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9000" tabRatio="905" activeTab="1"/>
  </bookViews>
  <sheets>
    <sheet name="Lookups" sheetId="1" r:id="rId1"/>
    <sheet name="Monthly Option Markets" sheetId="2" r:id="rId2"/>
    <sheet name="Daily Option Markets" sheetId="3" r:id="rId3"/>
    <sheet name="Monthly Strip Options" sheetId="4" r:id="rId4"/>
    <sheet name="Daily Strip Options" sheetId="5" r:id="rId5"/>
  </sheets>
  <externalReferences>
    <externalReference r:id="rId6"/>
    <externalReference r:id="rId7"/>
  </externalReferences>
  <definedNames>
    <definedName name="Calendar">#REF!+#REF!</definedName>
    <definedName name="DailyVol">#REF!</definedName>
    <definedName name="Gasesc">[1]Inputs!$F$23</definedName>
    <definedName name="OffPeakPrices">#REF!</definedName>
    <definedName name="OffPeakShaping">#REF!</definedName>
    <definedName name="OffPeakYears">#REF!</definedName>
    <definedName name="PCurve">#REF!</definedName>
    <definedName name="PeakCalvol">#REF!</definedName>
    <definedName name="PeakPrices">#REF!</definedName>
    <definedName name="PeakShaping">#REF!</definedName>
    <definedName name="PeakVolatility">#REF!</definedName>
    <definedName name="PeakYears">#REF!</definedName>
    <definedName name="PriceShape">#REF!</definedName>
    <definedName name="_xlnm.Print_Area" localSheetId="1">'Monthly Option Markets'!$A$2:$T$44</definedName>
    <definedName name="_xlnm.Print_Area" localSheetId="3">'Monthly Strip Options'!$C$13:$C$33</definedName>
    <definedName name="Regions">#REF!</definedName>
    <definedName name="RegionsDaily">#REF!</definedName>
    <definedName name="ServerRegion">#REF!</definedName>
    <definedName name="VolShape">#REF!</definedName>
    <definedName name="Volume">#REF!</definedName>
    <definedName name="yearonyear">#REF!</definedName>
    <definedName name="yearonyearregions">#REF!</definedName>
    <definedName name="yearonyearregionsoffer">#REF!</definedName>
  </definedNames>
  <calcPr calcId="152511"/>
</workbook>
</file>

<file path=xl/calcChain.xml><?xml version="1.0" encoding="utf-8"?>
<calcChain xmlns="http://schemas.openxmlformats.org/spreadsheetml/2006/main">
  <c r="F4" i="3" l="1"/>
  <c r="G4" i="3"/>
  <c r="R4" i="3"/>
  <c r="T4" i="3"/>
  <c r="U4" i="3"/>
  <c r="C5" i="3"/>
  <c r="D5" i="3"/>
  <c r="F5" i="3"/>
  <c r="G5" i="3"/>
  <c r="R5" i="3"/>
  <c r="U5" i="3"/>
  <c r="C6" i="3"/>
  <c r="C7" i="3" s="1"/>
  <c r="C8" i="3" s="1"/>
  <c r="D6" i="3"/>
  <c r="G6" i="3"/>
  <c r="R6" i="3"/>
  <c r="U6" i="3"/>
  <c r="D7" i="3"/>
  <c r="D8" i="3" s="1"/>
  <c r="R7" i="3"/>
  <c r="U7" i="3"/>
  <c r="R8" i="3"/>
  <c r="U8" i="3"/>
  <c r="F9" i="3"/>
  <c r="G9" i="3"/>
  <c r="G15" i="3" s="1"/>
  <c r="R9" i="3"/>
  <c r="S9" i="3"/>
  <c r="U9" i="3"/>
  <c r="X9" i="3"/>
  <c r="Y9" i="3"/>
  <c r="Z9" i="3"/>
  <c r="AA9" i="3"/>
  <c r="C10" i="3"/>
  <c r="D10" i="3"/>
  <c r="D11" i="3" s="1"/>
  <c r="D12" i="3" s="1"/>
  <c r="D13" i="3" s="1"/>
  <c r="D14" i="3" s="1"/>
  <c r="D15" i="3" s="1"/>
  <c r="D16" i="3" s="1"/>
  <c r="D17" i="3" s="1"/>
  <c r="D18" i="3" s="1"/>
  <c r="F10" i="3"/>
  <c r="F14" i="3" s="1"/>
  <c r="G10" i="3"/>
  <c r="H10" i="3"/>
  <c r="R10" i="3"/>
  <c r="S10" i="3"/>
  <c r="U10" i="3"/>
  <c r="X10" i="3"/>
  <c r="Y10" i="3"/>
  <c r="AA10" i="3"/>
  <c r="C11" i="3"/>
  <c r="C12" i="3" s="1"/>
  <c r="C13" i="3" s="1"/>
  <c r="F11" i="3"/>
  <c r="G11" i="3"/>
  <c r="R11" i="3"/>
  <c r="U11" i="3"/>
  <c r="X11" i="3"/>
  <c r="Y11" i="3"/>
  <c r="F12" i="3"/>
  <c r="G12" i="3"/>
  <c r="H12" i="3"/>
  <c r="R12" i="3"/>
  <c r="U12" i="3"/>
  <c r="X12" i="3"/>
  <c r="Y12" i="3"/>
  <c r="Z12" i="3"/>
  <c r="AA12" i="3"/>
  <c r="F13" i="3"/>
  <c r="G13" i="3"/>
  <c r="R13" i="3"/>
  <c r="T13" i="3"/>
  <c r="U13" i="3"/>
  <c r="X13" i="3"/>
  <c r="Y13" i="3"/>
  <c r="AA13" i="3" s="1"/>
  <c r="Z13" i="3"/>
  <c r="C14" i="3"/>
  <c r="C15" i="3" s="1"/>
  <c r="G14" i="3"/>
  <c r="H14" i="3"/>
  <c r="R14" i="3"/>
  <c r="T14" i="3"/>
  <c r="U14" i="3"/>
  <c r="X14" i="3"/>
  <c r="Y14" i="3"/>
  <c r="Z14" i="3"/>
  <c r="AA14" i="3"/>
  <c r="F15" i="3"/>
  <c r="R15" i="3"/>
  <c r="U15" i="3"/>
  <c r="X15" i="3"/>
  <c r="Y15" i="3"/>
  <c r="C16" i="3"/>
  <c r="C17" i="3" s="1"/>
  <c r="C18" i="3" s="1"/>
  <c r="F16" i="3"/>
  <c r="G16" i="3"/>
  <c r="H16" i="3"/>
  <c r="T16" i="3" s="1"/>
  <c r="R16" i="3"/>
  <c r="U16" i="3"/>
  <c r="X16" i="3"/>
  <c r="Y16" i="3"/>
  <c r="F17" i="3"/>
  <c r="G17" i="3"/>
  <c r="R17" i="3"/>
  <c r="U17" i="3"/>
  <c r="X17" i="3"/>
  <c r="Z17" i="3" s="1"/>
  <c r="Y17" i="3"/>
  <c r="AA17" i="3"/>
  <c r="G18" i="3"/>
  <c r="H18" i="3"/>
  <c r="R18" i="3"/>
  <c r="U18" i="3"/>
  <c r="X18" i="3"/>
  <c r="Y18" i="3"/>
  <c r="AA18" i="3" s="1"/>
  <c r="F19" i="3"/>
  <c r="G19" i="3"/>
  <c r="R19" i="3"/>
  <c r="T19" i="3"/>
  <c r="U19" i="3"/>
  <c r="C20" i="3"/>
  <c r="C21" i="3" s="1"/>
  <c r="C22" i="3" s="1"/>
  <c r="C23" i="3" s="1"/>
  <c r="D20" i="3"/>
  <c r="G20" i="3"/>
  <c r="R20" i="3"/>
  <c r="U20" i="3"/>
  <c r="D21" i="3"/>
  <c r="R21" i="3"/>
  <c r="U21" i="3"/>
  <c r="D22" i="3"/>
  <c r="D23" i="3" s="1"/>
  <c r="R22" i="3"/>
  <c r="U22" i="3"/>
  <c r="R23" i="3"/>
  <c r="U23" i="3"/>
  <c r="F24" i="3"/>
  <c r="G24" i="3"/>
  <c r="R24" i="3"/>
  <c r="U24" i="3"/>
  <c r="C25" i="3"/>
  <c r="C26" i="3" s="1"/>
  <c r="D25" i="3"/>
  <c r="G25" i="3"/>
  <c r="G26" i="3" s="1"/>
  <c r="R25" i="3"/>
  <c r="U25" i="3"/>
  <c r="D26" i="3"/>
  <c r="H26" i="3"/>
  <c r="R26" i="3"/>
  <c r="U26" i="3"/>
  <c r="C27" i="3"/>
  <c r="C28" i="3" s="1"/>
  <c r="D27" i="3"/>
  <c r="G27" i="3"/>
  <c r="R27" i="3"/>
  <c r="U27" i="3"/>
  <c r="D28" i="3"/>
  <c r="R28" i="3"/>
  <c r="U28" i="3"/>
  <c r="F29" i="3"/>
  <c r="G29" i="3"/>
  <c r="R29" i="3"/>
  <c r="T29" i="3"/>
  <c r="U29" i="3"/>
  <c r="C30" i="3"/>
  <c r="D30" i="3"/>
  <c r="F30" i="3"/>
  <c r="G30" i="3"/>
  <c r="H30" i="3"/>
  <c r="R30" i="3"/>
  <c r="U30" i="3"/>
  <c r="C31" i="3"/>
  <c r="D31" i="3"/>
  <c r="F31" i="3"/>
  <c r="H31" i="3"/>
  <c r="R31" i="3"/>
  <c r="U31" i="3"/>
  <c r="C32" i="3"/>
  <c r="C33" i="3" s="1"/>
  <c r="C34" i="3" s="1"/>
  <c r="C35" i="3" s="1"/>
  <c r="C36" i="3" s="1"/>
  <c r="C37" i="3" s="1"/>
  <c r="D32" i="3"/>
  <c r="D33" i="3" s="1"/>
  <c r="R32" i="3"/>
  <c r="U32" i="3"/>
  <c r="H33" i="3"/>
  <c r="H34" i="3" s="1"/>
  <c r="R33" i="3"/>
  <c r="U33" i="3"/>
  <c r="D34" i="3"/>
  <c r="D35" i="3" s="1"/>
  <c r="D36" i="3" s="1"/>
  <c r="D37" i="3" s="1"/>
  <c r="R34" i="3"/>
  <c r="U34" i="3"/>
  <c r="R35" i="3"/>
  <c r="U35" i="3"/>
  <c r="H36" i="3"/>
  <c r="R36" i="3"/>
  <c r="U36" i="3"/>
  <c r="H37" i="3"/>
  <c r="R37" i="3"/>
  <c r="U37" i="3"/>
  <c r="F38" i="3"/>
  <c r="G38" i="3"/>
  <c r="R38" i="3"/>
  <c r="U38" i="3"/>
  <c r="C39" i="3"/>
  <c r="C40" i="3" s="1"/>
  <c r="C41" i="3" s="1"/>
  <c r="C42" i="3" s="1"/>
  <c r="C43" i="3" s="1"/>
  <c r="D39" i="3"/>
  <c r="D40" i="3" s="1"/>
  <c r="D41" i="3" s="1"/>
  <c r="D42" i="3" s="1"/>
  <c r="D43" i="3" s="1"/>
  <c r="D44" i="3" s="1"/>
  <c r="D45" i="3" s="1"/>
  <c r="H39" i="3"/>
  <c r="R39" i="3"/>
  <c r="U39" i="3"/>
  <c r="F40" i="3"/>
  <c r="G40" i="3"/>
  <c r="R40" i="3"/>
  <c r="U40" i="3"/>
  <c r="H41" i="3"/>
  <c r="R41" i="3"/>
  <c r="U41" i="3"/>
  <c r="R42" i="3"/>
  <c r="U42" i="3"/>
  <c r="H43" i="3"/>
  <c r="R43" i="3"/>
  <c r="U43" i="3"/>
  <c r="C44" i="3"/>
  <c r="R44" i="3"/>
  <c r="U44" i="3"/>
  <c r="C45" i="3"/>
  <c r="H45" i="3"/>
  <c r="R45" i="3"/>
  <c r="U45" i="3"/>
  <c r="F46" i="3"/>
  <c r="G46" i="3"/>
  <c r="R46" i="3"/>
  <c r="T46" i="3"/>
  <c r="U46" i="3"/>
  <c r="C47" i="3"/>
  <c r="D47" i="3"/>
  <c r="F47" i="3"/>
  <c r="G47" i="3"/>
  <c r="R47" i="3"/>
  <c r="T47" i="3"/>
  <c r="U47" i="3"/>
  <c r="C48" i="3"/>
  <c r="D48" i="3"/>
  <c r="D49" i="3" s="1"/>
  <c r="F48" i="3"/>
  <c r="F49" i="3" s="1"/>
  <c r="G48" i="3"/>
  <c r="R48" i="3"/>
  <c r="U48" i="3"/>
  <c r="C49" i="3"/>
  <c r="G49" i="3"/>
  <c r="R49" i="3"/>
  <c r="U49" i="3"/>
  <c r="C50" i="3"/>
  <c r="C51" i="3" s="1"/>
  <c r="D50" i="3"/>
  <c r="D51" i="3" s="1"/>
  <c r="D52" i="3" s="1"/>
  <c r="D53" i="3" s="1"/>
  <c r="R50" i="3"/>
  <c r="U50" i="3"/>
  <c r="F51" i="3"/>
  <c r="G51" i="3"/>
  <c r="R51" i="3"/>
  <c r="U51" i="3"/>
  <c r="C52" i="3"/>
  <c r="G52" i="3"/>
  <c r="R52" i="3"/>
  <c r="U52" i="3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G53" i="3"/>
  <c r="R53" i="3"/>
  <c r="U53" i="3"/>
  <c r="D54" i="3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R54" i="3"/>
  <c r="U54" i="3"/>
  <c r="R55" i="3"/>
  <c r="U55" i="3"/>
  <c r="F56" i="3"/>
  <c r="F57" i="3" s="1"/>
  <c r="G56" i="3"/>
  <c r="R56" i="3"/>
  <c r="U56" i="3"/>
  <c r="R57" i="3"/>
  <c r="U57" i="3"/>
  <c r="R58" i="3"/>
  <c r="U58" i="3"/>
  <c r="R59" i="3"/>
  <c r="U59" i="3"/>
  <c r="R60" i="3"/>
  <c r="U60" i="3"/>
  <c r="F61" i="3"/>
  <c r="G61" i="3"/>
  <c r="R61" i="3"/>
  <c r="T61" i="3"/>
  <c r="U61" i="3"/>
  <c r="R62" i="3"/>
  <c r="U62" i="3"/>
  <c r="R63" i="3"/>
  <c r="U63" i="3"/>
  <c r="R64" i="3"/>
  <c r="U64" i="3"/>
  <c r="R65" i="3"/>
  <c r="U65" i="3"/>
  <c r="F66" i="3"/>
  <c r="G66" i="3"/>
  <c r="R66" i="3"/>
  <c r="T66" i="3"/>
  <c r="U66" i="3"/>
  <c r="C67" i="3"/>
  <c r="C68" i="3" s="1"/>
  <c r="C69" i="3" s="1"/>
  <c r="C70" i="3" s="1"/>
  <c r="C71" i="3" s="1"/>
  <c r="C72" i="3" s="1"/>
  <c r="C73" i="3" s="1"/>
  <c r="D67" i="3"/>
  <c r="F67" i="3"/>
  <c r="H67" i="3"/>
  <c r="R67" i="3"/>
  <c r="T67" i="3"/>
  <c r="U67" i="3"/>
  <c r="D68" i="3"/>
  <c r="R68" i="3"/>
  <c r="U68" i="3"/>
  <c r="D69" i="3"/>
  <c r="R69" i="3"/>
  <c r="U69" i="3"/>
  <c r="D70" i="3"/>
  <c r="R70" i="3"/>
  <c r="U70" i="3"/>
  <c r="D71" i="3"/>
  <c r="D72" i="3" s="1"/>
  <c r="R71" i="3"/>
  <c r="U71" i="3"/>
  <c r="R72" i="3"/>
  <c r="U72" i="3"/>
  <c r="D73" i="3"/>
  <c r="R73" i="3"/>
  <c r="U73" i="3"/>
  <c r="D5" i="5"/>
  <c r="F6" i="5"/>
  <c r="Q18" i="5" s="1"/>
  <c r="F7" i="5"/>
  <c r="F13" i="5"/>
  <c r="N13" i="5"/>
  <c r="O13" i="5"/>
  <c r="P13" i="5"/>
  <c r="Q13" i="5"/>
  <c r="N14" i="5"/>
  <c r="O14" i="5"/>
  <c r="P14" i="5"/>
  <c r="Q14" i="5"/>
  <c r="N15" i="5"/>
  <c r="O15" i="5"/>
  <c r="P15" i="5"/>
  <c r="Q15" i="5"/>
  <c r="F16" i="5"/>
  <c r="N16" i="5"/>
  <c r="O16" i="5"/>
  <c r="P16" i="5"/>
  <c r="Q16" i="5"/>
  <c r="F17" i="5"/>
  <c r="N17" i="5"/>
  <c r="O17" i="5"/>
  <c r="P17" i="5"/>
  <c r="Q17" i="5"/>
  <c r="F18" i="5"/>
  <c r="N18" i="5"/>
  <c r="O18" i="5"/>
  <c r="P18" i="5"/>
  <c r="F19" i="5"/>
  <c r="N19" i="5"/>
  <c r="O19" i="5"/>
  <c r="P19" i="5"/>
  <c r="Q19" i="5"/>
  <c r="F20" i="5"/>
  <c r="N20" i="5"/>
  <c r="O20" i="5"/>
  <c r="P20" i="5"/>
  <c r="F21" i="5"/>
  <c r="N21" i="5"/>
  <c r="O21" i="5"/>
  <c r="P21" i="5"/>
  <c r="Q21" i="5"/>
  <c r="F22" i="5"/>
  <c r="N22" i="5"/>
  <c r="O22" i="5"/>
  <c r="P22" i="5"/>
  <c r="F23" i="5"/>
  <c r="N23" i="5"/>
  <c r="O23" i="5"/>
  <c r="P23" i="5"/>
  <c r="Q23" i="5"/>
  <c r="F24" i="5"/>
  <c r="N24" i="5"/>
  <c r="O24" i="5"/>
  <c r="P24" i="5"/>
  <c r="F25" i="5"/>
  <c r="N25" i="5"/>
  <c r="O25" i="5"/>
  <c r="P25" i="5"/>
  <c r="Q25" i="5"/>
  <c r="F26" i="5"/>
  <c r="N26" i="5"/>
  <c r="O26" i="5"/>
  <c r="P26" i="5"/>
  <c r="F27" i="5"/>
  <c r="N27" i="5"/>
  <c r="O27" i="5"/>
  <c r="P27" i="5"/>
  <c r="Q27" i="5"/>
  <c r="F28" i="5"/>
  <c r="N28" i="5"/>
  <c r="O28" i="5"/>
  <c r="P28" i="5"/>
  <c r="F29" i="5"/>
  <c r="N29" i="5"/>
  <c r="O29" i="5"/>
  <c r="P29" i="5"/>
  <c r="Q29" i="5"/>
  <c r="F30" i="5"/>
  <c r="N30" i="5"/>
  <c r="O30" i="5"/>
  <c r="P30" i="5"/>
  <c r="Q30" i="5"/>
  <c r="F31" i="5"/>
  <c r="N31" i="5"/>
  <c r="O31" i="5"/>
  <c r="P31" i="5"/>
  <c r="Q31" i="5"/>
  <c r="F32" i="5"/>
  <c r="N32" i="5"/>
  <c r="O32" i="5"/>
  <c r="P32" i="5"/>
  <c r="Q32" i="5"/>
  <c r="F33" i="5"/>
  <c r="N33" i="5"/>
  <c r="O33" i="5"/>
  <c r="P33" i="5"/>
  <c r="Q33" i="5"/>
  <c r="F34" i="5"/>
  <c r="N34" i="5"/>
  <c r="O34" i="5"/>
  <c r="P34" i="5"/>
  <c r="F35" i="5"/>
  <c r="N35" i="5"/>
  <c r="O35" i="5"/>
  <c r="P35" i="5"/>
  <c r="Q35" i="5"/>
  <c r="F36" i="5"/>
  <c r="N36" i="5"/>
  <c r="O36" i="5"/>
  <c r="P36" i="5"/>
  <c r="Q36" i="5"/>
  <c r="F37" i="5"/>
  <c r="N37" i="5"/>
  <c r="O37" i="5"/>
  <c r="P37" i="5"/>
  <c r="Q37" i="5"/>
  <c r="F38" i="5"/>
  <c r="N38" i="5"/>
  <c r="O38" i="5"/>
  <c r="P38" i="5"/>
  <c r="Q38" i="5"/>
  <c r="F39" i="5"/>
  <c r="N39" i="5"/>
  <c r="O39" i="5"/>
  <c r="P39" i="5"/>
  <c r="F40" i="5"/>
  <c r="N40" i="5"/>
  <c r="O40" i="5"/>
  <c r="P40" i="5"/>
  <c r="Q40" i="5"/>
  <c r="F41" i="5"/>
  <c r="N41" i="5"/>
  <c r="O41" i="5"/>
  <c r="P41" i="5"/>
  <c r="Q41" i="5"/>
  <c r="F42" i="5"/>
  <c r="N42" i="5"/>
  <c r="O42" i="5"/>
  <c r="P42" i="5"/>
  <c r="F43" i="5"/>
  <c r="N43" i="5"/>
  <c r="O43" i="5"/>
  <c r="P43" i="5"/>
  <c r="F44" i="5"/>
  <c r="N44" i="5"/>
  <c r="O44" i="5"/>
  <c r="P44" i="5"/>
  <c r="Q44" i="5"/>
  <c r="F45" i="5"/>
  <c r="N45" i="5"/>
  <c r="O45" i="5"/>
  <c r="P45" i="5"/>
  <c r="F46" i="5"/>
  <c r="N46" i="5"/>
  <c r="O46" i="5"/>
  <c r="P46" i="5"/>
  <c r="Q46" i="5"/>
  <c r="F47" i="5"/>
  <c r="N47" i="5"/>
  <c r="O47" i="5"/>
  <c r="P47" i="5"/>
  <c r="Q47" i="5"/>
  <c r="F48" i="5"/>
  <c r="N48" i="5"/>
  <c r="O48" i="5"/>
  <c r="P48" i="5"/>
  <c r="F49" i="5"/>
  <c r="N49" i="5"/>
  <c r="O49" i="5"/>
  <c r="P49" i="5"/>
  <c r="Q49" i="5"/>
  <c r="F50" i="5"/>
  <c r="N50" i="5"/>
  <c r="O50" i="5"/>
  <c r="P50" i="5"/>
  <c r="Q50" i="5"/>
  <c r="F51" i="5"/>
  <c r="N51" i="5"/>
  <c r="O51" i="5"/>
  <c r="P51" i="5"/>
  <c r="F52" i="5"/>
  <c r="N52" i="5"/>
  <c r="O52" i="5"/>
  <c r="P52" i="5"/>
  <c r="Q52" i="5"/>
  <c r="F53" i="5"/>
  <c r="N53" i="5"/>
  <c r="O53" i="5"/>
  <c r="P53" i="5"/>
  <c r="F54" i="5"/>
  <c r="N54" i="5"/>
  <c r="O54" i="5"/>
  <c r="P54" i="5"/>
  <c r="Q54" i="5"/>
  <c r="F55" i="5"/>
  <c r="N55" i="5"/>
  <c r="O55" i="5"/>
  <c r="P55" i="5"/>
  <c r="Q55" i="5"/>
  <c r="F56" i="5"/>
  <c r="N56" i="5"/>
  <c r="O56" i="5"/>
  <c r="P56" i="5"/>
  <c r="F57" i="5"/>
  <c r="N57" i="5"/>
  <c r="O57" i="5"/>
  <c r="P57" i="5"/>
  <c r="Q57" i="5"/>
  <c r="F58" i="5"/>
  <c r="N58" i="5"/>
  <c r="O58" i="5"/>
  <c r="P58" i="5"/>
  <c r="Q58" i="5"/>
  <c r="F59" i="5"/>
  <c r="N59" i="5"/>
  <c r="O59" i="5"/>
  <c r="P59" i="5"/>
  <c r="F60" i="5"/>
  <c r="N60" i="5"/>
  <c r="O60" i="5"/>
  <c r="P60" i="5"/>
  <c r="Q60" i="5"/>
  <c r="F61" i="5"/>
  <c r="N61" i="5"/>
  <c r="O61" i="5"/>
  <c r="P61" i="5"/>
  <c r="F62" i="5"/>
  <c r="N62" i="5"/>
  <c r="O62" i="5"/>
  <c r="P62" i="5"/>
  <c r="Q62" i="5"/>
  <c r="F63" i="5"/>
  <c r="N63" i="5"/>
  <c r="O63" i="5"/>
  <c r="P63" i="5"/>
  <c r="Q63" i="5"/>
  <c r="F64" i="5"/>
  <c r="N64" i="5"/>
  <c r="O64" i="5"/>
  <c r="P64" i="5"/>
  <c r="F65" i="5"/>
  <c r="N65" i="5"/>
  <c r="O65" i="5"/>
  <c r="P65" i="5"/>
  <c r="Q65" i="5"/>
  <c r="F66" i="5"/>
  <c r="N66" i="5"/>
  <c r="O66" i="5"/>
  <c r="P66" i="5"/>
  <c r="Q66" i="5"/>
  <c r="F67" i="5"/>
  <c r="N67" i="5"/>
  <c r="O67" i="5"/>
  <c r="P67" i="5"/>
  <c r="E68" i="5"/>
  <c r="F68" i="5"/>
  <c r="N68" i="5"/>
  <c r="O68" i="5"/>
  <c r="P68" i="5"/>
  <c r="Q68" i="5"/>
  <c r="F69" i="5"/>
  <c r="N69" i="5"/>
  <c r="O69" i="5"/>
  <c r="P69" i="5"/>
  <c r="Q69" i="5"/>
  <c r="E70" i="5"/>
  <c r="F70" i="5"/>
  <c r="N70" i="5"/>
  <c r="O70" i="5"/>
  <c r="P70" i="5"/>
  <c r="E71" i="5"/>
  <c r="F71" i="5"/>
  <c r="N71" i="5"/>
  <c r="O71" i="5"/>
  <c r="P71" i="5"/>
  <c r="Q71" i="5"/>
  <c r="E72" i="5"/>
  <c r="F72" i="5"/>
  <c r="N72" i="5"/>
  <c r="O72" i="5"/>
  <c r="P72" i="5"/>
  <c r="Q72" i="5"/>
  <c r="E73" i="5"/>
  <c r="F73" i="5"/>
  <c r="N73" i="5"/>
  <c r="O73" i="5"/>
  <c r="P73" i="5"/>
  <c r="Q73" i="5"/>
  <c r="E74" i="5"/>
  <c r="F74" i="5"/>
  <c r="N74" i="5"/>
  <c r="O74" i="5"/>
  <c r="P74" i="5"/>
  <c r="E75" i="5"/>
  <c r="F75" i="5"/>
  <c r="N75" i="5"/>
  <c r="O75" i="5"/>
  <c r="P75" i="5"/>
  <c r="Q75" i="5"/>
  <c r="E76" i="5"/>
  <c r="F76" i="5"/>
  <c r="N76" i="5"/>
  <c r="O76" i="5"/>
  <c r="P76" i="5"/>
  <c r="Q76" i="5"/>
  <c r="E77" i="5"/>
  <c r="F77" i="5"/>
  <c r="N77" i="5"/>
  <c r="O77" i="5"/>
  <c r="P77" i="5"/>
  <c r="Q77" i="5"/>
  <c r="E78" i="5"/>
  <c r="F78" i="5"/>
  <c r="N78" i="5"/>
  <c r="O78" i="5"/>
  <c r="P78" i="5"/>
  <c r="E79" i="5"/>
  <c r="E91" i="5" s="1"/>
  <c r="E103" i="5" s="1"/>
  <c r="E115" i="5" s="1"/>
  <c r="E127" i="5" s="1"/>
  <c r="E139" i="5" s="1"/>
  <c r="F79" i="5"/>
  <c r="N79" i="5"/>
  <c r="O79" i="5"/>
  <c r="P79" i="5"/>
  <c r="Q79" i="5"/>
  <c r="N80" i="5"/>
  <c r="O80" i="5"/>
  <c r="P80" i="5"/>
  <c r="Q80" i="5"/>
  <c r="E81" i="5"/>
  <c r="F81" i="5"/>
  <c r="N81" i="5"/>
  <c r="O81" i="5"/>
  <c r="P81" i="5"/>
  <c r="E82" i="5"/>
  <c r="F82" i="5"/>
  <c r="N82" i="5"/>
  <c r="O82" i="5"/>
  <c r="P82" i="5"/>
  <c r="Q82" i="5"/>
  <c r="F83" i="5"/>
  <c r="N83" i="5"/>
  <c r="O83" i="5"/>
  <c r="P83" i="5"/>
  <c r="Q83" i="5"/>
  <c r="E84" i="5"/>
  <c r="F84" i="5"/>
  <c r="N84" i="5"/>
  <c r="O84" i="5"/>
  <c r="P84" i="5"/>
  <c r="Q84" i="5"/>
  <c r="E85" i="5"/>
  <c r="F85" i="5"/>
  <c r="N85" i="5"/>
  <c r="O85" i="5"/>
  <c r="P85" i="5"/>
  <c r="E86" i="5"/>
  <c r="F86" i="5"/>
  <c r="N86" i="5"/>
  <c r="O86" i="5"/>
  <c r="P86" i="5"/>
  <c r="Q86" i="5"/>
  <c r="F87" i="5"/>
  <c r="N87" i="5"/>
  <c r="O87" i="5"/>
  <c r="P87" i="5"/>
  <c r="Q87" i="5"/>
  <c r="E88" i="5"/>
  <c r="F88" i="5"/>
  <c r="N88" i="5"/>
  <c r="O88" i="5"/>
  <c r="P88" i="5"/>
  <c r="Q88" i="5"/>
  <c r="E89" i="5"/>
  <c r="F89" i="5"/>
  <c r="N89" i="5"/>
  <c r="O89" i="5"/>
  <c r="P89" i="5"/>
  <c r="F90" i="5"/>
  <c r="N90" i="5"/>
  <c r="O90" i="5"/>
  <c r="P90" i="5"/>
  <c r="Q90" i="5"/>
  <c r="F91" i="5"/>
  <c r="N91" i="5"/>
  <c r="O91" i="5"/>
  <c r="P91" i="5"/>
  <c r="Q91" i="5"/>
  <c r="E92" i="5"/>
  <c r="F92" i="5"/>
  <c r="N92" i="5"/>
  <c r="O92" i="5"/>
  <c r="P92" i="5"/>
  <c r="Q92" i="5"/>
  <c r="E93" i="5"/>
  <c r="F93" i="5"/>
  <c r="N93" i="5"/>
  <c r="O93" i="5"/>
  <c r="P93" i="5"/>
  <c r="F94" i="5"/>
  <c r="N94" i="5"/>
  <c r="O94" i="5"/>
  <c r="P94" i="5"/>
  <c r="Q94" i="5"/>
  <c r="F95" i="5"/>
  <c r="N95" i="5"/>
  <c r="O95" i="5"/>
  <c r="P95" i="5"/>
  <c r="Q95" i="5"/>
  <c r="E96" i="5"/>
  <c r="F96" i="5"/>
  <c r="N96" i="5"/>
  <c r="O96" i="5"/>
  <c r="P96" i="5"/>
  <c r="Q96" i="5"/>
  <c r="F97" i="5"/>
  <c r="N97" i="5"/>
  <c r="O97" i="5"/>
  <c r="P97" i="5"/>
  <c r="E98" i="5"/>
  <c r="F98" i="5"/>
  <c r="N98" i="5"/>
  <c r="O98" i="5"/>
  <c r="P98" i="5"/>
  <c r="Q98" i="5"/>
  <c r="F99" i="5"/>
  <c r="N99" i="5"/>
  <c r="O99" i="5"/>
  <c r="P99" i="5"/>
  <c r="Q99" i="5"/>
  <c r="F100" i="5"/>
  <c r="N100" i="5"/>
  <c r="O100" i="5"/>
  <c r="P100" i="5"/>
  <c r="Q100" i="5"/>
  <c r="E101" i="5"/>
  <c r="F101" i="5"/>
  <c r="N101" i="5"/>
  <c r="O101" i="5"/>
  <c r="P101" i="5"/>
  <c r="F102" i="5"/>
  <c r="N102" i="5"/>
  <c r="O102" i="5"/>
  <c r="P102" i="5"/>
  <c r="Q102" i="5"/>
  <c r="F103" i="5"/>
  <c r="N103" i="5"/>
  <c r="O103" i="5"/>
  <c r="P103" i="5"/>
  <c r="Q103" i="5"/>
  <c r="F104" i="5"/>
  <c r="N104" i="5"/>
  <c r="O104" i="5"/>
  <c r="P104" i="5"/>
  <c r="Q104" i="5"/>
  <c r="E105" i="5"/>
  <c r="F105" i="5"/>
  <c r="N105" i="5"/>
  <c r="O105" i="5"/>
  <c r="P105" i="5"/>
  <c r="F106" i="5"/>
  <c r="N106" i="5"/>
  <c r="O106" i="5"/>
  <c r="P106" i="5"/>
  <c r="Q106" i="5"/>
  <c r="F107" i="5"/>
  <c r="N107" i="5"/>
  <c r="O107" i="5"/>
  <c r="P107" i="5"/>
  <c r="Q107" i="5"/>
  <c r="E108" i="5"/>
  <c r="F108" i="5"/>
  <c r="N108" i="5"/>
  <c r="O108" i="5"/>
  <c r="P108" i="5"/>
  <c r="Q108" i="5"/>
  <c r="F109" i="5"/>
  <c r="N109" i="5"/>
  <c r="O109" i="5"/>
  <c r="P109" i="5"/>
  <c r="F110" i="5"/>
  <c r="N110" i="5"/>
  <c r="O110" i="5"/>
  <c r="P110" i="5"/>
  <c r="Q110" i="5"/>
  <c r="F111" i="5"/>
  <c r="N111" i="5"/>
  <c r="O111" i="5"/>
  <c r="P111" i="5"/>
  <c r="Q111" i="5"/>
  <c r="F112" i="5"/>
  <c r="N112" i="5"/>
  <c r="O112" i="5"/>
  <c r="P112" i="5"/>
  <c r="Q112" i="5"/>
  <c r="F113" i="5"/>
  <c r="N113" i="5"/>
  <c r="O113" i="5"/>
  <c r="P113" i="5"/>
  <c r="F114" i="5"/>
  <c r="N114" i="5"/>
  <c r="O114" i="5"/>
  <c r="P114" i="5"/>
  <c r="Q114" i="5"/>
  <c r="F115" i="5"/>
  <c r="N115" i="5"/>
  <c r="O115" i="5"/>
  <c r="P115" i="5"/>
  <c r="Q115" i="5"/>
  <c r="F116" i="5"/>
  <c r="N116" i="5"/>
  <c r="O116" i="5"/>
  <c r="P116" i="5"/>
  <c r="Q116" i="5"/>
  <c r="E117" i="5"/>
  <c r="E129" i="5" s="1"/>
  <c r="F117" i="5"/>
  <c r="N117" i="5"/>
  <c r="O117" i="5"/>
  <c r="P117" i="5"/>
  <c r="F118" i="5"/>
  <c r="N118" i="5"/>
  <c r="O118" i="5"/>
  <c r="P118" i="5"/>
  <c r="Q118" i="5"/>
  <c r="F119" i="5"/>
  <c r="N119" i="5"/>
  <c r="O119" i="5"/>
  <c r="P119" i="5"/>
  <c r="Q119" i="5"/>
  <c r="E120" i="5"/>
  <c r="F120" i="5"/>
  <c r="N120" i="5"/>
  <c r="O120" i="5"/>
  <c r="P120" i="5"/>
  <c r="Q120" i="5"/>
  <c r="F121" i="5"/>
  <c r="N121" i="5"/>
  <c r="O121" i="5"/>
  <c r="P121" i="5"/>
  <c r="F122" i="5"/>
  <c r="N122" i="5"/>
  <c r="O122" i="5"/>
  <c r="P122" i="5"/>
  <c r="Q122" i="5"/>
  <c r="F123" i="5"/>
  <c r="N123" i="5"/>
  <c r="O123" i="5"/>
  <c r="P123" i="5"/>
  <c r="Q123" i="5"/>
  <c r="F124" i="5"/>
  <c r="N124" i="5"/>
  <c r="O124" i="5"/>
  <c r="P124" i="5"/>
  <c r="Q124" i="5"/>
  <c r="F125" i="5"/>
  <c r="N125" i="5"/>
  <c r="O125" i="5"/>
  <c r="P125" i="5"/>
  <c r="F126" i="5"/>
  <c r="N126" i="5"/>
  <c r="O126" i="5"/>
  <c r="P126" i="5"/>
  <c r="Q126" i="5"/>
  <c r="F127" i="5"/>
  <c r="N127" i="5"/>
  <c r="O127" i="5"/>
  <c r="P127" i="5"/>
  <c r="Q127" i="5"/>
  <c r="F128" i="5"/>
  <c r="N128" i="5"/>
  <c r="O128" i="5"/>
  <c r="P128" i="5"/>
  <c r="Q128" i="5"/>
  <c r="F129" i="5"/>
  <c r="N129" i="5"/>
  <c r="O129" i="5"/>
  <c r="P129" i="5"/>
  <c r="F130" i="5"/>
  <c r="N130" i="5"/>
  <c r="O130" i="5"/>
  <c r="P130" i="5"/>
  <c r="Q130" i="5"/>
  <c r="F131" i="5"/>
  <c r="N131" i="5"/>
  <c r="O131" i="5"/>
  <c r="P131" i="5"/>
  <c r="Q131" i="5"/>
  <c r="E132" i="5"/>
  <c r="F132" i="5"/>
  <c r="N132" i="5"/>
  <c r="O132" i="5"/>
  <c r="P132" i="5"/>
  <c r="Q132" i="5"/>
  <c r="F133" i="5"/>
  <c r="N133" i="5"/>
  <c r="O133" i="5"/>
  <c r="P133" i="5"/>
  <c r="F134" i="5"/>
  <c r="N134" i="5"/>
  <c r="O134" i="5"/>
  <c r="P134" i="5"/>
  <c r="Q134" i="5"/>
  <c r="F135" i="5"/>
  <c r="N135" i="5"/>
  <c r="O135" i="5"/>
  <c r="P135" i="5"/>
  <c r="Q135" i="5"/>
  <c r="F136" i="5"/>
  <c r="N136" i="5"/>
  <c r="O136" i="5"/>
  <c r="P136" i="5"/>
  <c r="Q136" i="5"/>
  <c r="F137" i="5"/>
  <c r="N137" i="5"/>
  <c r="O137" i="5"/>
  <c r="P137" i="5"/>
  <c r="F138" i="5"/>
  <c r="N138" i="5"/>
  <c r="O138" i="5"/>
  <c r="P138" i="5"/>
  <c r="Q138" i="5"/>
  <c r="F139" i="5"/>
  <c r="N139" i="5"/>
  <c r="O139" i="5"/>
  <c r="P139" i="5"/>
  <c r="Q139" i="5"/>
  <c r="F140" i="5"/>
  <c r="N140" i="5"/>
  <c r="O140" i="5"/>
  <c r="P140" i="5"/>
  <c r="Q140" i="5"/>
  <c r="F141" i="5"/>
  <c r="N141" i="5"/>
  <c r="O141" i="5"/>
  <c r="P141" i="5"/>
  <c r="Q141" i="5"/>
  <c r="F142" i="5"/>
  <c r="N142" i="5"/>
  <c r="O142" i="5"/>
  <c r="P142" i="5"/>
  <c r="Q142" i="5"/>
  <c r="F143" i="5"/>
  <c r="N143" i="5"/>
  <c r="O143" i="5"/>
  <c r="P143" i="5"/>
  <c r="Q143" i="5"/>
  <c r="F144" i="5"/>
  <c r="N144" i="5"/>
  <c r="O144" i="5"/>
  <c r="P144" i="5"/>
  <c r="Q144" i="5"/>
  <c r="F145" i="5"/>
  <c r="N145" i="5"/>
  <c r="O145" i="5"/>
  <c r="P145" i="5"/>
  <c r="Q145" i="5"/>
  <c r="F146" i="5"/>
  <c r="N146" i="5"/>
  <c r="O146" i="5"/>
  <c r="P146" i="5"/>
  <c r="Q146" i="5"/>
  <c r="F147" i="5"/>
  <c r="N147" i="5"/>
  <c r="O147" i="5"/>
  <c r="P147" i="5"/>
  <c r="Q147" i="5"/>
  <c r="F148" i="5"/>
  <c r="N148" i="5"/>
  <c r="O148" i="5"/>
  <c r="P148" i="5"/>
  <c r="Q148" i="5"/>
  <c r="F149" i="5"/>
  <c r="N149" i="5"/>
  <c r="O149" i="5"/>
  <c r="P149" i="5"/>
  <c r="Q149" i="5"/>
  <c r="F150" i="5"/>
  <c r="N150" i="5"/>
  <c r="O150" i="5"/>
  <c r="P150" i="5"/>
  <c r="Q150" i="5"/>
  <c r="E151" i="5"/>
  <c r="F151" i="5"/>
  <c r="N151" i="5"/>
  <c r="O151" i="5"/>
  <c r="P151" i="5"/>
  <c r="Q151" i="5"/>
  <c r="F152" i="5"/>
  <c r="N152" i="5"/>
  <c r="O152" i="5"/>
  <c r="P152" i="5"/>
  <c r="Q152" i="5"/>
  <c r="F153" i="5"/>
  <c r="N153" i="5"/>
  <c r="O153" i="5"/>
  <c r="P153" i="5"/>
  <c r="Q153" i="5"/>
  <c r="F154" i="5"/>
  <c r="N154" i="5"/>
  <c r="O154" i="5"/>
  <c r="P154" i="5"/>
  <c r="Q154" i="5"/>
  <c r="F155" i="5"/>
  <c r="N155" i="5"/>
  <c r="O155" i="5"/>
  <c r="P155" i="5"/>
  <c r="Q155" i="5"/>
  <c r="F156" i="5"/>
  <c r="N156" i="5"/>
  <c r="O156" i="5"/>
  <c r="P156" i="5"/>
  <c r="Q156" i="5"/>
  <c r="F157" i="5"/>
  <c r="N157" i="5"/>
  <c r="O157" i="5"/>
  <c r="P157" i="5"/>
  <c r="Q157" i="5"/>
  <c r="F158" i="5"/>
  <c r="N158" i="5"/>
  <c r="O158" i="5"/>
  <c r="P158" i="5"/>
  <c r="Q158" i="5"/>
  <c r="F159" i="5"/>
  <c r="N159" i="5"/>
  <c r="O159" i="5"/>
  <c r="P159" i="5"/>
  <c r="Q159" i="5"/>
  <c r="F160" i="5"/>
  <c r="N160" i="5"/>
  <c r="O160" i="5"/>
  <c r="P160" i="5"/>
  <c r="Q160" i="5"/>
  <c r="F161" i="5"/>
  <c r="N161" i="5"/>
  <c r="O161" i="5"/>
  <c r="P161" i="5"/>
  <c r="Q161" i="5"/>
  <c r="F162" i="5"/>
  <c r="N162" i="5"/>
  <c r="O162" i="5"/>
  <c r="P162" i="5"/>
  <c r="Q162" i="5"/>
  <c r="E163" i="5"/>
  <c r="F163" i="5"/>
  <c r="N163" i="5"/>
  <c r="O163" i="5"/>
  <c r="P163" i="5"/>
  <c r="Q163" i="5"/>
  <c r="F164" i="5"/>
  <c r="N164" i="5"/>
  <c r="O164" i="5"/>
  <c r="P164" i="5"/>
  <c r="Q164" i="5"/>
  <c r="F165" i="5"/>
  <c r="N165" i="5"/>
  <c r="O165" i="5"/>
  <c r="P165" i="5"/>
  <c r="Q165" i="5"/>
  <c r="F166" i="5"/>
  <c r="N166" i="5"/>
  <c r="O166" i="5"/>
  <c r="P166" i="5"/>
  <c r="Q166" i="5"/>
  <c r="F167" i="5"/>
  <c r="N167" i="5"/>
  <c r="O167" i="5"/>
  <c r="P167" i="5"/>
  <c r="Q167" i="5"/>
  <c r="F168" i="5"/>
  <c r="N168" i="5"/>
  <c r="O168" i="5"/>
  <c r="P168" i="5"/>
  <c r="Q168" i="5"/>
  <c r="F169" i="5"/>
  <c r="N169" i="5"/>
  <c r="O169" i="5"/>
  <c r="P169" i="5"/>
  <c r="Q169" i="5"/>
  <c r="F170" i="5"/>
  <c r="N170" i="5"/>
  <c r="O170" i="5"/>
  <c r="P170" i="5"/>
  <c r="Q170" i="5"/>
  <c r="F171" i="5"/>
  <c r="N171" i="5"/>
  <c r="O171" i="5"/>
  <c r="P171" i="5"/>
  <c r="Q171" i="5"/>
  <c r="F172" i="5"/>
  <c r="N172" i="5"/>
  <c r="O172" i="5"/>
  <c r="P172" i="5"/>
  <c r="Q172" i="5"/>
  <c r="F173" i="5"/>
  <c r="N173" i="5"/>
  <c r="O173" i="5"/>
  <c r="P173" i="5"/>
  <c r="Q173" i="5"/>
  <c r="F174" i="5"/>
  <c r="N174" i="5"/>
  <c r="O174" i="5"/>
  <c r="P174" i="5"/>
  <c r="Q174" i="5"/>
  <c r="E175" i="5"/>
  <c r="F175" i="5"/>
  <c r="N175" i="5"/>
  <c r="O175" i="5"/>
  <c r="P175" i="5"/>
  <c r="Q175" i="5"/>
  <c r="F176" i="5"/>
  <c r="N176" i="5"/>
  <c r="O176" i="5"/>
  <c r="P176" i="5"/>
  <c r="Q176" i="5"/>
  <c r="F177" i="5"/>
  <c r="N177" i="5"/>
  <c r="O177" i="5"/>
  <c r="P177" i="5"/>
  <c r="Q177" i="5"/>
  <c r="F178" i="5"/>
  <c r="N178" i="5"/>
  <c r="O178" i="5"/>
  <c r="P178" i="5"/>
  <c r="Q178" i="5"/>
  <c r="F179" i="5"/>
  <c r="N179" i="5"/>
  <c r="O179" i="5"/>
  <c r="P179" i="5"/>
  <c r="Q179" i="5"/>
  <c r="F180" i="5"/>
  <c r="N180" i="5"/>
  <c r="O180" i="5"/>
  <c r="P180" i="5"/>
  <c r="Q180" i="5"/>
  <c r="F181" i="5"/>
  <c r="N181" i="5"/>
  <c r="O181" i="5"/>
  <c r="P181" i="5"/>
  <c r="Q181" i="5"/>
  <c r="F182" i="5"/>
  <c r="N182" i="5"/>
  <c r="O182" i="5"/>
  <c r="P182" i="5"/>
  <c r="Q182" i="5"/>
  <c r="F183" i="5"/>
  <c r="N183" i="5"/>
  <c r="O183" i="5"/>
  <c r="P183" i="5"/>
  <c r="Q183" i="5"/>
  <c r="F184" i="5"/>
  <c r="N184" i="5"/>
  <c r="O184" i="5"/>
  <c r="P184" i="5"/>
  <c r="Q184" i="5"/>
  <c r="F185" i="5"/>
  <c r="N185" i="5"/>
  <c r="O185" i="5"/>
  <c r="P185" i="5"/>
  <c r="Q185" i="5"/>
  <c r="F186" i="5"/>
  <c r="N186" i="5"/>
  <c r="O186" i="5"/>
  <c r="P186" i="5"/>
  <c r="Q186" i="5"/>
  <c r="E187" i="5"/>
  <c r="F187" i="5"/>
  <c r="N187" i="5"/>
  <c r="O187" i="5"/>
  <c r="P187" i="5"/>
  <c r="Q187" i="5"/>
  <c r="F188" i="5"/>
  <c r="N188" i="5"/>
  <c r="O188" i="5"/>
  <c r="P188" i="5"/>
  <c r="Q188" i="5"/>
  <c r="F189" i="5"/>
  <c r="N189" i="5"/>
  <c r="O189" i="5"/>
  <c r="P189" i="5"/>
  <c r="Q189" i="5"/>
  <c r="F190" i="5"/>
  <c r="N190" i="5"/>
  <c r="O190" i="5"/>
  <c r="P190" i="5"/>
  <c r="Q190" i="5"/>
  <c r="F191" i="5"/>
  <c r="N191" i="5"/>
  <c r="O191" i="5"/>
  <c r="P191" i="5"/>
  <c r="Q191" i="5"/>
  <c r="F192" i="5"/>
  <c r="N192" i="5"/>
  <c r="O192" i="5"/>
  <c r="P192" i="5"/>
  <c r="Q192" i="5"/>
  <c r="F193" i="5"/>
  <c r="N193" i="5"/>
  <c r="O193" i="5"/>
  <c r="P193" i="5"/>
  <c r="Q193" i="5"/>
  <c r="F194" i="5"/>
  <c r="N194" i="5"/>
  <c r="O194" i="5"/>
  <c r="P194" i="5"/>
  <c r="Q194" i="5"/>
  <c r="F195" i="5"/>
  <c r="N195" i="5"/>
  <c r="O195" i="5"/>
  <c r="P195" i="5"/>
  <c r="Q195" i="5"/>
  <c r="F196" i="5"/>
  <c r="N196" i="5"/>
  <c r="O196" i="5"/>
  <c r="P196" i="5"/>
  <c r="Q196" i="5"/>
  <c r="F197" i="5"/>
  <c r="N197" i="5"/>
  <c r="O197" i="5"/>
  <c r="P197" i="5"/>
  <c r="Q197" i="5"/>
  <c r="F198" i="5"/>
  <c r="N198" i="5"/>
  <c r="O198" i="5"/>
  <c r="P198" i="5"/>
  <c r="Q198" i="5"/>
  <c r="E199" i="5"/>
  <c r="F199" i="5"/>
  <c r="N199" i="5"/>
  <c r="O199" i="5"/>
  <c r="P199" i="5"/>
  <c r="Q199" i="5"/>
  <c r="F200" i="5"/>
  <c r="N200" i="5"/>
  <c r="O200" i="5"/>
  <c r="P200" i="5"/>
  <c r="Q200" i="5"/>
  <c r="F201" i="5"/>
  <c r="N201" i="5"/>
  <c r="O201" i="5"/>
  <c r="P201" i="5"/>
  <c r="Q201" i="5"/>
  <c r="F202" i="5"/>
  <c r="N202" i="5"/>
  <c r="O202" i="5"/>
  <c r="P202" i="5"/>
  <c r="Q202" i="5"/>
  <c r="F203" i="5"/>
  <c r="N203" i="5"/>
  <c r="O203" i="5"/>
  <c r="P203" i="5"/>
  <c r="Q203" i="5"/>
  <c r="F204" i="5"/>
  <c r="N204" i="5"/>
  <c r="O204" i="5"/>
  <c r="P204" i="5"/>
  <c r="Q204" i="5"/>
  <c r="F205" i="5"/>
  <c r="N205" i="5"/>
  <c r="O205" i="5"/>
  <c r="P205" i="5"/>
  <c r="Q205" i="5"/>
  <c r="F206" i="5"/>
  <c r="N206" i="5"/>
  <c r="O206" i="5"/>
  <c r="P206" i="5"/>
  <c r="Q206" i="5"/>
  <c r="F207" i="5"/>
  <c r="N207" i="5"/>
  <c r="O207" i="5"/>
  <c r="P207" i="5"/>
  <c r="Q207" i="5"/>
  <c r="F208" i="5"/>
  <c r="N208" i="5"/>
  <c r="O208" i="5"/>
  <c r="P208" i="5"/>
  <c r="Q208" i="5"/>
  <c r="F209" i="5"/>
  <c r="N209" i="5"/>
  <c r="O209" i="5"/>
  <c r="P209" i="5"/>
  <c r="Q209" i="5"/>
  <c r="F210" i="5"/>
  <c r="N210" i="5"/>
  <c r="O210" i="5"/>
  <c r="P210" i="5"/>
  <c r="Q210" i="5"/>
  <c r="E211" i="5"/>
  <c r="F211" i="5"/>
  <c r="N211" i="5"/>
  <c r="O211" i="5"/>
  <c r="P211" i="5"/>
  <c r="Q211" i="5"/>
  <c r="F212" i="5"/>
  <c r="N212" i="5"/>
  <c r="O212" i="5"/>
  <c r="P212" i="5"/>
  <c r="Q212" i="5"/>
  <c r="F213" i="5"/>
  <c r="N213" i="5"/>
  <c r="O213" i="5"/>
  <c r="P213" i="5"/>
  <c r="Q213" i="5"/>
  <c r="F214" i="5"/>
  <c r="N214" i="5"/>
  <c r="O214" i="5"/>
  <c r="P214" i="5"/>
  <c r="Q214" i="5"/>
  <c r="F215" i="5"/>
  <c r="N215" i="5"/>
  <c r="O215" i="5"/>
  <c r="P215" i="5"/>
  <c r="Q215" i="5"/>
  <c r="F216" i="5"/>
  <c r="N216" i="5"/>
  <c r="O216" i="5"/>
  <c r="P216" i="5"/>
  <c r="Q216" i="5"/>
  <c r="F217" i="5"/>
  <c r="N217" i="5"/>
  <c r="O217" i="5"/>
  <c r="P217" i="5"/>
  <c r="Q217" i="5"/>
  <c r="F218" i="5"/>
  <c r="N218" i="5"/>
  <c r="O218" i="5"/>
  <c r="P218" i="5"/>
  <c r="Q218" i="5"/>
  <c r="F219" i="5"/>
  <c r="N219" i="5"/>
  <c r="O219" i="5"/>
  <c r="P219" i="5"/>
  <c r="Q219" i="5"/>
  <c r="F220" i="5"/>
  <c r="N220" i="5"/>
  <c r="O220" i="5"/>
  <c r="P220" i="5"/>
  <c r="Q220" i="5"/>
  <c r="F221" i="5"/>
  <c r="N221" i="5"/>
  <c r="O221" i="5"/>
  <c r="P221" i="5"/>
  <c r="Q221" i="5"/>
  <c r="F222" i="5"/>
  <c r="N222" i="5"/>
  <c r="O222" i="5"/>
  <c r="P222" i="5"/>
  <c r="Q222" i="5"/>
  <c r="E223" i="5"/>
  <c r="F223" i="5"/>
  <c r="N223" i="5"/>
  <c r="O223" i="5"/>
  <c r="P223" i="5"/>
  <c r="Q223" i="5"/>
  <c r="F224" i="5"/>
  <c r="N224" i="5"/>
  <c r="O224" i="5"/>
  <c r="P224" i="5"/>
  <c r="Q224" i="5"/>
  <c r="F225" i="5"/>
  <c r="N225" i="5"/>
  <c r="O225" i="5"/>
  <c r="P225" i="5"/>
  <c r="Q225" i="5"/>
  <c r="F226" i="5"/>
  <c r="N226" i="5"/>
  <c r="O226" i="5"/>
  <c r="P226" i="5"/>
  <c r="Q226" i="5"/>
  <c r="F227" i="5"/>
  <c r="N227" i="5"/>
  <c r="O227" i="5"/>
  <c r="P227" i="5"/>
  <c r="Q227" i="5"/>
  <c r="F228" i="5"/>
  <c r="N228" i="5"/>
  <c r="O228" i="5"/>
  <c r="P228" i="5"/>
  <c r="Q228" i="5"/>
  <c r="F229" i="5"/>
  <c r="N229" i="5"/>
  <c r="O229" i="5"/>
  <c r="P229" i="5"/>
  <c r="Q229" i="5"/>
  <c r="F230" i="5"/>
  <c r="N230" i="5"/>
  <c r="O230" i="5"/>
  <c r="P230" i="5"/>
  <c r="Q230" i="5"/>
  <c r="F231" i="5"/>
  <c r="N231" i="5"/>
  <c r="O231" i="5"/>
  <c r="P231" i="5"/>
  <c r="Q231" i="5"/>
  <c r="F232" i="5"/>
  <c r="N232" i="5"/>
  <c r="O232" i="5"/>
  <c r="P232" i="5"/>
  <c r="Q232" i="5"/>
  <c r="F233" i="5"/>
  <c r="N233" i="5"/>
  <c r="O233" i="5"/>
  <c r="P233" i="5"/>
  <c r="Q233" i="5"/>
  <c r="F234" i="5"/>
  <c r="N234" i="5"/>
  <c r="O234" i="5"/>
  <c r="P234" i="5"/>
  <c r="Q234" i="5"/>
  <c r="E235" i="5"/>
  <c r="F235" i="5"/>
  <c r="N235" i="5"/>
  <c r="O235" i="5"/>
  <c r="P235" i="5"/>
  <c r="Q235" i="5"/>
  <c r="F236" i="5"/>
  <c r="N236" i="5"/>
  <c r="O236" i="5"/>
  <c r="P236" i="5"/>
  <c r="Q236" i="5"/>
  <c r="F237" i="5"/>
  <c r="N237" i="5"/>
  <c r="O237" i="5"/>
  <c r="P237" i="5"/>
  <c r="Q237" i="5"/>
  <c r="F238" i="5"/>
  <c r="N238" i="5"/>
  <c r="O238" i="5"/>
  <c r="P238" i="5"/>
  <c r="Q238" i="5"/>
  <c r="F239" i="5"/>
  <c r="N239" i="5"/>
  <c r="O239" i="5"/>
  <c r="P239" i="5"/>
  <c r="Q239" i="5"/>
  <c r="F240" i="5"/>
  <c r="N240" i="5"/>
  <c r="O240" i="5"/>
  <c r="P240" i="5"/>
  <c r="Q240" i="5"/>
  <c r="F241" i="5"/>
  <c r="N241" i="5"/>
  <c r="O241" i="5"/>
  <c r="P241" i="5"/>
  <c r="Q241" i="5"/>
  <c r="F242" i="5"/>
  <c r="N242" i="5"/>
  <c r="O242" i="5"/>
  <c r="P242" i="5"/>
  <c r="Q242" i="5"/>
  <c r="F243" i="5"/>
  <c r="N243" i="5"/>
  <c r="O243" i="5"/>
  <c r="P243" i="5"/>
  <c r="Q243" i="5"/>
  <c r="F244" i="5"/>
  <c r="N244" i="5"/>
  <c r="O244" i="5"/>
  <c r="P244" i="5"/>
  <c r="Q244" i="5"/>
  <c r="F245" i="5"/>
  <c r="N245" i="5"/>
  <c r="O245" i="5"/>
  <c r="P245" i="5"/>
  <c r="Q245" i="5"/>
  <c r="F246" i="5"/>
  <c r="N246" i="5"/>
  <c r="O246" i="5"/>
  <c r="P246" i="5"/>
  <c r="Q246" i="5"/>
  <c r="E247" i="5"/>
  <c r="N247" i="5"/>
  <c r="O247" i="5"/>
  <c r="P247" i="5"/>
  <c r="Q247" i="5"/>
  <c r="N248" i="5"/>
  <c r="O248" i="5"/>
  <c r="P248" i="5"/>
  <c r="Q248" i="5"/>
  <c r="N249" i="5"/>
  <c r="O249" i="5"/>
  <c r="P249" i="5"/>
  <c r="Q249" i="5"/>
  <c r="F250" i="5"/>
  <c r="N250" i="5"/>
  <c r="O250" i="5"/>
  <c r="P250" i="5"/>
  <c r="Q250" i="5"/>
  <c r="F251" i="5"/>
  <c r="N251" i="5"/>
  <c r="O251" i="5"/>
  <c r="P251" i="5"/>
  <c r="Q251" i="5"/>
  <c r="F252" i="5"/>
  <c r="N252" i="5"/>
  <c r="O252" i="5"/>
  <c r="P252" i="5"/>
  <c r="Q252" i="5"/>
  <c r="F253" i="5"/>
  <c r="N253" i="5"/>
  <c r="O253" i="5"/>
  <c r="P253" i="5"/>
  <c r="Q253" i="5"/>
  <c r="E254" i="5"/>
  <c r="F254" i="5"/>
  <c r="N254" i="5"/>
  <c r="O254" i="5"/>
  <c r="P254" i="5"/>
  <c r="Q254" i="5"/>
  <c r="K2" i="1"/>
  <c r="C19" i="1"/>
  <c r="C20" i="1"/>
  <c r="R35" i="2" s="1"/>
  <c r="V35" i="2" s="1"/>
  <c r="C21" i="1"/>
  <c r="C22" i="1"/>
  <c r="R45" i="2" s="1"/>
  <c r="V45" i="2" s="1"/>
  <c r="C23" i="1"/>
  <c r="C24" i="1"/>
  <c r="C25" i="1"/>
  <c r="C26" i="1"/>
  <c r="R59" i="2" s="1"/>
  <c r="C27" i="1"/>
  <c r="C28" i="1"/>
  <c r="C29" i="1"/>
  <c r="C30" i="1"/>
  <c r="C31" i="1"/>
  <c r="C32" i="1"/>
  <c r="C33" i="1"/>
  <c r="R38" i="2" s="1"/>
  <c r="V38" i="2" s="1"/>
  <c r="C34" i="1"/>
  <c r="C35" i="1"/>
  <c r="C36" i="1"/>
  <c r="C37" i="1"/>
  <c r="C38" i="1"/>
  <c r="R85" i="2" s="1"/>
  <c r="V85" i="2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2"/>
  <c r="R4" i="2"/>
  <c r="V4" i="2" s="1"/>
  <c r="S4" i="2"/>
  <c r="U4" i="2"/>
  <c r="C5" i="2"/>
  <c r="D5" i="2"/>
  <c r="F5" i="2"/>
  <c r="F6" i="2" s="1"/>
  <c r="G5" i="2"/>
  <c r="R5" i="2"/>
  <c r="V5" i="2" s="1"/>
  <c r="U5" i="2"/>
  <c r="C6" i="2"/>
  <c r="D6" i="2"/>
  <c r="G6" i="2"/>
  <c r="R6" i="2"/>
  <c r="V6" i="2" s="1"/>
  <c r="U6" i="2"/>
  <c r="C7" i="2"/>
  <c r="D7" i="2"/>
  <c r="G7" i="2"/>
  <c r="R7" i="2"/>
  <c r="V7" i="2" s="1"/>
  <c r="U7" i="2"/>
  <c r="C8" i="2"/>
  <c r="D8" i="2"/>
  <c r="R8" i="2"/>
  <c r="V8" i="2" s="1"/>
  <c r="U8" i="2"/>
  <c r="R9" i="2"/>
  <c r="V9" i="2" s="1"/>
  <c r="T9" i="2"/>
  <c r="U9" i="2"/>
  <c r="X9" i="2"/>
  <c r="Y9" i="2"/>
  <c r="Z9" i="2"/>
  <c r="AA9" i="2"/>
  <c r="C10" i="2"/>
  <c r="D10" i="2"/>
  <c r="F10" i="2"/>
  <c r="G10" i="2"/>
  <c r="H10" i="2"/>
  <c r="R10" i="2"/>
  <c r="T10" i="2"/>
  <c r="U10" i="2"/>
  <c r="X10" i="2"/>
  <c r="Y10" i="2"/>
  <c r="Z10" i="2"/>
  <c r="AA10" i="2"/>
  <c r="C11" i="2"/>
  <c r="D11" i="2"/>
  <c r="F11" i="2"/>
  <c r="G11" i="2"/>
  <c r="R11" i="2"/>
  <c r="T11" i="2"/>
  <c r="U11" i="2"/>
  <c r="X11" i="2"/>
  <c r="Y11" i="2"/>
  <c r="C12" i="2"/>
  <c r="D12" i="2"/>
  <c r="F12" i="2"/>
  <c r="G12" i="2"/>
  <c r="H12" i="2"/>
  <c r="R12" i="2"/>
  <c r="V12" i="2" s="1"/>
  <c r="T12" i="2"/>
  <c r="U12" i="2"/>
  <c r="X12" i="2"/>
  <c r="Y12" i="2"/>
  <c r="AA12" i="2" s="1"/>
  <c r="C13" i="2"/>
  <c r="D13" i="2"/>
  <c r="F13" i="2"/>
  <c r="G13" i="2"/>
  <c r="R13" i="2"/>
  <c r="U13" i="2"/>
  <c r="V13" i="2"/>
  <c r="X13" i="2"/>
  <c r="Z13" i="2" s="1"/>
  <c r="Y13" i="2"/>
  <c r="C14" i="2"/>
  <c r="D14" i="2"/>
  <c r="G14" i="2"/>
  <c r="H14" i="2"/>
  <c r="R14" i="2"/>
  <c r="V14" i="2" s="1"/>
  <c r="U14" i="2"/>
  <c r="X14" i="2"/>
  <c r="Y14" i="2"/>
  <c r="AA14" i="2"/>
  <c r="C15" i="2"/>
  <c r="D15" i="2"/>
  <c r="F15" i="2"/>
  <c r="G15" i="2"/>
  <c r="R15" i="2"/>
  <c r="U15" i="2"/>
  <c r="V15" i="2"/>
  <c r="X15" i="2"/>
  <c r="Y15" i="2"/>
  <c r="AA15" i="2"/>
  <c r="C16" i="2"/>
  <c r="D16" i="2"/>
  <c r="F16" i="2"/>
  <c r="G16" i="2"/>
  <c r="H16" i="2"/>
  <c r="R16" i="2"/>
  <c r="V16" i="2" s="1"/>
  <c r="S16" i="2"/>
  <c r="U16" i="2"/>
  <c r="X16" i="2"/>
  <c r="Y16" i="2"/>
  <c r="AA16" i="2"/>
  <c r="C17" i="2"/>
  <c r="D17" i="2"/>
  <c r="F17" i="2"/>
  <c r="G17" i="2"/>
  <c r="R17" i="2"/>
  <c r="T17" i="2"/>
  <c r="U17" i="2"/>
  <c r="V17" i="2"/>
  <c r="X17" i="2"/>
  <c r="Z17" i="2" s="1"/>
  <c r="Y17" i="2"/>
  <c r="AA17" i="2"/>
  <c r="C18" i="2"/>
  <c r="D18" i="2"/>
  <c r="F18" i="2"/>
  <c r="G18" i="2"/>
  <c r="H18" i="2"/>
  <c r="R18" i="2"/>
  <c r="V18" i="2" s="1"/>
  <c r="U18" i="2"/>
  <c r="X18" i="2"/>
  <c r="Y18" i="2"/>
  <c r="R19" i="2"/>
  <c r="T19" i="2"/>
  <c r="U19" i="2"/>
  <c r="Y19" i="2"/>
  <c r="Z19" i="2"/>
  <c r="C20" i="2"/>
  <c r="D20" i="2"/>
  <c r="F20" i="2"/>
  <c r="G20" i="2"/>
  <c r="R20" i="2"/>
  <c r="T20" i="2"/>
  <c r="U20" i="2"/>
  <c r="C21" i="2"/>
  <c r="D21" i="2"/>
  <c r="F21" i="2"/>
  <c r="T21" i="2" s="1"/>
  <c r="R21" i="2"/>
  <c r="U21" i="2"/>
  <c r="V21" i="2"/>
  <c r="C22" i="2"/>
  <c r="D22" i="2"/>
  <c r="F22" i="2"/>
  <c r="R22" i="2"/>
  <c r="T22" i="2"/>
  <c r="U22" i="2"/>
  <c r="C23" i="2"/>
  <c r="D23" i="2"/>
  <c r="F23" i="2"/>
  <c r="R23" i="2"/>
  <c r="T23" i="2"/>
  <c r="U23" i="2"/>
  <c r="R24" i="2"/>
  <c r="S24" i="2"/>
  <c r="U24" i="2"/>
  <c r="V24" i="2"/>
  <c r="C25" i="2"/>
  <c r="D25" i="2"/>
  <c r="F25" i="2"/>
  <c r="G25" i="2"/>
  <c r="R25" i="2"/>
  <c r="T25" i="2"/>
  <c r="U25" i="2"/>
  <c r="C26" i="2"/>
  <c r="D26" i="2"/>
  <c r="F26" i="2"/>
  <c r="G26" i="2"/>
  <c r="H26" i="2"/>
  <c r="R26" i="2"/>
  <c r="V26" i="2" s="1"/>
  <c r="U26" i="2"/>
  <c r="C27" i="2"/>
  <c r="D27" i="2"/>
  <c r="F27" i="2"/>
  <c r="G27" i="2"/>
  <c r="R27" i="2"/>
  <c r="V27" i="2" s="1"/>
  <c r="U27" i="2"/>
  <c r="C28" i="2"/>
  <c r="D28" i="2"/>
  <c r="R28" i="2"/>
  <c r="U28" i="2"/>
  <c r="V28" i="2"/>
  <c r="R29" i="2"/>
  <c r="V29" i="2" s="1"/>
  <c r="T29" i="2"/>
  <c r="U29" i="2"/>
  <c r="C30" i="2"/>
  <c r="C31" i="2" s="1"/>
  <c r="D30" i="2"/>
  <c r="D31" i="2" s="1"/>
  <c r="F30" i="2"/>
  <c r="G30" i="2"/>
  <c r="H30" i="2"/>
  <c r="R30" i="2"/>
  <c r="T30" i="2"/>
  <c r="U30" i="2"/>
  <c r="F31" i="2"/>
  <c r="R31" i="2"/>
  <c r="V31" i="2" s="1"/>
  <c r="U31" i="2"/>
  <c r="C32" i="2"/>
  <c r="D32" i="2"/>
  <c r="H32" i="2"/>
  <c r="R32" i="2"/>
  <c r="V32" i="2" s="1"/>
  <c r="U32" i="2"/>
  <c r="C33" i="2"/>
  <c r="D33" i="2"/>
  <c r="R33" i="2"/>
  <c r="V33" i="2" s="1"/>
  <c r="U33" i="2"/>
  <c r="C34" i="2"/>
  <c r="D34" i="2"/>
  <c r="H34" i="2"/>
  <c r="R34" i="2"/>
  <c r="V34" i="2" s="1"/>
  <c r="U34" i="2"/>
  <c r="C35" i="2"/>
  <c r="D35" i="2"/>
  <c r="U35" i="2"/>
  <c r="C36" i="2"/>
  <c r="D36" i="2"/>
  <c r="H36" i="2"/>
  <c r="R36" i="2"/>
  <c r="V36" i="2" s="1"/>
  <c r="U36" i="2"/>
  <c r="R37" i="2"/>
  <c r="V37" i="2" s="1"/>
  <c r="S37" i="2"/>
  <c r="U37" i="2"/>
  <c r="C38" i="2"/>
  <c r="D38" i="2"/>
  <c r="F38" i="2"/>
  <c r="G38" i="2"/>
  <c r="H38" i="2"/>
  <c r="S38" i="2"/>
  <c r="U38" i="2"/>
  <c r="C39" i="2"/>
  <c r="D39" i="2"/>
  <c r="F39" i="2"/>
  <c r="G39" i="2"/>
  <c r="R39" i="2"/>
  <c r="V39" i="2" s="1"/>
  <c r="U39" i="2"/>
  <c r="C40" i="2"/>
  <c r="D40" i="2"/>
  <c r="F40" i="2"/>
  <c r="H40" i="2"/>
  <c r="T40" i="2" s="1"/>
  <c r="R40" i="2"/>
  <c r="V40" i="2" s="1"/>
  <c r="U40" i="2"/>
  <c r="C41" i="2"/>
  <c r="D41" i="2"/>
  <c r="G41" i="2"/>
  <c r="R41" i="2"/>
  <c r="V41" i="2" s="1"/>
  <c r="U41" i="2"/>
  <c r="C42" i="2"/>
  <c r="D42" i="2"/>
  <c r="H42" i="2"/>
  <c r="R42" i="2"/>
  <c r="V42" i="2" s="1"/>
  <c r="U42" i="2"/>
  <c r="C43" i="2"/>
  <c r="D43" i="2"/>
  <c r="G43" i="2"/>
  <c r="R43" i="2"/>
  <c r="U43" i="2"/>
  <c r="C44" i="2"/>
  <c r="D44" i="2"/>
  <c r="H44" i="2"/>
  <c r="R44" i="2"/>
  <c r="V44" i="2" s="1"/>
  <c r="U44" i="2"/>
  <c r="T45" i="2"/>
  <c r="U45" i="2"/>
  <c r="C46" i="2"/>
  <c r="D46" i="2"/>
  <c r="F46" i="2"/>
  <c r="G46" i="2"/>
  <c r="R46" i="2"/>
  <c r="V46" i="2" s="1"/>
  <c r="T46" i="2"/>
  <c r="U46" i="2"/>
  <c r="C47" i="2"/>
  <c r="D47" i="2"/>
  <c r="R47" i="2"/>
  <c r="U47" i="2"/>
  <c r="V47" i="2"/>
  <c r="C48" i="2"/>
  <c r="D48" i="2"/>
  <c r="R48" i="2"/>
  <c r="V48" i="2" s="1"/>
  <c r="U48" i="2"/>
  <c r="C49" i="2"/>
  <c r="D49" i="2"/>
  <c r="R49" i="2"/>
  <c r="V49" i="2" s="1"/>
  <c r="U49" i="2"/>
  <c r="R50" i="2"/>
  <c r="V50" i="2" s="1"/>
  <c r="T50" i="2"/>
  <c r="U50" i="2"/>
  <c r="C51" i="2"/>
  <c r="D51" i="2"/>
  <c r="F51" i="2"/>
  <c r="G51" i="2"/>
  <c r="G52" i="2" s="1"/>
  <c r="R51" i="2"/>
  <c r="T51" i="2"/>
  <c r="U51" i="2"/>
  <c r="V51" i="2"/>
  <c r="C52" i="2"/>
  <c r="D52" i="2"/>
  <c r="R52" i="2"/>
  <c r="V52" i="2" s="1"/>
  <c r="U52" i="2"/>
  <c r="C53" i="2"/>
  <c r="D53" i="2"/>
  <c r="R53" i="2"/>
  <c r="U53" i="2"/>
  <c r="V53" i="2"/>
  <c r="C54" i="2"/>
  <c r="D54" i="2"/>
  <c r="R54" i="2"/>
  <c r="U54" i="2"/>
  <c r="V54" i="2"/>
  <c r="R55" i="2"/>
  <c r="T55" i="2"/>
  <c r="U55" i="2"/>
  <c r="V55" i="2"/>
  <c r="F56" i="2"/>
  <c r="G56" i="2"/>
  <c r="R56" i="2"/>
  <c r="V56" i="2" s="1"/>
  <c r="T56" i="2"/>
  <c r="U56" i="2"/>
  <c r="G57" i="2"/>
  <c r="R57" i="2"/>
  <c r="V57" i="2" s="1"/>
  <c r="T57" i="2"/>
  <c r="U57" i="2"/>
  <c r="G58" i="2"/>
  <c r="R58" i="2"/>
  <c r="V58" i="2" s="1"/>
  <c r="T58" i="2"/>
  <c r="U58" i="2"/>
  <c r="G59" i="2"/>
  <c r="T59" i="2"/>
  <c r="U59" i="2"/>
  <c r="V59" i="2"/>
  <c r="G60" i="2"/>
  <c r="R60" i="2"/>
  <c r="T60" i="2"/>
  <c r="U60" i="2"/>
  <c r="V60" i="2"/>
  <c r="C61" i="2"/>
  <c r="D61" i="2"/>
  <c r="D62" i="2" s="1"/>
  <c r="R61" i="2"/>
  <c r="V61" i="2" s="1"/>
  <c r="T61" i="2"/>
  <c r="U61" i="2"/>
  <c r="F62" i="2"/>
  <c r="G62" i="2"/>
  <c r="R62" i="2"/>
  <c r="T62" i="2"/>
  <c r="U62" i="2"/>
  <c r="V62" i="2"/>
  <c r="D63" i="2"/>
  <c r="R63" i="2"/>
  <c r="U63" i="2"/>
  <c r="V63" i="2"/>
  <c r="D64" i="2"/>
  <c r="R64" i="2"/>
  <c r="V64" i="2" s="1"/>
  <c r="U64" i="2"/>
  <c r="D65" i="2"/>
  <c r="R65" i="2"/>
  <c r="V65" i="2" s="1"/>
  <c r="U65" i="2"/>
  <c r="R66" i="2"/>
  <c r="T66" i="2"/>
  <c r="U66" i="2"/>
  <c r="V66" i="2"/>
  <c r="C67" i="2"/>
  <c r="D67" i="2"/>
  <c r="F67" i="2"/>
  <c r="T67" i="2" s="1"/>
  <c r="H67" i="2"/>
  <c r="R67" i="2"/>
  <c r="U67" i="2"/>
  <c r="V67" i="2"/>
  <c r="C68" i="2"/>
  <c r="D68" i="2"/>
  <c r="R68" i="2"/>
  <c r="U68" i="2"/>
  <c r="V68" i="2"/>
  <c r="C69" i="2"/>
  <c r="D69" i="2"/>
  <c r="H69" i="2"/>
  <c r="R69" i="2"/>
  <c r="V69" i="2" s="1"/>
  <c r="U69" i="2"/>
  <c r="C70" i="2"/>
  <c r="D70" i="2"/>
  <c r="R70" i="2"/>
  <c r="V70" i="2" s="1"/>
  <c r="U70" i="2"/>
  <c r="C71" i="2"/>
  <c r="D71" i="2"/>
  <c r="H71" i="2"/>
  <c r="R71" i="2"/>
  <c r="V71" i="2" s="1"/>
  <c r="U71" i="2"/>
  <c r="C72" i="2"/>
  <c r="D72" i="2"/>
  <c r="R72" i="2"/>
  <c r="V72" i="2" s="1"/>
  <c r="U72" i="2"/>
  <c r="C73" i="2"/>
  <c r="D73" i="2"/>
  <c r="R73" i="2"/>
  <c r="V73" i="2" s="1"/>
  <c r="U73" i="2"/>
  <c r="R74" i="2"/>
  <c r="V74" i="2" s="1"/>
  <c r="T74" i="2"/>
  <c r="U74" i="2"/>
  <c r="C75" i="2"/>
  <c r="D75" i="2"/>
  <c r="F75" i="2"/>
  <c r="T75" i="2" s="1"/>
  <c r="G75" i="2"/>
  <c r="R75" i="2"/>
  <c r="U75" i="2"/>
  <c r="V75" i="2"/>
  <c r="C76" i="2"/>
  <c r="D76" i="2"/>
  <c r="F76" i="2"/>
  <c r="G76" i="2"/>
  <c r="R76" i="2"/>
  <c r="T76" i="2"/>
  <c r="U76" i="2"/>
  <c r="V76" i="2"/>
  <c r="C77" i="2"/>
  <c r="D77" i="2"/>
  <c r="F77" i="2"/>
  <c r="G77" i="2" s="1"/>
  <c r="R77" i="2"/>
  <c r="T77" i="2"/>
  <c r="U77" i="2"/>
  <c r="V77" i="2"/>
  <c r="C78" i="2"/>
  <c r="D78" i="2"/>
  <c r="F78" i="2"/>
  <c r="G78" i="2" s="1"/>
  <c r="R78" i="2"/>
  <c r="V78" i="2" s="1"/>
  <c r="T78" i="2"/>
  <c r="U78" i="2"/>
  <c r="S79" i="2"/>
  <c r="U79" i="2"/>
  <c r="V79" i="2"/>
  <c r="C80" i="2"/>
  <c r="D80" i="2"/>
  <c r="F80" i="2"/>
  <c r="G80" i="2"/>
  <c r="R80" i="2"/>
  <c r="T80" i="2"/>
  <c r="U80" i="2"/>
  <c r="V80" i="2"/>
  <c r="C81" i="2"/>
  <c r="D81" i="2"/>
  <c r="F81" i="2"/>
  <c r="R81" i="2"/>
  <c r="U81" i="2"/>
  <c r="V81" i="2"/>
  <c r="C82" i="2"/>
  <c r="D82" i="2"/>
  <c r="R82" i="2"/>
  <c r="U82" i="2"/>
  <c r="V82" i="2"/>
  <c r="C83" i="2"/>
  <c r="D83" i="2"/>
  <c r="R83" i="2"/>
  <c r="U83" i="2"/>
  <c r="V83" i="2"/>
  <c r="R84" i="2"/>
  <c r="V84" i="2" s="1"/>
  <c r="T84" i="2"/>
  <c r="U84" i="2"/>
  <c r="D85" i="2"/>
  <c r="F85" i="2"/>
  <c r="G85" i="2"/>
  <c r="T85" i="2"/>
  <c r="U85" i="2"/>
  <c r="C86" i="2"/>
  <c r="D86" i="2"/>
  <c r="F86" i="2"/>
  <c r="G86" i="2" s="1"/>
  <c r="R86" i="2"/>
  <c r="V86" i="2" s="1"/>
  <c r="T86" i="2"/>
  <c r="U86" i="2"/>
  <c r="C87" i="2"/>
  <c r="D87" i="2"/>
  <c r="F87" i="2"/>
  <c r="G87" i="2"/>
  <c r="R87" i="2"/>
  <c r="V87" i="2" s="1"/>
  <c r="T87" i="2"/>
  <c r="U87" i="2"/>
  <c r="C88" i="2"/>
  <c r="D88" i="2"/>
  <c r="F88" i="2"/>
  <c r="T88" i="2" s="1"/>
  <c r="G88" i="2"/>
  <c r="R88" i="2"/>
  <c r="V88" i="2" s="1"/>
  <c r="U88" i="2"/>
  <c r="G89" i="2"/>
  <c r="R89" i="2"/>
  <c r="T89" i="2"/>
  <c r="U89" i="2"/>
  <c r="V89" i="2"/>
  <c r="C90" i="2"/>
  <c r="D90" i="2"/>
  <c r="F90" i="2"/>
  <c r="G90" i="2" s="1"/>
  <c r="R90" i="2"/>
  <c r="T90" i="2"/>
  <c r="U90" i="2"/>
  <c r="V90" i="2"/>
  <c r="C91" i="2"/>
  <c r="D91" i="2"/>
  <c r="F91" i="2"/>
  <c r="G91" i="2" s="1"/>
  <c r="R91" i="2"/>
  <c r="T91" i="2"/>
  <c r="U91" i="2"/>
  <c r="V91" i="2"/>
  <c r="C92" i="2"/>
  <c r="C93" i="2" s="1"/>
  <c r="D92" i="2"/>
  <c r="R92" i="2"/>
  <c r="U92" i="2"/>
  <c r="V92" i="2"/>
  <c r="D93" i="2"/>
  <c r="R93" i="2"/>
  <c r="U93" i="2"/>
  <c r="V93" i="2"/>
  <c r="U94" i="2"/>
  <c r="C95" i="2"/>
  <c r="D95" i="2"/>
  <c r="U95" i="2"/>
  <c r="C96" i="2"/>
  <c r="D96" i="2"/>
  <c r="U96" i="2"/>
  <c r="C97" i="2"/>
  <c r="D97" i="2"/>
  <c r="U97" i="2"/>
  <c r="C98" i="2"/>
  <c r="D98" i="2"/>
  <c r="U98" i="2"/>
  <c r="D4" i="4"/>
  <c r="R29" i="4" s="1"/>
  <c r="D5" i="4"/>
  <c r="F6" i="4"/>
  <c r="F7" i="4"/>
  <c r="F13" i="4"/>
  <c r="N13" i="4"/>
  <c r="O13" i="4"/>
  <c r="P13" i="4"/>
  <c r="Q13" i="4"/>
  <c r="F14" i="4"/>
  <c r="N14" i="4"/>
  <c r="O14" i="4"/>
  <c r="P14" i="4"/>
  <c r="R14" i="4"/>
  <c r="F15" i="4"/>
  <c r="N15" i="4"/>
  <c r="O15" i="4"/>
  <c r="P15" i="4"/>
  <c r="Q15" i="4"/>
  <c r="F16" i="4"/>
  <c r="N16" i="4"/>
  <c r="O16" i="4"/>
  <c r="P16" i="4"/>
  <c r="Q16" i="4"/>
  <c r="R16" i="4"/>
  <c r="F17" i="4"/>
  <c r="N17" i="4"/>
  <c r="R17" i="4" s="1"/>
  <c r="O17" i="4"/>
  <c r="P17" i="4"/>
  <c r="Q17" i="4"/>
  <c r="F18" i="4"/>
  <c r="N18" i="4"/>
  <c r="R18" i="4" s="1"/>
  <c r="O18" i="4"/>
  <c r="P18" i="4"/>
  <c r="Q18" i="4"/>
  <c r="F19" i="4"/>
  <c r="N19" i="4"/>
  <c r="O19" i="4"/>
  <c r="P19" i="4"/>
  <c r="Q19" i="4"/>
  <c r="R19" i="4"/>
  <c r="F20" i="4"/>
  <c r="N20" i="4"/>
  <c r="R20" i="4" s="1"/>
  <c r="O20" i="4"/>
  <c r="P20" i="4"/>
  <c r="Q20" i="4"/>
  <c r="F21" i="4"/>
  <c r="N21" i="4"/>
  <c r="O21" i="4"/>
  <c r="P21" i="4"/>
  <c r="Q21" i="4"/>
  <c r="F22" i="4"/>
  <c r="N22" i="4"/>
  <c r="O22" i="4"/>
  <c r="P22" i="4"/>
  <c r="F23" i="4"/>
  <c r="N23" i="4"/>
  <c r="O23" i="4"/>
  <c r="P23" i="4"/>
  <c r="Q23" i="4"/>
  <c r="F24" i="4"/>
  <c r="N24" i="4"/>
  <c r="R24" i="4" s="1"/>
  <c r="O24" i="4"/>
  <c r="P24" i="4"/>
  <c r="Q24" i="4"/>
  <c r="F25" i="4"/>
  <c r="N25" i="4"/>
  <c r="O25" i="4"/>
  <c r="P25" i="4"/>
  <c r="Q25" i="4"/>
  <c r="F26" i="4"/>
  <c r="N26" i="4"/>
  <c r="R26" i="4" s="1"/>
  <c r="O26" i="4"/>
  <c r="P26" i="4"/>
  <c r="Q26" i="4"/>
  <c r="F27" i="4"/>
  <c r="N27" i="4"/>
  <c r="O27" i="4"/>
  <c r="P27" i="4"/>
  <c r="Q27" i="4"/>
  <c r="R27" i="4"/>
  <c r="F28" i="4"/>
  <c r="N28" i="4"/>
  <c r="R28" i="4" s="1"/>
  <c r="O28" i="4"/>
  <c r="P28" i="4"/>
  <c r="Q28" i="4"/>
  <c r="F29" i="4"/>
  <c r="N29" i="4"/>
  <c r="O29" i="4"/>
  <c r="P29" i="4"/>
  <c r="Q29" i="4"/>
  <c r="F30" i="4"/>
  <c r="N30" i="4"/>
  <c r="O30" i="4"/>
  <c r="P30" i="4"/>
  <c r="Q30" i="4"/>
  <c r="R30" i="4"/>
  <c r="F31" i="4"/>
  <c r="N31" i="4"/>
  <c r="R31" i="4" s="1"/>
  <c r="O31" i="4"/>
  <c r="P31" i="4"/>
  <c r="Q31" i="4"/>
  <c r="F32" i="4"/>
  <c r="N32" i="4"/>
  <c r="O32" i="4"/>
  <c r="P32" i="4"/>
  <c r="Q32" i="4"/>
  <c r="R32" i="4"/>
  <c r="F33" i="4"/>
  <c r="N33" i="4"/>
  <c r="R33" i="4" s="1"/>
  <c r="O33" i="4"/>
  <c r="P33" i="4"/>
  <c r="Q33" i="4"/>
  <c r="F34" i="4"/>
  <c r="N34" i="4"/>
  <c r="R34" i="4" s="1"/>
  <c r="O34" i="4"/>
  <c r="P34" i="4"/>
  <c r="Q34" i="4"/>
  <c r="F35" i="4"/>
  <c r="N35" i="4"/>
  <c r="O35" i="4"/>
  <c r="P35" i="4"/>
  <c r="Q35" i="4"/>
  <c r="R35" i="4"/>
  <c r="F36" i="4"/>
  <c r="N36" i="4"/>
  <c r="R36" i="4" s="1"/>
  <c r="O36" i="4"/>
  <c r="P36" i="4"/>
  <c r="Q36" i="4"/>
  <c r="F37" i="4"/>
  <c r="N37" i="4"/>
  <c r="O37" i="4"/>
  <c r="P37" i="4"/>
  <c r="Q37" i="4"/>
  <c r="F38" i="4"/>
  <c r="N38" i="4"/>
  <c r="O38" i="4"/>
  <c r="P38" i="4"/>
  <c r="Q38" i="4"/>
  <c r="R38" i="4"/>
  <c r="F39" i="4"/>
  <c r="N39" i="4"/>
  <c r="R39" i="4" s="1"/>
  <c r="O39" i="4"/>
  <c r="P39" i="4"/>
  <c r="Q39" i="4"/>
  <c r="F40" i="4"/>
  <c r="N40" i="4"/>
  <c r="O40" i="4"/>
  <c r="P40" i="4"/>
  <c r="Q40" i="4"/>
  <c r="R40" i="4"/>
  <c r="F41" i="4"/>
  <c r="N41" i="4"/>
  <c r="R41" i="4" s="1"/>
  <c r="O41" i="4"/>
  <c r="P41" i="4"/>
  <c r="Q41" i="4"/>
  <c r="F42" i="4"/>
  <c r="N42" i="4"/>
  <c r="R42" i="4" s="1"/>
  <c r="O42" i="4"/>
  <c r="P42" i="4"/>
  <c r="Q42" i="4"/>
  <c r="F43" i="4"/>
  <c r="N43" i="4"/>
  <c r="O43" i="4"/>
  <c r="P43" i="4"/>
  <c r="Q43" i="4"/>
  <c r="R43" i="4"/>
  <c r="F44" i="4"/>
  <c r="N44" i="4"/>
  <c r="R44" i="4" s="1"/>
  <c r="O44" i="4"/>
  <c r="P44" i="4"/>
  <c r="Q44" i="4"/>
  <c r="F45" i="4"/>
  <c r="N45" i="4"/>
  <c r="O45" i="4"/>
  <c r="P45" i="4"/>
  <c r="Q45" i="4"/>
  <c r="F46" i="4"/>
  <c r="N46" i="4"/>
  <c r="O46" i="4"/>
  <c r="P46" i="4"/>
  <c r="Q46" i="4"/>
  <c r="R46" i="4"/>
  <c r="F47" i="4"/>
  <c r="N47" i="4"/>
  <c r="R47" i="4" s="1"/>
  <c r="O47" i="4"/>
  <c r="P47" i="4"/>
  <c r="Q47" i="4"/>
  <c r="F48" i="4"/>
  <c r="N48" i="4"/>
  <c r="O48" i="4"/>
  <c r="P48" i="4"/>
  <c r="Q48" i="4"/>
  <c r="R48" i="4"/>
  <c r="F49" i="4"/>
  <c r="N49" i="4"/>
  <c r="R49" i="4" s="1"/>
  <c r="O49" i="4"/>
  <c r="P49" i="4"/>
  <c r="Q49" i="4"/>
  <c r="F50" i="4"/>
  <c r="N50" i="4"/>
  <c r="R50" i="4" s="1"/>
  <c r="O50" i="4"/>
  <c r="P50" i="4"/>
  <c r="Q50" i="4"/>
  <c r="F51" i="4"/>
  <c r="N51" i="4"/>
  <c r="O51" i="4"/>
  <c r="P51" i="4"/>
  <c r="Q51" i="4"/>
  <c r="R51" i="4"/>
  <c r="F52" i="4"/>
  <c r="N52" i="4"/>
  <c r="R52" i="4" s="1"/>
  <c r="O52" i="4"/>
  <c r="P52" i="4"/>
  <c r="Q52" i="4"/>
  <c r="F53" i="4"/>
  <c r="N53" i="4"/>
  <c r="O53" i="4"/>
  <c r="P53" i="4"/>
  <c r="Q53" i="4"/>
  <c r="F54" i="4"/>
  <c r="N54" i="4"/>
  <c r="O54" i="4"/>
  <c r="P54" i="4"/>
  <c r="Q54" i="4"/>
  <c r="R54" i="4"/>
  <c r="F55" i="4"/>
  <c r="N55" i="4"/>
  <c r="R55" i="4" s="1"/>
  <c r="O55" i="4"/>
  <c r="P55" i="4"/>
  <c r="Q55" i="4"/>
  <c r="F56" i="4"/>
  <c r="N56" i="4"/>
  <c r="O56" i="4"/>
  <c r="P56" i="4"/>
  <c r="Q56" i="4"/>
  <c r="R56" i="4"/>
  <c r="F57" i="4"/>
  <c r="N57" i="4"/>
  <c r="R57" i="4" s="1"/>
  <c r="O57" i="4"/>
  <c r="P57" i="4"/>
  <c r="Q57" i="4"/>
  <c r="F58" i="4"/>
  <c r="N58" i="4"/>
  <c r="R58" i="4" s="1"/>
  <c r="O58" i="4"/>
  <c r="P58" i="4"/>
  <c r="Q58" i="4"/>
  <c r="F59" i="4"/>
  <c r="N59" i="4"/>
  <c r="O59" i="4"/>
  <c r="P59" i="4"/>
  <c r="Q59" i="4"/>
  <c r="R59" i="4"/>
  <c r="F60" i="4"/>
  <c r="N60" i="4"/>
  <c r="R60" i="4" s="1"/>
  <c r="O60" i="4"/>
  <c r="P60" i="4"/>
  <c r="Q60" i="4"/>
  <c r="F61" i="4"/>
  <c r="N61" i="4"/>
  <c r="O61" i="4"/>
  <c r="P61" i="4"/>
  <c r="Q61" i="4"/>
  <c r="R61" i="4"/>
  <c r="F62" i="4"/>
  <c r="N62" i="4"/>
  <c r="O62" i="4"/>
  <c r="P62" i="4"/>
  <c r="Q62" i="4"/>
  <c r="R62" i="4"/>
  <c r="F63" i="4"/>
  <c r="N63" i="4"/>
  <c r="R63" i="4" s="1"/>
  <c r="O63" i="4"/>
  <c r="P63" i="4"/>
  <c r="Q63" i="4"/>
  <c r="F64" i="4"/>
  <c r="N64" i="4"/>
  <c r="O64" i="4"/>
  <c r="P64" i="4"/>
  <c r="Q64" i="4"/>
  <c r="R64" i="4"/>
  <c r="F65" i="4"/>
  <c r="N65" i="4"/>
  <c r="R65" i="4" s="1"/>
  <c r="O65" i="4"/>
  <c r="P65" i="4"/>
  <c r="Q65" i="4"/>
  <c r="F66" i="4"/>
  <c r="N66" i="4"/>
  <c r="O66" i="4"/>
  <c r="P66" i="4"/>
  <c r="Q66" i="4"/>
  <c r="R66" i="4"/>
  <c r="F67" i="4"/>
  <c r="N67" i="4"/>
  <c r="O67" i="4"/>
  <c r="P67" i="4"/>
  <c r="Q67" i="4"/>
  <c r="R67" i="4"/>
  <c r="E68" i="4"/>
  <c r="F68" i="4"/>
  <c r="N68" i="4"/>
  <c r="R68" i="4" s="1"/>
  <c r="O68" i="4"/>
  <c r="P68" i="4"/>
  <c r="Q68" i="4"/>
  <c r="F69" i="4"/>
  <c r="N69" i="4"/>
  <c r="O69" i="4"/>
  <c r="P69" i="4"/>
  <c r="Q69" i="4"/>
  <c r="R69" i="4"/>
  <c r="E70" i="4"/>
  <c r="F70" i="4"/>
  <c r="N70" i="4"/>
  <c r="O70" i="4"/>
  <c r="P70" i="4"/>
  <c r="Q70" i="4"/>
  <c r="E71" i="4"/>
  <c r="F71" i="4"/>
  <c r="N71" i="4"/>
  <c r="O71" i="4"/>
  <c r="P71" i="4"/>
  <c r="Q71" i="4"/>
  <c r="R71" i="4"/>
  <c r="E72" i="4"/>
  <c r="F72" i="4"/>
  <c r="N72" i="4"/>
  <c r="R72" i="4" s="1"/>
  <c r="O72" i="4"/>
  <c r="P72" i="4"/>
  <c r="Q72" i="4"/>
  <c r="E73" i="4"/>
  <c r="F73" i="4"/>
  <c r="N73" i="4"/>
  <c r="O73" i="4"/>
  <c r="P73" i="4"/>
  <c r="Q73" i="4"/>
  <c r="R73" i="4"/>
  <c r="E74" i="4"/>
  <c r="F74" i="4"/>
  <c r="N74" i="4"/>
  <c r="O74" i="4"/>
  <c r="P74" i="4"/>
  <c r="Q74" i="4"/>
  <c r="E75" i="4"/>
  <c r="F75" i="4"/>
  <c r="N75" i="4"/>
  <c r="O75" i="4"/>
  <c r="P75" i="4"/>
  <c r="Q75" i="4"/>
  <c r="R75" i="4"/>
  <c r="E76" i="4"/>
  <c r="F76" i="4"/>
  <c r="N76" i="4"/>
  <c r="O76" i="4"/>
  <c r="P76" i="4"/>
  <c r="Q76" i="4"/>
  <c r="R76" i="4"/>
  <c r="E77" i="4"/>
  <c r="F77" i="4"/>
  <c r="N77" i="4"/>
  <c r="R77" i="4" s="1"/>
  <c r="O77" i="4"/>
  <c r="P77" i="4"/>
  <c r="Q77" i="4"/>
  <c r="E78" i="4"/>
  <c r="F78" i="4"/>
  <c r="N78" i="4"/>
  <c r="O78" i="4"/>
  <c r="P78" i="4"/>
  <c r="Q78" i="4"/>
  <c r="R78" i="4"/>
  <c r="E79" i="4"/>
  <c r="F79" i="4"/>
  <c r="N79" i="4"/>
  <c r="R79" i="4" s="1"/>
  <c r="O79" i="4"/>
  <c r="P79" i="4"/>
  <c r="Q79" i="4"/>
  <c r="N80" i="4"/>
  <c r="O80" i="4"/>
  <c r="P80" i="4"/>
  <c r="Q80" i="4"/>
  <c r="R80" i="4"/>
  <c r="E81" i="4"/>
  <c r="F81" i="4"/>
  <c r="N81" i="4"/>
  <c r="R81" i="4" s="1"/>
  <c r="O81" i="4"/>
  <c r="P81" i="4"/>
  <c r="Q81" i="4"/>
  <c r="E82" i="4"/>
  <c r="F82" i="4"/>
  <c r="N82" i="4"/>
  <c r="R82" i="4" s="1"/>
  <c r="O82" i="4"/>
  <c r="P82" i="4"/>
  <c r="Q82" i="4"/>
  <c r="F83" i="4"/>
  <c r="N83" i="4"/>
  <c r="O83" i="4"/>
  <c r="P83" i="4"/>
  <c r="Q83" i="4"/>
  <c r="R83" i="4"/>
  <c r="E84" i="4"/>
  <c r="F84" i="4"/>
  <c r="N84" i="4"/>
  <c r="O84" i="4"/>
  <c r="P84" i="4"/>
  <c r="Q84" i="4"/>
  <c r="R84" i="4"/>
  <c r="E85" i="4"/>
  <c r="F85" i="4"/>
  <c r="N85" i="4"/>
  <c r="R85" i="4" s="1"/>
  <c r="O85" i="4"/>
  <c r="P85" i="4"/>
  <c r="Q85" i="4"/>
  <c r="E86" i="4"/>
  <c r="F86" i="4"/>
  <c r="N86" i="4"/>
  <c r="R86" i="4" s="1"/>
  <c r="O86" i="4"/>
  <c r="P86" i="4"/>
  <c r="Q86" i="4"/>
  <c r="F87" i="4"/>
  <c r="N87" i="4"/>
  <c r="O87" i="4"/>
  <c r="P87" i="4"/>
  <c r="Q87" i="4"/>
  <c r="R87" i="4"/>
  <c r="E88" i="4"/>
  <c r="F88" i="4"/>
  <c r="N88" i="4"/>
  <c r="O88" i="4"/>
  <c r="P88" i="4"/>
  <c r="Q88" i="4"/>
  <c r="R88" i="4"/>
  <c r="E89" i="4"/>
  <c r="F89" i="4"/>
  <c r="N89" i="4"/>
  <c r="R89" i="4" s="1"/>
  <c r="O89" i="4"/>
  <c r="P89" i="4"/>
  <c r="Q89" i="4"/>
  <c r="E90" i="4"/>
  <c r="F90" i="4"/>
  <c r="N90" i="4"/>
  <c r="R90" i="4" s="1"/>
  <c r="O90" i="4"/>
  <c r="P90" i="4"/>
  <c r="Q90" i="4"/>
  <c r="F91" i="4"/>
  <c r="N91" i="4"/>
  <c r="O91" i="4"/>
  <c r="P91" i="4"/>
  <c r="Q91" i="4"/>
  <c r="R91" i="4"/>
  <c r="E92" i="4"/>
  <c r="F92" i="4"/>
  <c r="N92" i="4"/>
  <c r="O92" i="4"/>
  <c r="P92" i="4"/>
  <c r="Q92" i="4"/>
  <c r="R92" i="4"/>
  <c r="E93" i="4"/>
  <c r="F93" i="4"/>
  <c r="N93" i="4"/>
  <c r="R93" i="4" s="1"/>
  <c r="O93" i="4"/>
  <c r="P93" i="4"/>
  <c r="Q93" i="4"/>
  <c r="F94" i="4"/>
  <c r="N94" i="4"/>
  <c r="R94" i="4" s="1"/>
  <c r="O94" i="4"/>
  <c r="P94" i="4"/>
  <c r="Q94" i="4"/>
  <c r="F95" i="4"/>
  <c r="N95" i="4"/>
  <c r="O95" i="4"/>
  <c r="P95" i="4"/>
  <c r="Q95" i="4"/>
  <c r="R95" i="4"/>
  <c r="E96" i="4"/>
  <c r="F96" i="4"/>
  <c r="N96" i="4"/>
  <c r="O96" i="4"/>
  <c r="P96" i="4"/>
  <c r="Q96" i="4"/>
  <c r="R96" i="4"/>
  <c r="E97" i="4"/>
  <c r="F97" i="4"/>
  <c r="N97" i="4"/>
  <c r="R97" i="4" s="1"/>
  <c r="O97" i="4"/>
  <c r="P97" i="4"/>
  <c r="Q97" i="4"/>
  <c r="E98" i="4"/>
  <c r="F98" i="4"/>
  <c r="N98" i="4"/>
  <c r="R98" i="4" s="1"/>
  <c r="O98" i="4"/>
  <c r="P98" i="4"/>
  <c r="Q98" i="4"/>
  <c r="F99" i="4"/>
  <c r="N99" i="4"/>
  <c r="O99" i="4"/>
  <c r="P99" i="4"/>
  <c r="Q99" i="4"/>
  <c r="R99" i="4"/>
  <c r="F100" i="4"/>
  <c r="N100" i="4"/>
  <c r="O100" i="4"/>
  <c r="P100" i="4"/>
  <c r="Q100" i="4"/>
  <c r="R100" i="4"/>
  <c r="F101" i="4"/>
  <c r="N101" i="4"/>
  <c r="R101" i="4" s="1"/>
  <c r="O101" i="4"/>
  <c r="P101" i="4"/>
  <c r="Q101" i="4"/>
  <c r="E102" i="4"/>
  <c r="F102" i="4"/>
  <c r="N102" i="4"/>
  <c r="R102" i="4" s="1"/>
  <c r="O102" i="4"/>
  <c r="P102" i="4"/>
  <c r="Q102" i="4"/>
  <c r="F103" i="4"/>
  <c r="N103" i="4"/>
  <c r="O103" i="4"/>
  <c r="P103" i="4"/>
  <c r="Q103" i="4"/>
  <c r="R103" i="4"/>
  <c r="E104" i="4"/>
  <c r="F104" i="4"/>
  <c r="N104" i="4"/>
  <c r="O104" i="4"/>
  <c r="P104" i="4"/>
  <c r="Q104" i="4"/>
  <c r="R104" i="4"/>
  <c r="E105" i="4"/>
  <c r="F105" i="4"/>
  <c r="N105" i="4"/>
  <c r="R105" i="4" s="1"/>
  <c r="O105" i="4"/>
  <c r="P105" i="4"/>
  <c r="Q105" i="4"/>
  <c r="F106" i="4"/>
  <c r="N106" i="4"/>
  <c r="R106" i="4" s="1"/>
  <c r="O106" i="4"/>
  <c r="P106" i="4"/>
  <c r="Q106" i="4"/>
  <c r="F107" i="4"/>
  <c r="N107" i="4"/>
  <c r="O107" i="4"/>
  <c r="P107" i="4"/>
  <c r="Q107" i="4"/>
  <c r="R107" i="4"/>
  <c r="F108" i="4"/>
  <c r="N108" i="4"/>
  <c r="O108" i="4"/>
  <c r="P108" i="4"/>
  <c r="Q108" i="4"/>
  <c r="R108" i="4"/>
  <c r="F109" i="4"/>
  <c r="N109" i="4"/>
  <c r="R109" i="4" s="1"/>
  <c r="O109" i="4"/>
  <c r="P109" i="4"/>
  <c r="Q109" i="4"/>
  <c r="E110" i="4"/>
  <c r="F110" i="4"/>
  <c r="N110" i="4"/>
  <c r="R110" i="4" s="1"/>
  <c r="O110" i="4"/>
  <c r="P110" i="4"/>
  <c r="Q110" i="4"/>
  <c r="F111" i="4"/>
  <c r="N111" i="4"/>
  <c r="O111" i="4"/>
  <c r="P111" i="4"/>
  <c r="Q111" i="4"/>
  <c r="R111" i="4"/>
  <c r="F112" i="4"/>
  <c r="N112" i="4"/>
  <c r="O112" i="4"/>
  <c r="P112" i="4"/>
  <c r="Q112" i="4"/>
  <c r="R112" i="4"/>
  <c r="F113" i="4"/>
  <c r="N113" i="4"/>
  <c r="R113" i="4" s="1"/>
  <c r="O113" i="4"/>
  <c r="P113" i="4"/>
  <c r="Q113" i="4"/>
  <c r="E114" i="4"/>
  <c r="F114" i="4"/>
  <c r="N114" i="4"/>
  <c r="R114" i="4" s="1"/>
  <c r="O114" i="4"/>
  <c r="P114" i="4"/>
  <c r="Q114" i="4"/>
  <c r="F115" i="4"/>
  <c r="N115" i="4"/>
  <c r="O115" i="4"/>
  <c r="P115" i="4"/>
  <c r="Q115" i="4"/>
  <c r="R115" i="4"/>
  <c r="F116" i="4"/>
  <c r="N116" i="4"/>
  <c r="O116" i="4"/>
  <c r="P116" i="4"/>
  <c r="Q116" i="4"/>
  <c r="R116" i="4"/>
  <c r="F117" i="4"/>
  <c r="N117" i="4"/>
  <c r="R117" i="4" s="1"/>
  <c r="O117" i="4"/>
  <c r="P117" i="4"/>
  <c r="Q117" i="4"/>
  <c r="F118" i="4"/>
  <c r="N118" i="4"/>
  <c r="R118" i="4" s="1"/>
  <c r="O118" i="4"/>
  <c r="P118" i="4"/>
  <c r="Q118" i="4"/>
  <c r="F119" i="4"/>
  <c r="N119" i="4"/>
  <c r="O119" i="4"/>
  <c r="P119" i="4"/>
  <c r="Q119" i="4"/>
  <c r="R119" i="4"/>
  <c r="F120" i="4"/>
  <c r="N120" i="4"/>
  <c r="O120" i="4"/>
  <c r="P120" i="4"/>
  <c r="Q120" i="4"/>
  <c r="R120" i="4"/>
  <c r="F121" i="4"/>
  <c r="N121" i="4"/>
  <c r="R121" i="4" s="1"/>
  <c r="O121" i="4"/>
  <c r="P121" i="4"/>
  <c r="Q121" i="4"/>
  <c r="E122" i="4"/>
  <c r="F122" i="4"/>
  <c r="N122" i="4"/>
  <c r="R122" i="4" s="1"/>
  <c r="O122" i="4"/>
  <c r="P122" i="4"/>
  <c r="Q122" i="4"/>
  <c r="F123" i="4"/>
  <c r="N123" i="4"/>
  <c r="O123" i="4"/>
  <c r="P123" i="4"/>
  <c r="Q123" i="4"/>
  <c r="R123" i="4"/>
  <c r="F124" i="4"/>
  <c r="N124" i="4"/>
  <c r="O124" i="4"/>
  <c r="P124" i="4"/>
  <c r="Q124" i="4"/>
  <c r="R124" i="4"/>
  <c r="F125" i="4"/>
  <c r="N125" i="4"/>
  <c r="R125" i="4" s="1"/>
  <c r="O125" i="4"/>
  <c r="P125" i="4"/>
  <c r="Q125" i="4"/>
  <c r="E126" i="4"/>
  <c r="F126" i="4"/>
  <c r="N126" i="4"/>
  <c r="R126" i="4" s="1"/>
  <c r="O126" i="4"/>
  <c r="P126" i="4"/>
  <c r="Q126" i="4"/>
  <c r="F127" i="4"/>
  <c r="N127" i="4"/>
  <c r="O127" i="4"/>
  <c r="P127" i="4"/>
  <c r="Q127" i="4"/>
  <c r="R127" i="4"/>
  <c r="F128" i="4"/>
  <c r="N128" i="4"/>
  <c r="O128" i="4"/>
  <c r="P128" i="4"/>
  <c r="Q128" i="4"/>
  <c r="R128" i="4"/>
  <c r="F129" i="4"/>
  <c r="N129" i="4"/>
  <c r="R129" i="4" s="1"/>
  <c r="O129" i="4"/>
  <c r="P129" i="4"/>
  <c r="Q129" i="4"/>
  <c r="F130" i="4"/>
  <c r="N130" i="4"/>
  <c r="R130" i="4" s="1"/>
  <c r="O130" i="4"/>
  <c r="P130" i="4"/>
  <c r="Q130" i="4"/>
  <c r="F131" i="4"/>
  <c r="N131" i="4"/>
  <c r="O131" i="4"/>
  <c r="P131" i="4"/>
  <c r="Q131" i="4"/>
  <c r="R131" i="4"/>
  <c r="F132" i="4"/>
  <c r="N132" i="4"/>
  <c r="O132" i="4"/>
  <c r="P132" i="4"/>
  <c r="Q132" i="4"/>
  <c r="R132" i="4"/>
  <c r="F133" i="4"/>
  <c r="N133" i="4"/>
  <c r="R133" i="4" s="1"/>
  <c r="O133" i="4"/>
  <c r="P133" i="4"/>
  <c r="Q133" i="4"/>
  <c r="E134" i="4"/>
  <c r="F134" i="4"/>
  <c r="N134" i="4"/>
  <c r="R134" i="4" s="1"/>
  <c r="O134" i="4"/>
  <c r="P134" i="4"/>
  <c r="Q134" i="4"/>
  <c r="F135" i="4"/>
  <c r="N135" i="4"/>
  <c r="O135" i="4"/>
  <c r="P135" i="4"/>
  <c r="Q135" i="4"/>
  <c r="R135" i="4"/>
  <c r="F136" i="4"/>
  <c r="N136" i="4"/>
  <c r="O136" i="4"/>
  <c r="P136" i="4"/>
  <c r="Q136" i="4"/>
  <c r="R136" i="4"/>
  <c r="F137" i="4"/>
  <c r="N137" i="4"/>
  <c r="R137" i="4" s="1"/>
  <c r="O137" i="4"/>
  <c r="P137" i="4"/>
  <c r="Q137" i="4"/>
  <c r="E138" i="4"/>
  <c r="F138" i="4"/>
  <c r="N138" i="4"/>
  <c r="R138" i="4" s="1"/>
  <c r="O138" i="4"/>
  <c r="P138" i="4"/>
  <c r="Q138" i="4"/>
  <c r="F139" i="4"/>
  <c r="N139" i="4"/>
  <c r="O139" i="4"/>
  <c r="P139" i="4"/>
  <c r="Q139" i="4"/>
  <c r="R139" i="4"/>
  <c r="F140" i="4"/>
  <c r="N140" i="4"/>
  <c r="O140" i="4"/>
  <c r="P140" i="4"/>
  <c r="Q140" i="4"/>
  <c r="R140" i="4"/>
  <c r="F141" i="4"/>
  <c r="N141" i="4"/>
  <c r="R141" i="4" s="1"/>
  <c r="O141" i="4"/>
  <c r="P141" i="4"/>
  <c r="Q141" i="4"/>
  <c r="F142" i="4"/>
  <c r="N142" i="4"/>
  <c r="R142" i="4" s="1"/>
  <c r="O142" i="4"/>
  <c r="P142" i="4"/>
  <c r="Q142" i="4"/>
  <c r="F143" i="4"/>
  <c r="N143" i="4"/>
  <c r="O143" i="4"/>
  <c r="P143" i="4"/>
  <c r="Q143" i="4"/>
  <c r="R143" i="4"/>
  <c r="F144" i="4"/>
  <c r="N144" i="4"/>
  <c r="O144" i="4"/>
  <c r="P144" i="4"/>
  <c r="Q144" i="4"/>
  <c r="R144" i="4"/>
  <c r="F145" i="4"/>
  <c r="N145" i="4"/>
  <c r="R145" i="4" s="1"/>
  <c r="O145" i="4"/>
  <c r="P145" i="4"/>
  <c r="Q145" i="4"/>
  <c r="E146" i="4"/>
  <c r="F146" i="4"/>
  <c r="N146" i="4"/>
  <c r="R146" i="4" s="1"/>
  <c r="O146" i="4"/>
  <c r="P146" i="4"/>
  <c r="Q146" i="4"/>
  <c r="F147" i="4"/>
  <c r="N147" i="4"/>
  <c r="O147" i="4"/>
  <c r="P147" i="4"/>
  <c r="Q147" i="4"/>
  <c r="R147" i="4"/>
  <c r="F148" i="4"/>
  <c r="N148" i="4"/>
  <c r="O148" i="4"/>
  <c r="P148" i="4"/>
  <c r="Q148" i="4"/>
  <c r="R148" i="4"/>
  <c r="F149" i="4"/>
  <c r="N149" i="4"/>
  <c r="R149" i="4" s="1"/>
  <c r="O149" i="4"/>
  <c r="P149" i="4"/>
  <c r="Q149" i="4"/>
  <c r="E150" i="4"/>
  <c r="F150" i="4"/>
  <c r="N150" i="4"/>
  <c r="R150" i="4" s="1"/>
  <c r="O150" i="4"/>
  <c r="P150" i="4"/>
  <c r="Q150" i="4"/>
  <c r="F151" i="4"/>
  <c r="N151" i="4"/>
  <c r="O151" i="4"/>
  <c r="P151" i="4"/>
  <c r="Q151" i="4"/>
  <c r="R151" i="4"/>
  <c r="F152" i="4"/>
  <c r="N152" i="4"/>
  <c r="O152" i="4"/>
  <c r="P152" i="4"/>
  <c r="Q152" i="4"/>
  <c r="R152" i="4"/>
  <c r="F153" i="4"/>
  <c r="N153" i="4"/>
  <c r="R153" i="4" s="1"/>
  <c r="O153" i="4"/>
  <c r="P153" i="4"/>
  <c r="Q153" i="4"/>
  <c r="F154" i="4"/>
  <c r="N154" i="4"/>
  <c r="R154" i="4" s="1"/>
  <c r="O154" i="4"/>
  <c r="P154" i="4"/>
  <c r="Q154" i="4"/>
  <c r="F155" i="4"/>
  <c r="N155" i="4"/>
  <c r="O155" i="4"/>
  <c r="P155" i="4"/>
  <c r="Q155" i="4"/>
  <c r="R155" i="4"/>
  <c r="F156" i="4"/>
  <c r="N156" i="4"/>
  <c r="O156" i="4"/>
  <c r="P156" i="4"/>
  <c r="Q156" i="4"/>
  <c r="R156" i="4"/>
  <c r="F157" i="4"/>
  <c r="N157" i="4"/>
  <c r="R157" i="4" s="1"/>
  <c r="O157" i="4"/>
  <c r="P157" i="4"/>
  <c r="Q157" i="4"/>
  <c r="E158" i="4"/>
  <c r="F158" i="4"/>
  <c r="N158" i="4"/>
  <c r="R158" i="4" s="1"/>
  <c r="O158" i="4"/>
  <c r="P158" i="4"/>
  <c r="Q158" i="4"/>
  <c r="F159" i="4"/>
  <c r="N159" i="4"/>
  <c r="O159" i="4"/>
  <c r="P159" i="4"/>
  <c r="Q159" i="4"/>
  <c r="R159" i="4"/>
  <c r="F160" i="4"/>
  <c r="N160" i="4"/>
  <c r="O160" i="4"/>
  <c r="P160" i="4"/>
  <c r="Q160" i="4"/>
  <c r="R160" i="4"/>
  <c r="F161" i="4"/>
  <c r="N161" i="4"/>
  <c r="R161" i="4" s="1"/>
  <c r="O161" i="4"/>
  <c r="P161" i="4"/>
  <c r="Q161" i="4"/>
  <c r="E162" i="4"/>
  <c r="F162" i="4"/>
  <c r="N162" i="4"/>
  <c r="R162" i="4" s="1"/>
  <c r="O162" i="4"/>
  <c r="P162" i="4"/>
  <c r="Q162" i="4"/>
  <c r="F163" i="4"/>
  <c r="N163" i="4"/>
  <c r="O163" i="4"/>
  <c r="P163" i="4"/>
  <c r="Q163" i="4"/>
  <c r="R163" i="4"/>
  <c r="F164" i="4"/>
  <c r="N164" i="4"/>
  <c r="O164" i="4"/>
  <c r="P164" i="4"/>
  <c r="Q164" i="4"/>
  <c r="R164" i="4"/>
  <c r="F165" i="4"/>
  <c r="N165" i="4"/>
  <c r="R165" i="4" s="1"/>
  <c r="O165" i="4"/>
  <c r="P165" i="4"/>
  <c r="Q165" i="4"/>
  <c r="F166" i="4"/>
  <c r="N166" i="4"/>
  <c r="R166" i="4" s="1"/>
  <c r="O166" i="4"/>
  <c r="P166" i="4"/>
  <c r="Q166" i="4"/>
  <c r="F167" i="4"/>
  <c r="N167" i="4"/>
  <c r="O167" i="4"/>
  <c r="P167" i="4"/>
  <c r="Q167" i="4"/>
  <c r="R167" i="4"/>
  <c r="F168" i="4"/>
  <c r="N168" i="4"/>
  <c r="O168" i="4"/>
  <c r="P168" i="4"/>
  <c r="Q168" i="4"/>
  <c r="R168" i="4"/>
  <c r="F169" i="4"/>
  <c r="N169" i="4"/>
  <c r="R169" i="4" s="1"/>
  <c r="O169" i="4"/>
  <c r="P169" i="4"/>
  <c r="Q169" i="4"/>
  <c r="E170" i="4"/>
  <c r="F170" i="4"/>
  <c r="N170" i="4"/>
  <c r="R170" i="4" s="1"/>
  <c r="O170" i="4"/>
  <c r="P170" i="4"/>
  <c r="Q170" i="4"/>
  <c r="F171" i="4"/>
  <c r="N171" i="4"/>
  <c r="O171" i="4"/>
  <c r="P171" i="4"/>
  <c r="Q171" i="4"/>
  <c r="R171" i="4"/>
  <c r="F172" i="4"/>
  <c r="N172" i="4"/>
  <c r="O172" i="4"/>
  <c r="P172" i="4"/>
  <c r="Q172" i="4"/>
  <c r="R172" i="4"/>
  <c r="F173" i="4"/>
  <c r="N173" i="4"/>
  <c r="R173" i="4" s="1"/>
  <c r="O173" i="4"/>
  <c r="P173" i="4"/>
  <c r="Q173" i="4"/>
  <c r="E174" i="4"/>
  <c r="F174" i="4"/>
  <c r="N174" i="4"/>
  <c r="R174" i="4" s="1"/>
  <c r="O174" i="4"/>
  <c r="P174" i="4"/>
  <c r="Q174" i="4"/>
  <c r="F175" i="4"/>
  <c r="N175" i="4"/>
  <c r="O175" i="4"/>
  <c r="P175" i="4"/>
  <c r="Q175" i="4"/>
  <c r="R175" i="4"/>
  <c r="F176" i="4"/>
  <c r="N176" i="4"/>
  <c r="O176" i="4"/>
  <c r="P176" i="4"/>
  <c r="Q176" i="4"/>
  <c r="R176" i="4"/>
  <c r="F177" i="4"/>
  <c r="N177" i="4"/>
  <c r="R177" i="4" s="1"/>
  <c r="O177" i="4"/>
  <c r="P177" i="4"/>
  <c r="Q177" i="4"/>
  <c r="F178" i="4"/>
  <c r="N178" i="4"/>
  <c r="R178" i="4" s="1"/>
  <c r="O178" i="4"/>
  <c r="P178" i="4"/>
  <c r="Q178" i="4"/>
  <c r="F179" i="4"/>
  <c r="N179" i="4"/>
  <c r="O179" i="4"/>
  <c r="P179" i="4"/>
  <c r="Q179" i="4"/>
  <c r="R179" i="4"/>
  <c r="F180" i="4"/>
  <c r="N180" i="4"/>
  <c r="O180" i="4"/>
  <c r="P180" i="4"/>
  <c r="Q180" i="4"/>
  <c r="R180" i="4"/>
  <c r="F181" i="4"/>
  <c r="N181" i="4"/>
  <c r="R181" i="4" s="1"/>
  <c r="O181" i="4"/>
  <c r="P181" i="4"/>
  <c r="Q181" i="4"/>
  <c r="E182" i="4"/>
  <c r="F182" i="4"/>
  <c r="N182" i="4"/>
  <c r="R182" i="4" s="1"/>
  <c r="O182" i="4"/>
  <c r="P182" i="4"/>
  <c r="Q182" i="4"/>
  <c r="F183" i="4"/>
  <c r="N183" i="4"/>
  <c r="O183" i="4"/>
  <c r="P183" i="4"/>
  <c r="Q183" i="4"/>
  <c r="R183" i="4"/>
  <c r="F184" i="4"/>
  <c r="N184" i="4"/>
  <c r="O184" i="4"/>
  <c r="P184" i="4"/>
  <c r="Q184" i="4"/>
  <c r="R184" i="4"/>
  <c r="F185" i="4"/>
  <c r="N185" i="4"/>
  <c r="R185" i="4" s="1"/>
  <c r="O185" i="4"/>
  <c r="P185" i="4"/>
  <c r="Q185" i="4"/>
  <c r="E186" i="4"/>
  <c r="F186" i="4"/>
  <c r="N186" i="4"/>
  <c r="R186" i="4" s="1"/>
  <c r="O186" i="4"/>
  <c r="P186" i="4"/>
  <c r="Q186" i="4"/>
  <c r="F187" i="4"/>
  <c r="N187" i="4"/>
  <c r="O187" i="4"/>
  <c r="P187" i="4"/>
  <c r="Q187" i="4"/>
  <c r="R187" i="4"/>
  <c r="F188" i="4"/>
  <c r="N188" i="4"/>
  <c r="O188" i="4"/>
  <c r="P188" i="4"/>
  <c r="Q188" i="4"/>
  <c r="R188" i="4"/>
  <c r="F189" i="4"/>
  <c r="N189" i="4"/>
  <c r="R189" i="4" s="1"/>
  <c r="O189" i="4"/>
  <c r="P189" i="4"/>
  <c r="Q189" i="4"/>
  <c r="F190" i="4"/>
  <c r="N190" i="4"/>
  <c r="R190" i="4" s="1"/>
  <c r="O190" i="4"/>
  <c r="P190" i="4"/>
  <c r="Q190" i="4"/>
  <c r="F191" i="4"/>
  <c r="N191" i="4"/>
  <c r="O191" i="4"/>
  <c r="P191" i="4"/>
  <c r="Q191" i="4"/>
  <c r="R191" i="4"/>
  <c r="F192" i="4"/>
  <c r="N192" i="4"/>
  <c r="O192" i="4"/>
  <c r="P192" i="4"/>
  <c r="Q192" i="4"/>
  <c r="R192" i="4"/>
  <c r="F193" i="4"/>
  <c r="N193" i="4"/>
  <c r="R193" i="4" s="1"/>
  <c r="O193" i="4"/>
  <c r="P193" i="4"/>
  <c r="Q193" i="4"/>
  <c r="E194" i="4"/>
  <c r="F194" i="4"/>
  <c r="N194" i="4"/>
  <c r="R194" i="4" s="1"/>
  <c r="O194" i="4"/>
  <c r="P194" i="4"/>
  <c r="Q194" i="4"/>
  <c r="F195" i="4"/>
  <c r="N195" i="4"/>
  <c r="O195" i="4"/>
  <c r="P195" i="4"/>
  <c r="Q195" i="4"/>
  <c r="R195" i="4"/>
  <c r="F196" i="4"/>
  <c r="N196" i="4"/>
  <c r="O196" i="4"/>
  <c r="P196" i="4"/>
  <c r="Q196" i="4"/>
  <c r="R196" i="4"/>
  <c r="F197" i="4"/>
  <c r="N197" i="4"/>
  <c r="R197" i="4" s="1"/>
  <c r="O197" i="4"/>
  <c r="P197" i="4"/>
  <c r="Q197" i="4"/>
  <c r="E198" i="4"/>
  <c r="F198" i="4"/>
  <c r="N198" i="4"/>
  <c r="R198" i="4" s="1"/>
  <c r="O198" i="4"/>
  <c r="P198" i="4"/>
  <c r="Q198" i="4"/>
  <c r="F199" i="4"/>
  <c r="N199" i="4"/>
  <c r="O199" i="4"/>
  <c r="P199" i="4"/>
  <c r="Q199" i="4"/>
  <c r="R199" i="4"/>
  <c r="F200" i="4"/>
  <c r="N200" i="4"/>
  <c r="O200" i="4"/>
  <c r="P200" i="4"/>
  <c r="Q200" i="4"/>
  <c r="R200" i="4"/>
  <c r="F201" i="4"/>
  <c r="N201" i="4"/>
  <c r="R201" i="4" s="1"/>
  <c r="O201" i="4"/>
  <c r="P201" i="4"/>
  <c r="Q201" i="4"/>
  <c r="F202" i="4"/>
  <c r="N202" i="4"/>
  <c r="R202" i="4" s="1"/>
  <c r="O202" i="4"/>
  <c r="P202" i="4"/>
  <c r="Q202" i="4"/>
  <c r="F203" i="4"/>
  <c r="N203" i="4"/>
  <c r="O203" i="4"/>
  <c r="P203" i="4"/>
  <c r="Q203" i="4"/>
  <c r="R203" i="4"/>
  <c r="F204" i="4"/>
  <c r="N204" i="4"/>
  <c r="O204" i="4"/>
  <c r="P204" i="4"/>
  <c r="Q204" i="4"/>
  <c r="R204" i="4"/>
  <c r="F205" i="4"/>
  <c r="N205" i="4"/>
  <c r="R205" i="4" s="1"/>
  <c r="O205" i="4"/>
  <c r="P205" i="4"/>
  <c r="Q205" i="4"/>
  <c r="E206" i="4"/>
  <c r="F206" i="4"/>
  <c r="N206" i="4"/>
  <c r="R206" i="4" s="1"/>
  <c r="O206" i="4"/>
  <c r="P206" i="4"/>
  <c r="Q206" i="4"/>
  <c r="F207" i="4"/>
  <c r="N207" i="4"/>
  <c r="O207" i="4"/>
  <c r="P207" i="4"/>
  <c r="Q207" i="4"/>
  <c r="R207" i="4"/>
  <c r="F208" i="4"/>
  <c r="N208" i="4"/>
  <c r="O208" i="4"/>
  <c r="P208" i="4"/>
  <c r="Q208" i="4"/>
  <c r="R208" i="4"/>
  <c r="F209" i="4"/>
  <c r="N209" i="4"/>
  <c r="R209" i="4" s="1"/>
  <c r="O209" i="4"/>
  <c r="P209" i="4"/>
  <c r="Q209" i="4"/>
  <c r="E210" i="4"/>
  <c r="F210" i="4"/>
  <c r="N210" i="4"/>
  <c r="R210" i="4" s="1"/>
  <c r="O210" i="4"/>
  <c r="P210" i="4"/>
  <c r="Q210" i="4"/>
  <c r="F211" i="4"/>
  <c r="N211" i="4"/>
  <c r="O211" i="4"/>
  <c r="P211" i="4"/>
  <c r="Q211" i="4"/>
  <c r="R211" i="4"/>
  <c r="F212" i="4"/>
  <c r="N212" i="4"/>
  <c r="O212" i="4"/>
  <c r="P212" i="4"/>
  <c r="Q212" i="4"/>
  <c r="R212" i="4"/>
  <c r="F213" i="4"/>
  <c r="N213" i="4"/>
  <c r="R213" i="4" s="1"/>
  <c r="O213" i="4"/>
  <c r="P213" i="4"/>
  <c r="Q213" i="4"/>
  <c r="F214" i="4"/>
  <c r="N214" i="4"/>
  <c r="R214" i="4" s="1"/>
  <c r="O214" i="4"/>
  <c r="P214" i="4"/>
  <c r="Q214" i="4"/>
  <c r="F215" i="4"/>
  <c r="N215" i="4"/>
  <c r="O215" i="4"/>
  <c r="P215" i="4"/>
  <c r="Q215" i="4"/>
  <c r="R215" i="4"/>
  <c r="F216" i="4"/>
  <c r="N216" i="4"/>
  <c r="O216" i="4"/>
  <c r="P216" i="4"/>
  <c r="Q216" i="4"/>
  <c r="R216" i="4"/>
  <c r="F217" i="4"/>
  <c r="N217" i="4"/>
  <c r="R217" i="4" s="1"/>
  <c r="O217" i="4"/>
  <c r="P217" i="4"/>
  <c r="Q217" i="4"/>
  <c r="E218" i="4"/>
  <c r="F218" i="4"/>
  <c r="N218" i="4"/>
  <c r="R218" i="4" s="1"/>
  <c r="O218" i="4"/>
  <c r="P218" i="4"/>
  <c r="Q218" i="4"/>
  <c r="F219" i="4"/>
  <c r="N219" i="4"/>
  <c r="O219" i="4"/>
  <c r="P219" i="4"/>
  <c r="Q219" i="4"/>
  <c r="R219" i="4"/>
  <c r="F220" i="4"/>
  <c r="N220" i="4"/>
  <c r="O220" i="4"/>
  <c r="P220" i="4"/>
  <c r="Q220" i="4"/>
  <c r="R220" i="4"/>
  <c r="F221" i="4"/>
  <c r="N221" i="4"/>
  <c r="R221" i="4" s="1"/>
  <c r="O221" i="4"/>
  <c r="P221" i="4"/>
  <c r="Q221" i="4"/>
  <c r="E222" i="4"/>
  <c r="F222" i="4"/>
  <c r="N222" i="4"/>
  <c r="R222" i="4" s="1"/>
  <c r="O222" i="4"/>
  <c r="P222" i="4"/>
  <c r="Q222" i="4"/>
  <c r="F223" i="4"/>
  <c r="N223" i="4"/>
  <c r="O223" i="4"/>
  <c r="P223" i="4"/>
  <c r="Q223" i="4"/>
  <c r="R223" i="4"/>
  <c r="F224" i="4"/>
  <c r="N224" i="4"/>
  <c r="O224" i="4"/>
  <c r="P224" i="4"/>
  <c r="Q224" i="4"/>
  <c r="R224" i="4"/>
  <c r="F225" i="4"/>
  <c r="N225" i="4"/>
  <c r="R225" i="4" s="1"/>
  <c r="O225" i="4"/>
  <c r="P225" i="4"/>
  <c r="Q225" i="4"/>
  <c r="F226" i="4"/>
  <c r="N226" i="4"/>
  <c r="R226" i="4" s="1"/>
  <c r="O226" i="4"/>
  <c r="P226" i="4"/>
  <c r="Q226" i="4"/>
  <c r="F227" i="4"/>
  <c r="N227" i="4"/>
  <c r="O227" i="4"/>
  <c r="P227" i="4"/>
  <c r="Q227" i="4"/>
  <c r="R227" i="4"/>
  <c r="F228" i="4"/>
  <c r="N228" i="4"/>
  <c r="O228" i="4"/>
  <c r="P228" i="4"/>
  <c r="Q228" i="4"/>
  <c r="R228" i="4"/>
  <c r="F229" i="4"/>
  <c r="N229" i="4"/>
  <c r="R229" i="4" s="1"/>
  <c r="O229" i="4"/>
  <c r="P229" i="4"/>
  <c r="Q229" i="4"/>
  <c r="E230" i="4"/>
  <c r="F230" i="4"/>
  <c r="N230" i="4"/>
  <c r="R230" i="4" s="1"/>
  <c r="O230" i="4"/>
  <c r="P230" i="4"/>
  <c r="Q230" i="4"/>
  <c r="F231" i="4"/>
  <c r="N231" i="4"/>
  <c r="O231" i="4"/>
  <c r="P231" i="4"/>
  <c r="Q231" i="4"/>
  <c r="R231" i="4"/>
  <c r="F232" i="4"/>
  <c r="N232" i="4"/>
  <c r="O232" i="4"/>
  <c r="P232" i="4"/>
  <c r="Q232" i="4"/>
  <c r="R232" i="4"/>
  <c r="F233" i="4"/>
  <c r="N233" i="4"/>
  <c r="R233" i="4" s="1"/>
  <c r="O233" i="4"/>
  <c r="P233" i="4"/>
  <c r="Q233" i="4"/>
  <c r="E234" i="4"/>
  <c r="F234" i="4"/>
  <c r="N234" i="4"/>
  <c r="R234" i="4" s="1"/>
  <c r="O234" i="4"/>
  <c r="P234" i="4"/>
  <c r="Q234" i="4"/>
  <c r="F235" i="4"/>
  <c r="N235" i="4"/>
  <c r="O235" i="4"/>
  <c r="P235" i="4"/>
  <c r="Q235" i="4"/>
  <c r="R235" i="4"/>
  <c r="F236" i="4"/>
  <c r="N236" i="4"/>
  <c r="O236" i="4"/>
  <c r="P236" i="4"/>
  <c r="Q236" i="4"/>
  <c r="R236" i="4"/>
  <c r="F237" i="4"/>
  <c r="N237" i="4"/>
  <c r="R237" i="4" s="1"/>
  <c r="O237" i="4"/>
  <c r="P237" i="4"/>
  <c r="Q237" i="4"/>
  <c r="F238" i="4"/>
  <c r="N238" i="4"/>
  <c r="R238" i="4" s="1"/>
  <c r="O238" i="4"/>
  <c r="P238" i="4"/>
  <c r="Q238" i="4"/>
  <c r="F239" i="4"/>
  <c r="N239" i="4"/>
  <c r="O239" i="4"/>
  <c r="P239" i="4"/>
  <c r="Q239" i="4"/>
  <c r="R239" i="4"/>
  <c r="F240" i="4"/>
  <c r="N240" i="4"/>
  <c r="O240" i="4"/>
  <c r="P240" i="4"/>
  <c r="Q240" i="4"/>
  <c r="R240" i="4"/>
  <c r="F241" i="4"/>
  <c r="N241" i="4"/>
  <c r="R241" i="4" s="1"/>
  <c r="O241" i="4"/>
  <c r="P241" i="4"/>
  <c r="Q241" i="4"/>
  <c r="F242" i="4"/>
  <c r="N242" i="4"/>
  <c r="O242" i="4"/>
  <c r="P242" i="4"/>
  <c r="Q242" i="4"/>
  <c r="R242" i="4"/>
  <c r="F243" i="4"/>
  <c r="N243" i="4"/>
  <c r="O243" i="4"/>
  <c r="P243" i="4"/>
  <c r="Q243" i="4"/>
  <c r="R243" i="4"/>
  <c r="F244" i="4"/>
  <c r="N244" i="4"/>
  <c r="R244" i="4" s="1"/>
  <c r="O244" i="4"/>
  <c r="P244" i="4"/>
  <c r="Q244" i="4"/>
  <c r="F245" i="4"/>
  <c r="N245" i="4"/>
  <c r="R245" i="4" s="1"/>
  <c r="O245" i="4"/>
  <c r="P245" i="4"/>
  <c r="Q245" i="4"/>
  <c r="E246" i="4"/>
  <c r="F246" i="4"/>
  <c r="N246" i="4"/>
  <c r="O246" i="4"/>
  <c r="P246" i="4"/>
  <c r="Q246" i="4"/>
  <c r="R246" i="4"/>
  <c r="N247" i="4"/>
  <c r="O247" i="4"/>
  <c r="P247" i="4"/>
  <c r="Q247" i="4"/>
  <c r="R247" i="4"/>
  <c r="N248" i="4"/>
  <c r="R248" i="4" s="1"/>
  <c r="O248" i="4"/>
  <c r="P248" i="4"/>
  <c r="Q248" i="4"/>
  <c r="N249" i="4"/>
  <c r="O249" i="4"/>
  <c r="P249" i="4"/>
  <c r="Q249" i="4"/>
  <c r="R249" i="4"/>
  <c r="F250" i="4"/>
  <c r="N250" i="4"/>
  <c r="O250" i="4"/>
  <c r="P250" i="4"/>
  <c r="Q250" i="4"/>
  <c r="R250" i="4"/>
  <c r="F251" i="4"/>
  <c r="N251" i="4"/>
  <c r="R251" i="4" s="1"/>
  <c r="O251" i="4"/>
  <c r="P251" i="4"/>
  <c r="Q251" i="4"/>
  <c r="F252" i="4"/>
  <c r="N252" i="4"/>
  <c r="R252" i="4" s="1"/>
  <c r="O252" i="4"/>
  <c r="P252" i="4"/>
  <c r="Q252" i="4"/>
  <c r="F253" i="4"/>
  <c r="N253" i="4"/>
  <c r="O253" i="4"/>
  <c r="P253" i="4"/>
  <c r="Q253" i="4"/>
  <c r="R253" i="4"/>
  <c r="E254" i="4"/>
  <c r="F254" i="4"/>
  <c r="N254" i="4"/>
  <c r="O254" i="4"/>
  <c r="P254" i="4"/>
  <c r="Q254" i="4"/>
  <c r="R254" i="4"/>
  <c r="N4" i="3"/>
  <c r="P7" i="3"/>
  <c r="N8" i="3"/>
  <c r="N9" i="3"/>
  <c r="O10" i="3"/>
  <c r="Q11" i="3"/>
  <c r="N14" i="3"/>
  <c r="P15" i="3"/>
  <c r="Q16" i="3"/>
  <c r="K17" i="3"/>
  <c r="P19" i="3"/>
  <c r="N20" i="3"/>
  <c r="P23" i="3"/>
  <c r="P24" i="3"/>
  <c r="N25" i="3"/>
  <c r="K26" i="3"/>
  <c r="Q27" i="3"/>
  <c r="O28" i="3"/>
  <c r="O29" i="3"/>
  <c r="Q31" i="3"/>
  <c r="O32" i="3"/>
  <c r="Q34" i="3"/>
  <c r="O35" i="3"/>
  <c r="Q37" i="3"/>
  <c r="Q38" i="3"/>
  <c r="N39" i="3"/>
  <c r="Q41" i="3"/>
  <c r="O42" i="3"/>
  <c r="O45" i="3"/>
  <c r="O46" i="3"/>
  <c r="K48" i="3"/>
  <c r="Q49" i="3"/>
  <c r="O50" i="3"/>
  <c r="O4" i="3"/>
  <c r="K6" i="3"/>
  <c r="Q7" i="3"/>
  <c r="O8" i="3"/>
  <c r="O9" i="3"/>
  <c r="P10" i="3"/>
  <c r="K12" i="3"/>
  <c r="N13" i="3"/>
  <c r="O14" i="3"/>
  <c r="Q15" i="3"/>
  <c r="Q19" i="3"/>
  <c r="O20" i="3"/>
  <c r="K22" i="3"/>
  <c r="Q23" i="3"/>
  <c r="Q24" i="3"/>
  <c r="O25" i="3"/>
  <c r="P28" i="3"/>
  <c r="P29" i="3"/>
  <c r="P32" i="3"/>
  <c r="P35" i="3"/>
  <c r="O39" i="3"/>
  <c r="P42" i="3"/>
  <c r="K44" i="3"/>
  <c r="P45" i="3"/>
  <c r="P46" i="3"/>
  <c r="N47" i="3"/>
  <c r="P4" i="3"/>
  <c r="N5" i="3"/>
  <c r="P8" i="3"/>
  <c r="P9" i="3"/>
  <c r="Q10" i="3"/>
  <c r="K11" i="3"/>
  <c r="O13" i="3"/>
  <c r="P14" i="3"/>
  <c r="K16" i="3"/>
  <c r="N18" i="3"/>
  <c r="J19" i="3"/>
  <c r="K4" i="3"/>
  <c r="Q5" i="3"/>
  <c r="O6" i="3"/>
  <c r="K8" i="3"/>
  <c r="K9" i="3"/>
  <c r="K5" i="3"/>
  <c r="Q6" i="3"/>
  <c r="O7" i="3"/>
  <c r="M9" i="3"/>
  <c r="N10" i="3"/>
  <c r="P11" i="3"/>
  <c r="M4" i="3"/>
  <c r="Q9" i="3"/>
  <c r="L10" i="3"/>
  <c r="O11" i="3"/>
  <c r="I13" i="3"/>
  <c r="P16" i="3"/>
  <c r="K19" i="3"/>
  <c r="P21" i="3"/>
  <c r="Q22" i="3"/>
  <c r="P25" i="3"/>
  <c r="Q26" i="3"/>
  <c r="K27" i="3"/>
  <c r="N29" i="3"/>
  <c r="O30" i="3"/>
  <c r="O31" i="3"/>
  <c r="K34" i="3"/>
  <c r="O36" i="3"/>
  <c r="O37" i="3"/>
  <c r="N40" i="3"/>
  <c r="M10" i="3"/>
  <c r="L17" i="3"/>
  <c r="L19" i="3"/>
  <c r="Q21" i="3"/>
  <c r="K23" i="3"/>
  <c r="N24" i="3"/>
  <c r="Q25" i="3"/>
  <c r="Q29" i="3"/>
  <c r="P30" i="3"/>
  <c r="P31" i="3"/>
  <c r="P36" i="3"/>
  <c r="P37" i="3"/>
  <c r="K38" i="3"/>
  <c r="K39" i="3"/>
  <c r="O40" i="3"/>
  <c r="O41" i="3"/>
  <c r="K45" i="3"/>
  <c r="M46" i="3"/>
  <c r="O47" i="3"/>
  <c r="N48" i="3"/>
  <c r="N49" i="3"/>
  <c r="N50" i="3"/>
  <c r="N51" i="3"/>
  <c r="P54" i="3"/>
  <c r="N55" i="3"/>
  <c r="P58" i="3"/>
  <c r="N59" i="3"/>
  <c r="P62" i="3"/>
  <c r="N63" i="3"/>
  <c r="O67" i="3"/>
  <c r="K69" i="3"/>
  <c r="Q70" i="3"/>
  <c r="O71" i="3"/>
  <c r="K73" i="3"/>
  <c r="K13" i="3"/>
  <c r="O16" i="3"/>
  <c r="O19" i="3"/>
  <c r="O24" i="3"/>
  <c r="L26" i="3"/>
  <c r="N26" i="3"/>
  <c r="Q28" i="3"/>
  <c r="J29" i="3"/>
  <c r="K30" i="3"/>
  <c r="K32" i="3"/>
  <c r="Q33" i="3"/>
  <c r="K36" i="3"/>
  <c r="O38" i="3"/>
  <c r="K41" i="3"/>
  <c r="N42" i="3"/>
  <c r="K49" i="3"/>
  <c r="O51" i="3"/>
  <c r="O52" i="3"/>
  <c r="O53" i="3"/>
  <c r="N54" i="3"/>
  <c r="O55" i="3"/>
  <c r="O56" i="3"/>
  <c r="O57" i="3"/>
  <c r="N58" i="3"/>
  <c r="O59" i="3"/>
  <c r="O60" i="3"/>
  <c r="O61" i="3"/>
  <c r="N62" i="3"/>
  <c r="O63" i="3"/>
  <c r="O64" i="3"/>
  <c r="O65" i="3"/>
  <c r="P66" i="3"/>
  <c r="N67" i="3"/>
  <c r="O68" i="3"/>
  <c r="N69" i="3"/>
  <c r="N70" i="3"/>
  <c r="N71" i="3"/>
  <c r="O72" i="3"/>
  <c r="N73" i="3"/>
  <c r="H13" i="5"/>
  <c r="L14" i="5"/>
  <c r="H15" i="5"/>
  <c r="K16" i="5"/>
  <c r="L19" i="5"/>
  <c r="J21" i="5"/>
  <c r="M22" i="5"/>
  <c r="H23" i="5"/>
  <c r="K24" i="5"/>
  <c r="L27" i="5"/>
  <c r="J29" i="5"/>
  <c r="M30" i="5"/>
  <c r="H31" i="5"/>
  <c r="K32" i="5"/>
  <c r="L35" i="5"/>
  <c r="J37" i="5"/>
  <c r="M38" i="5"/>
  <c r="H39" i="5"/>
  <c r="K40" i="5"/>
  <c r="L43" i="5"/>
  <c r="J45" i="5"/>
  <c r="I4" i="3"/>
  <c r="I9" i="3"/>
  <c r="J10" i="3"/>
  <c r="P13" i="3"/>
  <c r="K14" i="3"/>
  <c r="O15" i="3"/>
  <c r="I17" i="3"/>
  <c r="K18" i="3"/>
  <c r="K20" i="3"/>
  <c r="O22" i="3"/>
  <c r="J25" i="3"/>
  <c r="P26" i="3"/>
  <c r="L29" i="3"/>
  <c r="Q30" i="3"/>
  <c r="N34" i="3"/>
  <c r="Q36" i="3"/>
  <c r="K37" i="3"/>
  <c r="O44" i="3"/>
  <c r="Q45" i="3"/>
  <c r="I46" i="3"/>
  <c r="J47" i="3"/>
  <c r="P50" i="3"/>
  <c r="Q51" i="3"/>
  <c r="L52" i="3"/>
  <c r="Q52" i="3"/>
  <c r="J53" i="3"/>
  <c r="Q53" i="3"/>
  <c r="Q54" i="3"/>
  <c r="Q55" i="3"/>
  <c r="L56" i="3"/>
  <c r="Q56" i="3"/>
  <c r="Q57" i="3"/>
  <c r="Q58" i="3"/>
  <c r="Q59" i="3"/>
  <c r="Q60" i="3"/>
  <c r="J61" i="3"/>
  <c r="Q61" i="3"/>
  <c r="Q62" i="3"/>
  <c r="Q63" i="3"/>
  <c r="Q64" i="3"/>
  <c r="Q65" i="3"/>
  <c r="I66" i="3"/>
  <c r="Q67" i="3"/>
  <c r="Q68" i="3"/>
  <c r="P69" i="3"/>
  <c r="P70" i="3"/>
  <c r="Q71" i="3"/>
  <c r="Q72" i="3"/>
  <c r="P73" i="3"/>
  <c r="J13" i="5"/>
  <c r="J15" i="5"/>
  <c r="L4" i="3"/>
  <c r="L5" i="3"/>
  <c r="K7" i="3"/>
  <c r="L9" i="3"/>
  <c r="M14" i="3"/>
  <c r="N17" i="3"/>
  <c r="P18" i="3"/>
  <c r="Q20" i="3"/>
  <c r="L25" i="3"/>
  <c r="O27" i="3"/>
  <c r="K31" i="3"/>
  <c r="Q32" i="3"/>
  <c r="K33" i="3"/>
  <c r="P34" i="3"/>
  <c r="Q39" i="3"/>
  <c r="J40" i="3"/>
  <c r="P41" i="3"/>
  <c r="N43" i="3"/>
  <c r="Q44" i="3"/>
  <c r="K46" i="3"/>
  <c r="L47" i="3"/>
  <c r="O48" i="3"/>
  <c r="P49" i="3"/>
  <c r="J51" i="3"/>
  <c r="J52" i="3"/>
  <c r="K53" i="3"/>
  <c r="J56" i="3"/>
  <c r="K57" i="3"/>
  <c r="K61" i="3"/>
  <c r="K65" i="3"/>
  <c r="P5" i="3"/>
  <c r="P6" i="3"/>
  <c r="L11" i="3"/>
  <c r="Q12" i="3"/>
  <c r="J13" i="3"/>
  <c r="N16" i="3"/>
  <c r="Q17" i="3"/>
  <c r="L18" i="3"/>
  <c r="N19" i="3"/>
  <c r="L20" i="3"/>
  <c r="O21" i="3"/>
  <c r="L24" i="3"/>
  <c r="N28" i="3"/>
  <c r="I29" i="3"/>
  <c r="N31" i="3"/>
  <c r="P33" i="3"/>
  <c r="Q35" i="3"/>
  <c r="N38" i="3"/>
  <c r="Q40" i="3"/>
  <c r="Q43" i="3"/>
  <c r="Q46" i="3"/>
  <c r="M47" i="3"/>
  <c r="K50" i="3"/>
  <c r="N52" i="3"/>
  <c r="N53" i="3"/>
  <c r="N56" i="3"/>
  <c r="N57" i="3"/>
  <c r="N60" i="3"/>
  <c r="N61" i="3"/>
  <c r="N64" i="3"/>
  <c r="N65" i="3"/>
  <c r="O66" i="3"/>
  <c r="N68" i="3"/>
  <c r="N72" i="3"/>
  <c r="K14" i="5"/>
  <c r="G15" i="5"/>
  <c r="J16" i="5"/>
  <c r="M17" i="5"/>
  <c r="H18" i="5"/>
  <c r="K19" i="5"/>
  <c r="N7" i="3"/>
  <c r="N15" i="3"/>
  <c r="N36" i="3"/>
  <c r="P47" i="3"/>
  <c r="P51" i="3"/>
  <c r="K52" i="3"/>
  <c r="G13" i="5"/>
  <c r="L16" i="5"/>
  <c r="H17" i="5"/>
  <c r="J19" i="5"/>
  <c r="H20" i="5"/>
  <c r="L21" i="5"/>
  <c r="H22" i="5"/>
  <c r="M23" i="5"/>
  <c r="H24" i="5"/>
  <c r="L25" i="5"/>
  <c r="M27" i="5"/>
  <c r="M29" i="5"/>
  <c r="M33" i="5"/>
  <c r="H34" i="5"/>
  <c r="J36" i="5"/>
  <c r="J38" i="5"/>
  <c r="J40" i="5"/>
  <c r="J42" i="5"/>
  <c r="K44" i="5"/>
  <c r="J46" i="5"/>
  <c r="M47" i="5"/>
  <c r="H48" i="5"/>
  <c r="K49" i="5"/>
  <c r="L52" i="5"/>
  <c r="J54" i="5"/>
  <c r="M55" i="5"/>
  <c r="H56" i="5"/>
  <c r="K57" i="5"/>
  <c r="L60" i="5"/>
  <c r="J62" i="5"/>
  <c r="M63" i="5"/>
  <c r="H64" i="5"/>
  <c r="K65" i="5"/>
  <c r="K68" i="5"/>
  <c r="H70" i="5"/>
  <c r="J71" i="5"/>
  <c r="L72" i="5"/>
  <c r="J11" i="3"/>
  <c r="K29" i="3"/>
  <c r="K35" i="3"/>
  <c r="Q47" i="3"/>
  <c r="L48" i="3"/>
  <c r="G14" i="5"/>
  <c r="M16" i="5"/>
  <c r="I17" i="5"/>
  <c r="M19" i="5"/>
  <c r="M21" i="5"/>
  <c r="M25" i="5"/>
  <c r="H26" i="5"/>
  <c r="J28" i="5"/>
  <c r="J30" i="5"/>
  <c r="J32" i="5"/>
  <c r="J34" i="5"/>
  <c r="K36" i="5"/>
  <c r="K38" i="5"/>
  <c r="L40" i="5"/>
  <c r="G41" i="5"/>
  <c r="K42" i="5"/>
  <c r="L44" i="5"/>
  <c r="K46" i="5"/>
  <c r="L49" i="5"/>
  <c r="J51" i="5"/>
  <c r="M52" i="5"/>
  <c r="H53" i="5"/>
  <c r="K54" i="5"/>
  <c r="L57" i="5"/>
  <c r="J59" i="5"/>
  <c r="M60" i="5"/>
  <c r="H61" i="5"/>
  <c r="K62" i="5"/>
  <c r="L65" i="5"/>
  <c r="J67" i="5"/>
  <c r="L68" i="5"/>
  <c r="K71" i="5"/>
  <c r="M72" i="5"/>
  <c r="K75" i="5"/>
  <c r="M76" i="5"/>
  <c r="K79" i="5"/>
  <c r="G80" i="5"/>
  <c r="K82" i="5"/>
  <c r="M83" i="5"/>
  <c r="K86" i="5"/>
  <c r="M87" i="5"/>
  <c r="K90" i="5"/>
  <c r="M91" i="5"/>
  <c r="K94" i="5"/>
  <c r="M95" i="5"/>
  <c r="K98" i="5"/>
  <c r="M99" i="5"/>
  <c r="K102" i="5"/>
  <c r="M103" i="5"/>
  <c r="K106" i="5"/>
  <c r="M107" i="5"/>
  <c r="K110" i="5"/>
  <c r="M111" i="5"/>
  <c r="K114" i="5"/>
  <c r="M115" i="5"/>
  <c r="K118" i="5"/>
  <c r="M119" i="5"/>
  <c r="K122" i="5"/>
  <c r="M123" i="5"/>
  <c r="K126" i="5"/>
  <c r="M127" i="5"/>
  <c r="K130" i="5"/>
  <c r="M131" i="5"/>
  <c r="K134" i="5"/>
  <c r="M135" i="5"/>
  <c r="K138" i="5"/>
  <c r="J4" i="3"/>
  <c r="J9" i="3"/>
  <c r="N11" i="3"/>
  <c r="L16" i="3"/>
  <c r="J17" i="3"/>
  <c r="J24" i="3"/>
  <c r="M29" i="3"/>
  <c r="N35" i="3"/>
  <c r="I40" i="3"/>
  <c r="J48" i="3"/>
  <c r="P52" i="3"/>
  <c r="L53" i="3"/>
  <c r="K54" i="3"/>
  <c r="K55" i="3"/>
  <c r="I56" i="3"/>
  <c r="K67" i="3"/>
  <c r="K13" i="5"/>
  <c r="H14" i="5"/>
  <c r="J17" i="5"/>
  <c r="I18" i="5"/>
  <c r="J20" i="5"/>
  <c r="J22" i="5"/>
  <c r="J24" i="5"/>
  <c r="J26" i="5"/>
  <c r="K28" i="5"/>
  <c r="K30" i="5"/>
  <c r="G31" i="5"/>
  <c r="L32" i="5"/>
  <c r="G33" i="5"/>
  <c r="K34" i="5"/>
  <c r="G35" i="5"/>
  <c r="L36" i="5"/>
  <c r="G37" i="5"/>
  <c r="L38" i="5"/>
  <c r="I39" i="5"/>
  <c r="M40" i="5"/>
  <c r="H41" i="5"/>
  <c r="L42" i="5"/>
  <c r="H43" i="5"/>
  <c r="M44" i="5"/>
  <c r="H45" i="5"/>
  <c r="L46" i="5"/>
  <c r="G47" i="5"/>
  <c r="J48" i="5"/>
  <c r="M49" i="5"/>
  <c r="H50" i="5"/>
  <c r="K51" i="5"/>
  <c r="L54" i="5"/>
  <c r="G55" i="5"/>
  <c r="J56" i="5"/>
  <c r="M57" i="5"/>
  <c r="H58" i="5"/>
  <c r="K59" i="5"/>
  <c r="L62" i="5"/>
  <c r="G63" i="5"/>
  <c r="J64" i="5"/>
  <c r="M65" i="5"/>
  <c r="H66" i="5"/>
  <c r="K67" i="5"/>
  <c r="Q4" i="3"/>
  <c r="J5" i="3"/>
  <c r="K10" i="3"/>
  <c r="Q13" i="3"/>
  <c r="K15" i="3"/>
  <c r="Q18" i="3"/>
  <c r="M19" i="3"/>
  <c r="P20" i="3"/>
  <c r="K47" i="3"/>
  <c r="L51" i="3"/>
  <c r="Q66" i="3"/>
  <c r="Q73" i="3"/>
  <c r="Q14" i="3"/>
  <c r="N32" i="3"/>
  <c r="N44" i="3"/>
  <c r="N46" i="3"/>
  <c r="I47" i="3"/>
  <c r="L49" i="3"/>
  <c r="K51" i="3"/>
  <c r="I61" i="3"/>
  <c r="K62" i="3"/>
  <c r="P63" i="3"/>
  <c r="K70" i="3"/>
  <c r="L18" i="5"/>
  <c r="H19" i="5"/>
  <c r="K20" i="5"/>
  <c r="H21" i="5"/>
  <c r="I23" i="5"/>
  <c r="M28" i="5"/>
  <c r="K29" i="5"/>
  <c r="H30" i="5"/>
  <c r="J31" i="5"/>
  <c r="M35" i="5"/>
  <c r="I37" i="5"/>
  <c r="M41" i="5"/>
  <c r="H42" i="5"/>
  <c r="J43" i="5"/>
  <c r="H44" i="5"/>
  <c r="G45" i="5"/>
  <c r="L48" i="5"/>
  <c r="I50" i="5"/>
  <c r="L53" i="5"/>
  <c r="H54" i="5"/>
  <c r="H55" i="5"/>
  <c r="L58" i="5"/>
  <c r="G60" i="5"/>
  <c r="K63" i="5"/>
  <c r="M67" i="5"/>
  <c r="G69" i="5"/>
  <c r="K70" i="5"/>
  <c r="K72" i="5"/>
  <c r="H73" i="5"/>
  <c r="K74" i="5"/>
  <c r="M77" i="5"/>
  <c r="L79" i="5"/>
  <c r="I80" i="5"/>
  <c r="L81" i="5"/>
  <c r="K83" i="5"/>
  <c r="J85" i="5"/>
  <c r="M88" i="5"/>
  <c r="L90" i="5"/>
  <c r="O5" i="3"/>
  <c r="M12" i="3"/>
  <c r="O17" i="3"/>
  <c r="J20" i="3"/>
  <c r="N23" i="3"/>
  <c r="I30" i="3"/>
  <c r="O34" i="3"/>
  <c r="N41" i="3"/>
  <c r="P44" i="3"/>
  <c r="N45" i="3"/>
  <c r="M48" i="3"/>
  <c r="O49" i="3"/>
  <c r="O58" i="3"/>
  <c r="K60" i="3"/>
  <c r="L61" i="3"/>
  <c r="K66" i="3"/>
  <c r="P71" i="3"/>
  <c r="M18" i="5"/>
  <c r="L20" i="5"/>
  <c r="K22" i="5"/>
  <c r="J23" i="5"/>
  <c r="I24" i="5"/>
  <c r="G25" i="5"/>
  <c r="L29" i="5"/>
  <c r="L30" i="5"/>
  <c r="K31" i="5"/>
  <c r="I32" i="5"/>
  <c r="M36" i="5"/>
  <c r="K37" i="5"/>
  <c r="G38" i="5"/>
  <c r="G39" i="5"/>
  <c r="M42" i="5"/>
  <c r="K43" i="5"/>
  <c r="I45" i="5"/>
  <c r="M48" i="5"/>
  <c r="J49" i="5"/>
  <c r="J50" i="5"/>
  <c r="M53" i="5"/>
  <c r="I55" i="5"/>
  <c r="M58" i="5"/>
  <c r="H59" i="5"/>
  <c r="H60" i="5"/>
  <c r="L63" i="5"/>
  <c r="K64" i="5"/>
  <c r="H65" i="5"/>
  <c r="G66" i="5"/>
  <c r="J68" i="5"/>
  <c r="H69" i="5"/>
  <c r="L70" i="5"/>
  <c r="L74" i="5"/>
  <c r="J76" i="5"/>
  <c r="G77" i="5"/>
  <c r="O12" i="3"/>
  <c r="M13" i="3"/>
  <c r="M16" i="3"/>
  <c r="P17" i="3"/>
  <c r="J18" i="3"/>
  <c r="O23" i="3"/>
  <c r="K28" i="3"/>
  <c r="N30" i="3"/>
  <c r="M31" i="3"/>
  <c r="K40" i="3"/>
  <c r="K43" i="3"/>
  <c r="P48" i="3"/>
  <c r="Q50" i="3"/>
  <c r="O54" i="3"/>
  <c r="M61" i="3"/>
  <c r="O62" i="3"/>
  <c r="M66" i="3"/>
  <c r="K68" i="3"/>
  <c r="O69" i="3"/>
  <c r="O70" i="3"/>
  <c r="M20" i="5"/>
  <c r="K21" i="5"/>
  <c r="L22" i="5"/>
  <c r="K23" i="5"/>
  <c r="H25" i="5"/>
  <c r="L31" i="5"/>
  <c r="H33" i="5"/>
  <c r="L37" i="5"/>
  <c r="H38" i="5"/>
  <c r="J39" i="5"/>
  <c r="M43" i="5"/>
  <c r="J44" i="5"/>
  <c r="K45" i="5"/>
  <c r="K50" i="5"/>
  <c r="I51" i="5"/>
  <c r="M54" i="5"/>
  <c r="J55" i="5"/>
  <c r="I56" i="5"/>
  <c r="L59" i="5"/>
  <c r="I60" i="5"/>
  <c r="L64" i="5"/>
  <c r="I66" i="5"/>
  <c r="M68" i="5"/>
  <c r="I69" i="5"/>
  <c r="M70" i="5"/>
  <c r="H71" i="5"/>
  <c r="J73" i="5"/>
  <c r="M74" i="5"/>
  <c r="H75" i="5"/>
  <c r="K76" i="5"/>
  <c r="J78" i="5"/>
  <c r="K80" i="5"/>
  <c r="L85" i="5"/>
  <c r="K87" i="5"/>
  <c r="J89" i="5"/>
  <c r="M92" i="5"/>
  <c r="L94" i="5"/>
  <c r="K96" i="5"/>
  <c r="L101" i="5"/>
  <c r="K103" i="5"/>
  <c r="J105" i="5"/>
  <c r="M108" i="5"/>
  <c r="L110" i="5"/>
  <c r="K112" i="5"/>
  <c r="P12" i="3"/>
  <c r="O18" i="3"/>
  <c r="L38" i="3"/>
  <c r="P40" i="3"/>
  <c r="O43" i="3"/>
  <c r="Q48" i="3"/>
  <c r="M57" i="3"/>
  <c r="P60" i="3"/>
  <c r="P61" i="3"/>
  <c r="N66" i="3"/>
  <c r="Q69" i="3"/>
  <c r="I15" i="5"/>
  <c r="L23" i="5"/>
  <c r="L24" i="5"/>
  <c r="I25" i="5"/>
  <c r="G27" i="5"/>
  <c r="M31" i="5"/>
  <c r="H32" i="5"/>
  <c r="I33" i="5"/>
  <c r="M37" i="5"/>
  <c r="I38" i="5"/>
  <c r="K39" i="5"/>
  <c r="G40" i="5"/>
  <c r="L45" i="5"/>
  <c r="H46" i="5"/>
  <c r="H47" i="5"/>
  <c r="L50" i="5"/>
  <c r="G51" i="5"/>
  <c r="G52" i="5"/>
  <c r="K55" i="5"/>
  <c r="G56" i="5"/>
  <c r="G57" i="5"/>
  <c r="M59" i="5"/>
  <c r="J60" i="5"/>
  <c r="J61" i="5"/>
  <c r="M64" i="5"/>
  <c r="J65" i="5"/>
  <c r="J66" i="5"/>
  <c r="J69" i="5"/>
  <c r="K73" i="5"/>
  <c r="L76" i="5"/>
  <c r="H77" i="5"/>
  <c r="K78" i="5"/>
  <c r="L13" i="3"/>
  <c r="N22" i="3"/>
  <c r="N33" i="3"/>
  <c r="M38" i="3"/>
  <c r="P39" i="3"/>
  <c r="K42" i="3"/>
  <c r="P43" i="3"/>
  <c r="P53" i="3"/>
  <c r="P57" i="3"/>
  <c r="K59" i="3"/>
  <c r="K64" i="3"/>
  <c r="P65" i="3"/>
  <c r="P68" i="3"/>
  <c r="J14" i="3"/>
  <c r="N21" i="3"/>
  <c r="J26" i="3"/>
  <c r="P27" i="3"/>
  <c r="P55" i="3"/>
  <c r="P59" i="3"/>
  <c r="K15" i="5"/>
  <c r="G17" i="5"/>
  <c r="G18" i="5"/>
  <c r="J25" i="5"/>
  <c r="L26" i="5"/>
  <c r="J27" i="5"/>
  <c r="H28" i="5"/>
  <c r="I29" i="5"/>
  <c r="J33" i="5"/>
  <c r="I35" i="5"/>
  <c r="H40" i="5"/>
  <c r="J41" i="5"/>
  <c r="I42" i="5"/>
  <c r="I46" i="5"/>
  <c r="J47" i="5"/>
  <c r="I48" i="5"/>
  <c r="H49" i="5"/>
  <c r="H57" i="5"/>
  <c r="I58" i="5"/>
  <c r="I72" i="5"/>
  <c r="I74" i="5"/>
  <c r="M78" i="5"/>
  <c r="H79" i="5"/>
  <c r="M81" i="5"/>
  <c r="J82" i="5"/>
  <c r="M84" i="5"/>
  <c r="G86" i="5"/>
  <c r="L87" i="5"/>
  <c r="M90" i="5"/>
  <c r="J91" i="5"/>
  <c r="L93" i="5"/>
  <c r="J98" i="5"/>
  <c r="L100" i="5"/>
  <c r="M102" i="5"/>
  <c r="H103" i="5"/>
  <c r="M104" i="5"/>
  <c r="J107" i="5"/>
  <c r="L109" i="5"/>
  <c r="J114" i="5"/>
  <c r="L116" i="5"/>
  <c r="J118" i="5"/>
  <c r="J120" i="5"/>
  <c r="M121" i="5"/>
  <c r="H122" i="5"/>
  <c r="L123" i="5"/>
  <c r="H124" i="5"/>
  <c r="K125" i="5"/>
  <c r="J127" i="5"/>
  <c r="L14" i="3"/>
  <c r="O26" i="3"/>
  <c r="P38" i="3"/>
  <c r="I14" i="5"/>
  <c r="L15" i="5"/>
  <c r="H16" i="5"/>
  <c r="K17" i="5"/>
  <c r="J18" i="5"/>
  <c r="K25" i="5"/>
  <c r="M26" i="5"/>
  <c r="K27" i="5"/>
  <c r="L28" i="5"/>
  <c r="G32" i="5"/>
  <c r="K33" i="5"/>
  <c r="L34" i="5"/>
  <c r="J35" i="5"/>
  <c r="H36" i="5"/>
  <c r="I40" i="5"/>
  <c r="K41" i="5"/>
  <c r="M46" i="5"/>
  <c r="K47" i="5"/>
  <c r="K56" i="5"/>
  <c r="I57" i="5"/>
  <c r="J58" i="5"/>
  <c r="J72" i="5"/>
  <c r="L73" i="5"/>
  <c r="I79" i="5"/>
  <c r="H80" i="5"/>
  <c r="L82" i="5"/>
  <c r="H83" i="5"/>
  <c r="H85" i="5"/>
  <c r="J88" i="5"/>
  <c r="K91" i="5"/>
  <c r="H92" i="5"/>
  <c r="M93" i="5"/>
  <c r="H94" i="5"/>
  <c r="J96" i="5"/>
  <c r="L98" i="5"/>
  <c r="H99" i="5"/>
  <c r="M100" i="5"/>
  <c r="H105" i="5"/>
  <c r="K107" i="5"/>
  <c r="H108" i="5"/>
  <c r="M109" i="5"/>
  <c r="H110" i="5"/>
  <c r="J112" i="5"/>
  <c r="L114" i="5"/>
  <c r="H115" i="5"/>
  <c r="M116" i="5"/>
  <c r="L118" i="5"/>
  <c r="K120" i="5"/>
  <c r="L125" i="5"/>
  <c r="K127" i="5"/>
  <c r="J129" i="5"/>
  <c r="M132" i="5"/>
  <c r="L134" i="5"/>
  <c r="K136" i="5"/>
  <c r="M139" i="5"/>
  <c r="K142" i="5"/>
  <c r="M143" i="5"/>
  <c r="K25" i="3"/>
  <c r="P67" i="3"/>
  <c r="K71" i="3"/>
  <c r="I13" i="5"/>
  <c r="J14" i="5"/>
  <c r="M15" i="5"/>
  <c r="L17" i="5"/>
  <c r="K18" i="5"/>
  <c r="I21" i="5"/>
  <c r="G24" i="5"/>
  <c r="M32" i="5"/>
  <c r="L33" i="5"/>
  <c r="M34" i="5"/>
  <c r="K35" i="5"/>
  <c r="L39" i="5"/>
  <c r="L41" i="5"/>
  <c r="L47" i="5"/>
  <c r="K48" i="5"/>
  <c r="L56" i="5"/>
  <c r="J57" i="5"/>
  <c r="K58" i="5"/>
  <c r="G62" i="5"/>
  <c r="M73" i="5"/>
  <c r="H74" i="5"/>
  <c r="J75" i="5"/>
  <c r="I76" i="5"/>
  <c r="J79" i="5"/>
  <c r="J80" i="5"/>
  <c r="M82" i="5"/>
  <c r="G84" i="5"/>
  <c r="K85" i="5"/>
  <c r="H86" i="5"/>
  <c r="K88" i="5"/>
  <c r="I89" i="5"/>
  <c r="L91" i="5"/>
  <c r="L96" i="5"/>
  <c r="M98" i="5"/>
  <c r="H101" i="5"/>
  <c r="J103" i="5"/>
  <c r="K105" i="5"/>
  <c r="L107" i="5"/>
  <c r="L112" i="5"/>
  <c r="M114" i="5"/>
  <c r="H117" i="5"/>
  <c r="M118" i="5"/>
  <c r="H119" i="5"/>
  <c r="L120" i="5"/>
  <c r="J122" i="5"/>
  <c r="J124" i="5"/>
  <c r="M125" i="5"/>
  <c r="H126" i="5"/>
  <c r="L127" i="5"/>
  <c r="H128" i="5"/>
  <c r="K129" i="5"/>
  <c r="K24" i="3"/>
  <c r="Q42" i="3"/>
  <c r="J46" i="3"/>
  <c r="P64" i="3"/>
  <c r="L13" i="5"/>
  <c r="M14" i="5"/>
  <c r="M24" i="5"/>
  <c r="M39" i="5"/>
  <c r="M45" i="5"/>
  <c r="L55" i="5"/>
  <c r="M56" i="5"/>
  <c r="K61" i="5"/>
  <c r="H62" i="5"/>
  <c r="H63" i="5"/>
  <c r="J74" i="5"/>
  <c r="L75" i="5"/>
  <c r="I77" i="5"/>
  <c r="M79" i="5"/>
  <c r="L80" i="5"/>
  <c r="I81" i="5"/>
  <c r="J83" i="5"/>
  <c r="M85" i="5"/>
  <c r="L88" i="5"/>
  <c r="H89" i="5"/>
  <c r="J92" i="5"/>
  <c r="J94" i="5"/>
  <c r="H95" i="5"/>
  <c r="M96" i="5"/>
  <c r="H97" i="5"/>
  <c r="J99" i="5"/>
  <c r="J101" i="5"/>
  <c r="L103" i="5"/>
  <c r="H104" i="5"/>
  <c r="L105" i="5"/>
  <c r="H106" i="5"/>
  <c r="J108" i="5"/>
  <c r="J110" i="5"/>
  <c r="H111" i="5"/>
  <c r="M112" i="5"/>
  <c r="H113" i="5"/>
  <c r="J115" i="5"/>
  <c r="J117" i="5"/>
  <c r="M120" i="5"/>
  <c r="L122" i="5"/>
  <c r="K124" i="5"/>
  <c r="L129" i="5"/>
  <c r="K131" i="5"/>
  <c r="J133" i="5"/>
  <c r="M136" i="5"/>
  <c r="L138" i="5"/>
  <c r="K141" i="5"/>
  <c r="M142" i="5"/>
  <c r="K145" i="5"/>
  <c r="M146" i="5"/>
  <c r="K58" i="3"/>
  <c r="K63" i="3"/>
  <c r="O73" i="3"/>
  <c r="H29" i="5"/>
  <c r="H35" i="5"/>
  <c r="I41" i="5"/>
  <c r="G50" i="5"/>
  <c r="L51" i="5"/>
  <c r="J52" i="5"/>
  <c r="J53" i="5"/>
  <c r="I62" i="5"/>
  <c r="J63" i="5"/>
  <c r="L66" i="5"/>
  <c r="H67" i="5"/>
  <c r="H68" i="5"/>
  <c r="M69" i="5"/>
  <c r="J70" i="5"/>
  <c r="J81" i="5"/>
  <c r="H82" i="5"/>
  <c r="L84" i="5"/>
  <c r="M86" i="5"/>
  <c r="J87" i="5"/>
  <c r="M89" i="5"/>
  <c r="J90" i="5"/>
  <c r="K93" i="5"/>
  <c r="L95" i="5"/>
  <c r="H96" i="5"/>
  <c r="L97" i="5"/>
  <c r="H98" i="5"/>
  <c r="M101" i="5"/>
  <c r="L102" i="5"/>
  <c r="L104" i="5"/>
  <c r="M105" i="5"/>
  <c r="M106" i="5"/>
  <c r="H107" i="5"/>
  <c r="L108" i="5"/>
  <c r="K109" i="5"/>
  <c r="L111" i="5"/>
  <c r="H112" i="5"/>
  <c r="L113" i="5"/>
  <c r="H114" i="5"/>
  <c r="L117" i="5"/>
  <c r="K119" i="5"/>
  <c r="H120" i="5"/>
  <c r="J121" i="5"/>
  <c r="H123" i="5"/>
  <c r="H129" i="5"/>
  <c r="L132" i="5"/>
  <c r="H133" i="5"/>
  <c r="J136" i="5"/>
  <c r="H137" i="5"/>
  <c r="L139" i="5"/>
  <c r="H140" i="5"/>
  <c r="M141" i="5"/>
  <c r="H142" i="5"/>
  <c r="K144" i="5"/>
  <c r="J146" i="5"/>
  <c r="H148" i="5"/>
  <c r="J149" i="5"/>
  <c r="L150" i="5"/>
  <c r="H152" i="5"/>
  <c r="J153" i="5"/>
  <c r="L154" i="5"/>
  <c r="H156" i="5"/>
  <c r="J157" i="5"/>
  <c r="L158" i="5"/>
  <c r="H160" i="5"/>
  <c r="J161" i="5"/>
  <c r="L162" i="5"/>
  <c r="H164" i="5"/>
  <c r="J165" i="5"/>
  <c r="L166" i="5"/>
  <c r="H168" i="5"/>
  <c r="J169" i="5"/>
  <c r="L170" i="5"/>
  <c r="H172" i="5"/>
  <c r="J173" i="5"/>
  <c r="L174" i="5"/>
  <c r="H176" i="5"/>
  <c r="J177" i="5"/>
  <c r="L178" i="5"/>
  <c r="H180" i="5"/>
  <c r="J181" i="5"/>
  <c r="L182" i="5"/>
  <c r="H184" i="5"/>
  <c r="J185" i="5"/>
  <c r="L186" i="5"/>
  <c r="H188" i="5"/>
  <c r="J189" i="5"/>
  <c r="L190" i="5"/>
  <c r="H192" i="5"/>
  <c r="J193" i="5"/>
  <c r="L194" i="5"/>
  <c r="H196" i="5"/>
  <c r="J197" i="5"/>
  <c r="L198" i="5"/>
  <c r="H200" i="5"/>
  <c r="J201" i="5"/>
  <c r="L202" i="5"/>
  <c r="H204" i="5"/>
  <c r="J205" i="5"/>
  <c r="L206" i="5"/>
  <c r="H208" i="5"/>
  <c r="J209" i="5"/>
  <c r="L210" i="5"/>
  <c r="H212" i="5"/>
  <c r="J213" i="5"/>
  <c r="L214" i="5"/>
  <c r="H216" i="5"/>
  <c r="J217" i="5"/>
  <c r="L218" i="5"/>
  <c r="H220" i="5"/>
  <c r="J221" i="5"/>
  <c r="L222" i="5"/>
  <c r="H224" i="5"/>
  <c r="J225" i="5"/>
  <c r="L226" i="5"/>
  <c r="H228" i="5"/>
  <c r="J229" i="5"/>
  <c r="L230" i="5"/>
  <c r="H232" i="5"/>
  <c r="J233" i="5"/>
  <c r="L234" i="5"/>
  <c r="H236" i="5"/>
  <c r="J237" i="5"/>
  <c r="L238" i="5"/>
  <c r="H240" i="5"/>
  <c r="J241" i="5"/>
  <c r="M242" i="5"/>
  <c r="K245" i="5"/>
  <c r="M246" i="5"/>
  <c r="H247" i="5"/>
  <c r="K248" i="5"/>
  <c r="H250" i="5"/>
  <c r="J251" i="5"/>
  <c r="L252" i="5"/>
  <c r="H254" i="5"/>
  <c r="M4" i="2"/>
  <c r="K5" i="2"/>
  <c r="Q6" i="2"/>
  <c r="O7" i="2"/>
  <c r="O9" i="2"/>
  <c r="P10" i="2"/>
  <c r="K12" i="2"/>
  <c r="N14" i="2"/>
  <c r="P15" i="2"/>
  <c r="Q16" i="2"/>
  <c r="K17" i="2"/>
  <c r="J19" i="2"/>
  <c r="N20" i="2"/>
  <c r="P23" i="2"/>
  <c r="P22" i="3"/>
  <c r="N37" i="3"/>
  <c r="K56" i="3"/>
  <c r="G46" i="5"/>
  <c r="I49" i="5"/>
  <c r="M50" i="5"/>
  <c r="M51" i="5"/>
  <c r="K52" i="5"/>
  <c r="K53" i="5"/>
  <c r="G58" i="5"/>
  <c r="M62" i="5"/>
  <c r="M66" i="5"/>
  <c r="L67" i="5"/>
  <c r="G76" i="5"/>
  <c r="J77" i="5"/>
  <c r="K81" i="5"/>
  <c r="M97" i="5"/>
  <c r="M113" i="5"/>
  <c r="M117" i="5"/>
  <c r="L119" i="5"/>
  <c r="K121" i="5"/>
  <c r="M129" i="5"/>
  <c r="J130" i="5"/>
  <c r="K133" i="5"/>
  <c r="L136" i="5"/>
  <c r="J137" i="5"/>
  <c r="J140" i="5"/>
  <c r="L144" i="5"/>
  <c r="K146" i="5"/>
  <c r="K149" i="5"/>
  <c r="M150" i="5"/>
  <c r="K153" i="5"/>
  <c r="M154" i="5"/>
  <c r="K157" i="5"/>
  <c r="M158" i="5"/>
  <c r="K161" i="5"/>
  <c r="M162" i="5"/>
  <c r="K165" i="5"/>
  <c r="M166" i="5"/>
  <c r="K169" i="5"/>
  <c r="M170" i="5"/>
  <c r="K173" i="5"/>
  <c r="M174" i="5"/>
  <c r="K177" i="5"/>
  <c r="M178" i="5"/>
  <c r="K181" i="5"/>
  <c r="M182" i="5"/>
  <c r="K185" i="5"/>
  <c r="M186" i="5"/>
  <c r="K189" i="5"/>
  <c r="M190" i="5"/>
  <c r="K193" i="5"/>
  <c r="M194" i="5"/>
  <c r="K197" i="5"/>
  <c r="M198" i="5"/>
  <c r="K201" i="5"/>
  <c r="M202" i="5"/>
  <c r="K205" i="5"/>
  <c r="M206" i="5"/>
  <c r="K209" i="5"/>
  <c r="M210" i="5"/>
  <c r="K213" i="5"/>
  <c r="M214" i="5"/>
  <c r="K217" i="5"/>
  <c r="M218" i="5"/>
  <c r="K221" i="5"/>
  <c r="M222" i="5"/>
  <c r="K225" i="5"/>
  <c r="M226" i="5"/>
  <c r="K229" i="5"/>
  <c r="M230" i="5"/>
  <c r="P56" i="3"/>
  <c r="H27" i="5"/>
  <c r="G43" i="5"/>
  <c r="M61" i="5"/>
  <c r="M75" i="5"/>
  <c r="L77" i="5"/>
  <c r="L78" i="5"/>
  <c r="K123" i="5"/>
  <c r="L124" i="5"/>
  <c r="H125" i="5"/>
  <c r="J126" i="5"/>
  <c r="M130" i="5"/>
  <c r="H131" i="5"/>
  <c r="M133" i="5"/>
  <c r="L137" i="5"/>
  <c r="G139" i="5"/>
  <c r="L140" i="5"/>
  <c r="L142" i="5"/>
  <c r="H145" i="5"/>
  <c r="K148" i="5"/>
  <c r="M149" i="5"/>
  <c r="K152" i="5"/>
  <c r="M153" i="5"/>
  <c r="K156" i="5"/>
  <c r="M157" i="5"/>
  <c r="K160" i="5"/>
  <c r="M161" i="5"/>
  <c r="K164" i="5"/>
  <c r="M165" i="5"/>
  <c r="K168" i="5"/>
  <c r="M169" i="5"/>
  <c r="K172" i="5"/>
  <c r="M173" i="5"/>
  <c r="K176" i="5"/>
  <c r="M177" i="5"/>
  <c r="K180" i="5"/>
  <c r="M181" i="5"/>
  <c r="K184" i="5"/>
  <c r="M185" i="5"/>
  <c r="K188" i="5"/>
  <c r="M189" i="5"/>
  <c r="K192" i="5"/>
  <c r="M193" i="5"/>
  <c r="K196" i="5"/>
  <c r="M197" i="5"/>
  <c r="K200" i="5"/>
  <c r="M201" i="5"/>
  <c r="K204" i="5"/>
  <c r="M205" i="5"/>
  <c r="K208" i="5"/>
  <c r="M209" i="5"/>
  <c r="K212" i="5"/>
  <c r="M213" i="5"/>
  <c r="K216" i="5"/>
  <c r="M217" i="5"/>
  <c r="K220" i="5"/>
  <c r="M221" i="5"/>
  <c r="K224" i="5"/>
  <c r="M225" i="5"/>
  <c r="K228" i="5"/>
  <c r="M229" i="5"/>
  <c r="K232" i="5"/>
  <c r="M233" i="5"/>
  <c r="K236" i="5"/>
  <c r="M237" i="5"/>
  <c r="K240" i="5"/>
  <c r="M241" i="5"/>
  <c r="H242" i="5"/>
  <c r="J243" i="5"/>
  <c r="L244" i="5"/>
  <c r="H246" i="5"/>
  <c r="K247" i="5"/>
  <c r="N27" i="3"/>
  <c r="M13" i="5"/>
  <c r="G23" i="5"/>
  <c r="G29" i="5"/>
  <c r="I47" i="5"/>
  <c r="H51" i="5"/>
  <c r="I52" i="5"/>
  <c r="I63" i="5"/>
  <c r="K66" i="5"/>
  <c r="L69" i="5"/>
  <c r="M71" i="5"/>
  <c r="H72" i="5"/>
  <c r="M80" i="5"/>
  <c r="H81" i="5"/>
  <c r="K84" i="5"/>
  <c r="L86" i="5"/>
  <c r="H87" i="5"/>
  <c r="H88" i="5"/>
  <c r="L89" i="5"/>
  <c r="H91" i="5"/>
  <c r="L92" i="5"/>
  <c r="J93" i="5"/>
  <c r="M94" i="5"/>
  <c r="K95" i="5"/>
  <c r="K97" i="5"/>
  <c r="L99" i="5"/>
  <c r="K100" i="5"/>
  <c r="K101" i="5"/>
  <c r="J102" i="5"/>
  <c r="K104" i="5"/>
  <c r="L106" i="5"/>
  <c r="K108" i="5"/>
  <c r="J109" i="5"/>
  <c r="M110" i="5"/>
  <c r="K111" i="5"/>
  <c r="K113" i="5"/>
  <c r="L115" i="5"/>
  <c r="K116" i="5"/>
  <c r="K117" i="5"/>
  <c r="H118" i="5"/>
  <c r="J119" i="5"/>
  <c r="H121" i="5"/>
  <c r="M128" i="5"/>
  <c r="H130" i="5"/>
  <c r="K132" i="5"/>
  <c r="L135" i="5"/>
  <c r="K139" i="5"/>
  <c r="L141" i="5"/>
  <c r="J144" i="5"/>
  <c r="M147" i="5"/>
  <c r="K150" i="5"/>
  <c r="M151" i="5"/>
  <c r="K154" i="5"/>
  <c r="M155" i="5"/>
  <c r="K158" i="5"/>
  <c r="M159" i="5"/>
  <c r="K162" i="5"/>
  <c r="M163" i="5"/>
  <c r="K166" i="5"/>
  <c r="M167" i="5"/>
  <c r="K170" i="5"/>
  <c r="M171" i="5"/>
  <c r="K174" i="5"/>
  <c r="M175" i="5"/>
  <c r="K178" i="5"/>
  <c r="M179" i="5"/>
  <c r="K182" i="5"/>
  <c r="M183" i="5"/>
  <c r="K186" i="5"/>
  <c r="M187" i="5"/>
  <c r="K190" i="5"/>
  <c r="M191" i="5"/>
  <c r="K194" i="5"/>
  <c r="M195" i="5"/>
  <c r="K198" i="5"/>
  <c r="M199" i="5"/>
  <c r="K202" i="5"/>
  <c r="M203" i="5"/>
  <c r="K206" i="5"/>
  <c r="M207" i="5"/>
  <c r="K210" i="5"/>
  <c r="M211" i="5"/>
  <c r="K214" i="5"/>
  <c r="M215" i="5"/>
  <c r="K218" i="5"/>
  <c r="M219" i="5"/>
  <c r="K222" i="5"/>
  <c r="I27" i="5"/>
  <c r="G49" i="5"/>
  <c r="K60" i="5"/>
  <c r="G72" i="5"/>
  <c r="K77" i="5"/>
  <c r="G81" i="5"/>
  <c r="I86" i="5"/>
  <c r="J97" i="5"/>
  <c r="J111" i="5"/>
  <c r="K115" i="5"/>
  <c r="J131" i="5"/>
  <c r="H132" i="5"/>
  <c r="J134" i="5"/>
  <c r="H135" i="5"/>
  <c r="K137" i="5"/>
  <c r="M138" i="5"/>
  <c r="J139" i="5"/>
  <c r="K140" i="5"/>
  <c r="J143" i="5"/>
  <c r="J151" i="5"/>
  <c r="L156" i="5"/>
  <c r="H158" i="5"/>
  <c r="J163" i="5"/>
  <c r="L168" i="5"/>
  <c r="H170" i="5"/>
  <c r="J175" i="5"/>
  <c r="L180" i="5"/>
  <c r="H182" i="5"/>
  <c r="J187" i="5"/>
  <c r="L192" i="5"/>
  <c r="H194" i="5"/>
  <c r="J199" i="5"/>
  <c r="L204" i="5"/>
  <c r="H206" i="5"/>
  <c r="J211" i="5"/>
  <c r="L216" i="5"/>
  <c r="H218" i="5"/>
  <c r="J223" i="5"/>
  <c r="L225" i="5"/>
  <c r="J226" i="5"/>
  <c r="M228" i="5"/>
  <c r="H229" i="5"/>
  <c r="H230" i="5"/>
  <c r="K234" i="5"/>
  <c r="J236" i="5"/>
  <c r="M238" i="5"/>
  <c r="L240" i="5"/>
  <c r="K243" i="5"/>
  <c r="J245" i="5"/>
  <c r="M247" i="5"/>
  <c r="L251" i="5"/>
  <c r="J253" i="5"/>
  <c r="M254" i="5"/>
  <c r="J4" i="2"/>
  <c r="J6" i="2"/>
  <c r="O33" i="3"/>
  <c r="I54" i="5"/>
  <c r="L71" i="5"/>
  <c r="H76" i="5"/>
  <c r="J86" i="5"/>
  <c r="G96" i="5"/>
  <c r="H100" i="5"/>
  <c r="J106" i="5"/>
  <c r="J123" i="5"/>
  <c r="G127" i="5"/>
  <c r="L130" i="5"/>
  <c r="L131" i="5"/>
  <c r="M134" i="5"/>
  <c r="J135" i="5"/>
  <c r="H136" i="5"/>
  <c r="M137" i="5"/>
  <c r="M140" i="5"/>
  <c r="H141" i="5"/>
  <c r="J142" i="5"/>
  <c r="K143" i="5"/>
  <c r="H144" i="5"/>
  <c r="J145" i="5"/>
  <c r="H147" i="5"/>
  <c r="K151" i="5"/>
  <c r="M156" i="5"/>
  <c r="H157" i="5"/>
  <c r="H159" i="5"/>
  <c r="K163" i="5"/>
  <c r="M168" i="5"/>
  <c r="H169" i="5"/>
  <c r="H171" i="5"/>
  <c r="K175" i="5"/>
  <c r="M180" i="5"/>
  <c r="H181" i="5"/>
  <c r="H183" i="5"/>
  <c r="K187" i="5"/>
  <c r="M192" i="5"/>
  <c r="H193" i="5"/>
  <c r="H195" i="5"/>
  <c r="K199" i="5"/>
  <c r="M204" i="5"/>
  <c r="H205" i="5"/>
  <c r="H207" i="5"/>
  <c r="K211" i="5"/>
  <c r="M216" i="5"/>
  <c r="H217" i="5"/>
  <c r="H219" i="5"/>
  <c r="K223" i="5"/>
  <c r="K226" i="5"/>
  <c r="H227" i="5"/>
  <c r="J232" i="5"/>
  <c r="M234" i="5"/>
  <c r="L236" i="5"/>
  <c r="H239" i="5"/>
  <c r="M240" i="5"/>
  <c r="H241" i="5"/>
  <c r="L243" i="5"/>
  <c r="L245" i="5"/>
  <c r="J248" i="5"/>
  <c r="J250" i="5"/>
  <c r="M251" i="5"/>
  <c r="H252" i="5"/>
  <c r="K253" i="5"/>
  <c r="K4" i="2"/>
  <c r="K6" i="2"/>
  <c r="K7" i="2"/>
  <c r="M9" i="2"/>
  <c r="O10" i="2"/>
  <c r="K11" i="2"/>
  <c r="N12" i="2"/>
  <c r="Q15" i="2"/>
  <c r="K16" i="2"/>
  <c r="P17" i="2"/>
  <c r="K19" i="2"/>
  <c r="P20" i="2"/>
  <c r="P21" i="2"/>
  <c r="P22" i="2"/>
  <c r="O23" i="2"/>
  <c r="J24" i="2"/>
  <c r="P25" i="2"/>
  <c r="K27" i="2"/>
  <c r="Q28" i="2"/>
  <c r="K29" i="2"/>
  <c r="P30" i="2"/>
  <c r="N31" i="2"/>
  <c r="K32" i="2"/>
  <c r="Q33" i="2"/>
  <c r="N34" i="2"/>
  <c r="Q36" i="2"/>
  <c r="K37" i="2"/>
  <c r="P38" i="2"/>
  <c r="N39" i="2"/>
  <c r="K40" i="2"/>
  <c r="Q41" i="2"/>
  <c r="N42" i="2"/>
  <c r="Q44" i="2"/>
  <c r="K45" i="2"/>
  <c r="Q46" i="2"/>
  <c r="O47" i="2"/>
  <c r="K49" i="2"/>
  <c r="M50" i="2"/>
  <c r="K51" i="2"/>
  <c r="Q52" i="2"/>
  <c r="O53" i="2"/>
  <c r="O55" i="2"/>
  <c r="O56" i="2"/>
  <c r="P57" i="2"/>
  <c r="I58" i="2"/>
  <c r="Q58" i="2"/>
  <c r="K60" i="2"/>
  <c r="K61" i="2"/>
  <c r="Q62" i="2"/>
  <c r="O63" i="2"/>
  <c r="K65" i="2"/>
  <c r="M66" i="2"/>
  <c r="P68" i="2"/>
  <c r="K70" i="2"/>
  <c r="P71" i="2"/>
  <c r="N72" i="2"/>
  <c r="N74" i="2"/>
  <c r="P77" i="2"/>
  <c r="N78" i="2"/>
  <c r="P79" i="2"/>
  <c r="O80" i="2"/>
  <c r="K82" i="2"/>
  <c r="Q83" i="2"/>
  <c r="K84" i="2"/>
  <c r="P86" i="2"/>
  <c r="N87" i="2"/>
  <c r="M89" i="2"/>
  <c r="K90" i="2"/>
  <c r="Q91" i="2"/>
  <c r="O92" i="2"/>
  <c r="K95" i="2"/>
  <c r="Q96" i="2"/>
  <c r="O97" i="2"/>
  <c r="L15" i="4"/>
  <c r="J17" i="4"/>
  <c r="M18" i="4"/>
  <c r="H19" i="4"/>
  <c r="K20" i="4"/>
  <c r="L23" i="4"/>
  <c r="J25" i="4"/>
  <c r="M26" i="4"/>
  <c r="H27" i="4"/>
  <c r="K28" i="4"/>
  <c r="G21" i="5"/>
  <c r="K26" i="5"/>
  <c r="I43" i="5"/>
  <c r="G48" i="5"/>
  <c r="H84" i="5"/>
  <c r="J95" i="5"/>
  <c r="K99" i="5"/>
  <c r="H109" i="5"/>
  <c r="M122" i="5"/>
  <c r="L126" i="5"/>
  <c r="K128" i="5"/>
  <c r="M145" i="5"/>
  <c r="L146" i="5"/>
  <c r="K147" i="5"/>
  <c r="L152" i="5"/>
  <c r="H154" i="5"/>
  <c r="K159" i="5"/>
  <c r="L164" i="5"/>
  <c r="H166" i="5"/>
  <c r="K171" i="5"/>
  <c r="L176" i="5"/>
  <c r="H178" i="5"/>
  <c r="K183" i="5"/>
  <c r="L188" i="5"/>
  <c r="H190" i="5"/>
  <c r="K195" i="5"/>
  <c r="L200" i="5"/>
  <c r="H202" i="5"/>
  <c r="K207" i="5"/>
  <c r="L212" i="5"/>
  <c r="H214" i="5"/>
  <c r="K219" i="5"/>
  <c r="M223" i="5"/>
  <c r="K227" i="5"/>
  <c r="K230" i="5"/>
  <c r="H231" i="5"/>
  <c r="M232" i="5"/>
  <c r="H233" i="5"/>
  <c r="J235" i="5"/>
  <c r="K239" i="5"/>
  <c r="K241" i="5"/>
  <c r="I242" i="5"/>
  <c r="J244" i="5"/>
  <c r="J246" i="5"/>
  <c r="M248" i="5"/>
  <c r="L250" i="5"/>
  <c r="J252" i="5"/>
  <c r="M253" i="5"/>
  <c r="N4" i="2"/>
  <c r="P9" i="2"/>
  <c r="P12" i="2"/>
  <c r="K13" i="2"/>
  <c r="O14" i="2"/>
  <c r="J15" i="2"/>
  <c r="I17" i="2"/>
  <c r="M19" i="2"/>
  <c r="I20" i="2"/>
  <c r="I21" i="2"/>
  <c r="I22" i="2"/>
  <c r="L24" i="2"/>
  <c r="J25" i="2"/>
  <c r="O26" i="2"/>
  <c r="K28" i="2"/>
  <c r="M29" i="2"/>
  <c r="P31" i="2"/>
  <c r="K33" i="2"/>
  <c r="P34" i="2"/>
  <c r="N35" i="2"/>
  <c r="K36" i="2"/>
  <c r="M37" i="2"/>
  <c r="P39" i="2"/>
  <c r="K41" i="2"/>
  <c r="P42" i="2"/>
  <c r="N43" i="2"/>
  <c r="K44" i="2"/>
  <c r="M45" i="2"/>
  <c r="K46" i="2"/>
  <c r="Q47" i="2"/>
  <c r="O48" i="2"/>
  <c r="O50" i="2"/>
  <c r="K52" i="2"/>
  <c r="Q53" i="2"/>
  <c r="O54" i="2"/>
  <c r="I55" i="2"/>
  <c r="Q55" i="2"/>
  <c r="I56" i="2"/>
  <c r="Q56" i="2"/>
  <c r="J57" i="2"/>
  <c r="K58" i="2"/>
  <c r="L59" i="2"/>
  <c r="M60" i="2"/>
  <c r="M61" i="2"/>
  <c r="K72" i="3"/>
  <c r="H37" i="5"/>
  <c r="L83" i="5"/>
  <c r="J84" i="5"/>
  <c r="K89" i="5"/>
  <c r="J104" i="5"/>
  <c r="M126" i="5"/>
  <c r="L128" i="5"/>
  <c r="L147" i="5"/>
  <c r="J148" i="5"/>
  <c r="M152" i="5"/>
  <c r="H153" i="5"/>
  <c r="H155" i="5"/>
  <c r="L159" i="5"/>
  <c r="J160" i="5"/>
  <c r="M164" i="5"/>
  <c r="H165" i="5"/>
  <c r="H167" i="5"/>
  <c r="L171" i="5"/>
  <c r="J172" i="5"/>
  <c r="M176" i="5"/>
  <c r="H177" i="5"/>
  <c r="H179" i="5"/>
  <c r="L183" i="5"/>
  <c r="J184" i="5"/>
  <c r="M188" i="5"/>
  <c r="H189" i="5"/>
  <c r="H191" i="5"/>
  <c r="L195" i="5"/>
  <c r="J196" i="5"/>
  <c r="M200" i="5"/>
  <c r="H201" i="5"/>
  <c r="H203" i="5"/>
  <c r="L207" i="5"/>
  <c r="J208" i="5"/>
  <c r="M212" i="5"/>
  <c r="H213" i="5"/>
  <c r="H215" i="5"/>
  <c r="L219" i="5"/>
  <c r="J220" i="5"/>
  <c r="J224" i="5"/>
  <c r="L227" i="5"/>
  <c r="J231" i="5"/>
  <c r="K235" i="5"/>
  <c r="K237" i="5"/>
  <c r="H238" i="5"/>
  <c r="L239" i="5"/>
  <c r="L241" i="5"/>
  <c r="J242" i="5"/>
  <c r="K244" i="5"/>
  <c r="K246" i="5"/>
  <c r="G247" i="5"/>
  <c r="J249" i="5"/>
  <c r="M250" i="5"/>
  <c r="K252" i="5"/>
  <c r="O4" i="2"/>
  <c r="N5" i="2"/>
  <c r="N6" i="2"/>
  <c r="N7" i="2"/>
  <c r="N8" i="2"/>
  <c r="Q9" i="2"/>
  <c r="J10" i="2"/>
  <c r="N11" i="2"/>
  <c r="Q12" i="2"/>
  <c r="P14" i="2"/>
  <c r="K15" i="2"/>
  <c r="N16" i="2"/>
  <c r="N18" i="2"/>
  <c r="N19" i="2"/>
  <c r="K22" i="2"/>
  <c r="M24" i="2"/>
  <c r="K25" i="2"/>
  <c r="P26" i="2"/>
  <c r="N27" i="2"/>
  <c r="N29" i="2"/>
  <c r="K30" i="2"/>
  <c r="Q31" i="2"/>
  <c r="N32" i="2"/>
  <c r="Q34" i="2"/>
  <c r="O35" i="2"/>
  <c r="N37" i="2"/>
  <c r="K38" i="2"/>
  <c r="Q39" i="2"/>
  <c r="N40" i="2"/>
  <c r="Q42" i="2"/>
  <c r="O43" i="2"/>
  <c r="H52" i="5"/>
  <c r="H78" i="5"/>
  <c r="K92" i="5"/>
  <c r="J116" i="5"/>
  <c r="M124" i="5"/>
  <c r="H134" i="5"/>
  <c r="J138" i="5"/>
  <c r="I139" i="5"/>
  <c r="H143" i="5"/>
  <c r="L149" i="5"/>
  <c r="J150" i="5"/>
  <c r="H151" i="5"/>
  <c r="L155" i="5"/>
  <c r="J156" i="5"/>
  <c r="L161" i="5"/>
  <c r="J162" i="5"/>
  <c r="H163" i="5"/>
  <c r="L167" i="5"/>
  <c r="J168" i="5"/>
  <c r="L173" i="5"/>
  <c r="J174" i="5"/>
  <c r="H175" i="5"/>
  <c r="L179" i="5"/>
  <c r="J180" i="5"/>
  <c r="L185" i="5"/>
  <c r="J186" i="5"/>
  <c r="H187" i="5"/>
  <c r="L191" i="5"/>
  <c r="J192" i="5"/>
  <c r="L197" i="5"/>
  <c r="J198" i="5"/>
  <c r="H199" i="5"/>
  <c r="L203" i="5"/>
  <c r="J204" i="5"/>
  <c r="L209" i="5"/>
  <c r="J210" i="5"/>
  <c r="H211" i="5"/>
  <c r="L215" i="5"/>
  <c r="J216" i="5"/>
  <c r="L221" i="5"/>
  <c r="J222" i="5"/>
  <c r="H223" i="5"/>
  <c r="L228" i="5"/>
  <c r="M231" i="5"/>
  <c r="J234" i="5"/>
  <c r="I235" i="5"/>
  <c r="K238" i="5"/>
  <c r="J240" i="5"/>
  <c r="L247" i="5"/>
  <c r="H248" i="5"/>
  <c r="M249" i="5"/>
  <c r="K251" i="5"/>
  <c r="L254" i="5"/>
  <c r="I4" i="2"/>
  <c r="Q5" i="2"/>
  <c r="Q8" i="2"/>
  <c r="K9" i="2"/>
  <c r="Q11" i="2"/>
  <c r="M13" i="2"/>
  <c r="P13" i="2"/>
  <c r="N15" i="2"/>
  <c r="N17" i="2"/>
  <c r="Q18" i="2"/>
  <c r="Q19" i="2"/>
  <c r="M20" i="2"/>
  <c r="N21" i="2"/>
  <c r="N22" i="2"/>
  <c r="P24" i="2"/>
  <c r="N25" i="2"/>
  <c r="K26" i="2"/>
  <c r="Q27" i="2"/>
  <c r="O28" i="2"/>
  <c r="I29" i="2"/>
  <c r="Q29" i="2"/>
  <c r="N30" i="2"/>
  <c r="Q32" i="2"/>
  <c r="O33" i="2"/>
  <c r="O36" i="2"/>
  <c r="I37" i="2"/>
  <c r="Q37" i="2"/>
  <c r="N38" i="2"/>
  <c r="Q40" i="2"/>
  <c r="O41" i="2"/>
  <c r="O44" i="2"/>
  <c r="I45" i="2"/>
  <c r="Q45" i="2"/>
  <c r="O46" i="2"/>
  <c r="K48" i="2"/>
  <c r="Q49" i="2"/>
  <c r="K50" i="2"/>
  <c r="Q51" i="2"/>
  <c r="O52" i="2"/>
  <c r="K54" i="2"/>
  <c r="M55" i="2"/>
  <c r="M56" i="2"/>
  <c r="N57" i="2"/>
  <c r="O58" i="2"/>
  <c r="P59" i="2"/>
  <c r="I60" i="2"/>
  <c r="Q60" i="2"/>
  <c r="I61" i="2"/>
  <c r="Q61" i="2"/>
  <c r="O62" i="2"/>
  <c r="K64" i="2"/>
  <c r="Q65" i="2"/>
  <c r="K66" i="2"/>
  <c r="P72" i="3"/>
  <c r="J113" i="5"/>
  <c r="I127" i="5"/>
  <c r="G151" i="5"/>
  <c r="J152" i="5"/>
  <c r="G163" i="5"/>
  <c r="J164" i="5"/>
  <c r="G175" i="5"/>
  <c r="J176" i="5"/>
  <c r="G187" i="5"/>
  <c r="J188" i="5"/>
  <c r="G199" i="5"/>
  <c r="J200" i="5"/>
  <c r="G211" i="5"/>
  <c r="J212" i="5"/>
  <c r="G223" i="5"/>
  <c r="L224" i="5"/>
  <c r="H225" i="5"/>
  <c r="K233" i="5"/>
  <c r="H235" i="5"/>
  <c r="L237" i="5"/>
  <c r="J238" i="5"/>
  <c r="J239" i="5"/>
  <c r="L242" i="5"/>
  <c r="P6" i="2"/>
  <c r="Q7" i="2"/>
  <c r="P8" i="2"/>
  <c r="Q10" i="2"/>
  <c r="K14" i="2"/>
  <c r="O15" i="2"/>
  <c r="K20" i="2"/>
  <c r="O22" i="2"/>
  <c r="K23" i="2"/>
  <c r="K24" i="2"/>
  <c r="Q25" i="2"/>
  <c r="O27" i="2"/>
  <c r="L29" i="2"/>
  <c r="O31" i="2"/>
  <c r="O34" i="2"/>
  <c r="K35" i="2"/>
  <c r="M38" i="2"/>
  <c r="O40" i="2"/>
  <c r="P43" i="2"/>
  <c r="N49" i="2"/>
  <c r="J50" i="2"/>
  <c r="O51" i="2"/>
  <c r="N53" i="2"/>
  <c r="P55" i="2"/>
  <c r="Q57" i="2"/>
  <c r="M58" i="2"/>
  <c r="I59" i="2"/>
  <c r="N61" i="2"/>
  <c r="P62" i="2"/>
  <c r="I66" i="2"/>
  <c r="Q67" i="2"/>
  <c r="Q68" i="2"/>
  <c r="O69" i="2"/>
  <c r="N70" i="2"/>
  <c r="K72" i="2"/>
  <c r="K73" i="2"/>
  <c r="P74" i="2"/>
  <c r="P75" i="2"/>
  <c r="P76" i="2"/>
  <c r="O77" i="2"/>
  <c r="O78" i="2"/>
  <c r="J79" i="2"/>
  <c r="Q82" i="2"/>
  <c r="M84" i="2"/>
  <c r="N85" i="2"/>
  <c r="N86" i="2"/>
  <c r="M87" i="2"/>
  <c r="N88" i="2"/>
  <c r="Q89" i="2"/>
  <c r="P90" i="2"/>
  <c r="P91" i="2"/>
  <c r="Q92" i="2"/>
  <c r="Q93" i="2"/>
  <c r="Q95" i="2"/>
  <c r="Q98" i="2"/>
  <c r="J13" i="4"/>
  <c r="J15" i="4"/>
  <c r="G16" i="4"/>
  <c r="K17" i="4"/>
  <c r="L19" i="4"/>
  <c r="K21" i="4"/>
  <c r="I22" i="4"/>
  <c r="K23" i="4"/>
  <c r="H24" i="4"/>
  <c r="L25" i="4"/>
  <c r="H26" i="4"/>
  <c r="M27" i="4"/>
  <c r="H28" i="4"/>
  <c r="L29" i="4"/>
  <c r="J31" i="4"/>
  <c r="M32" i="4"/>
  <c r="H33" i="4"/>
  <c r="K34" i="4"/>
  <c r="L37" i="4"/>
  <c r="J39" i="4"/>
  <c r="M40" i="4"/>
  <c r="H41" i="4"/>
  <c r="K42" i="4"/>
  <c r="L45" i="4"/>
  <c r="J47" i="4"/>
  <c r="M48" i="4"/>
  <c r="H49" i="4"/>
  <c r="K50" i="4"/>
  <c r="L53" i="4"/>
  <c r="J55" i="4"/>
  <c r="M56" i="4"/>
  <c r="H57" i="4"/>
  <c r="K58" i="4"/>
  <c r="L61" i="4"/>
  <c r="J63" i="4"/>
  <c r="M64" i="4"/>
  <c r="H65" i="4"/>
  <c r="K66" i="4"/>
  <c r="H68" i="4"/>
  <c r="K69" i="4"/>
  <c r="M70" i="4"/>
  <c r="K73" i="4"/>
  <c r="M74" i="4"/>
  <c r="K77" i="4"/>
  <c r="M78" i="4"/>
  <c r="K80" i="4"/>
  <c r="M81" i="4"/>
  <c r="G70" i="5"/>
  <c r="H127" i="5"/>
  <c r="L145" i="5"/>
  <c r="L157" i="5"/>
  <c r="L169" i="5"/>
  <c r="L181" i="5"/>
  <c r="L193" i="5"/>
  <c r="L205" i="5"/>
  <c r="L217" i="5"/>
  <c r="M224" i="5"/>
  <c r="K231" i="5"/>
  <c r="L232" i="5"/>
  <c r="L233" i="5"/>
  <c r="L235" i="5"/>
  <c r="M236" i="5"/>
  <c r="M239" i="5"/>
  <c r="L12" i="2"/>
  <c r="N13" i="2"/>
  <c r="J17" i="2"/>
  <c r="Q22" i="2"/>
  <c r="N24" i="2"/>
  <c r="P27" i="2"/>
  <c r="O29" i="2"/>
  <c r="J37" i="2"/>
  <c r="O38" i="2"/>
  <c r="L39" i="2"/>
  <c r="P40" i="2"/>
  <c r="Q43" i="2"/>
  <c r="M46" i="2"/>
  <c r="O49" i="2"/>
  <c r="L50" i="2"/>
  <c r="P51" i="2"/>
  <c r="P53" i="2"/>
  <c r="K56" i="2"/>
  <c r="N58" i="2"/>
  <c r="K59" i="2"/>
  <c r="O61" i="2"/>
  <c r="I62" i="2"/>
  <c r="N65" i="2"/>
  <c r="J66" i="2"/>
  <c r="P69" i="2"/>
  <c r="O70" i="2"/>
  <c r="Q74" i="2"/>
  <c r="L75" i="2"/>
  <c r="Q75" i="2"/>
  <c r="J76" i="2"/>
  <c r="Q76" i="2"/>
  <c r="Q77" i="2"/>
  <c r="P78" i="2"/>
  <c r="K79" i="2"/>
  <c r="K80" i="2"/>
  <c r="N84" i="2"/>
  <c r="O85" i="2"/>
  <c r="O86" i="2"/>
  <c r="O87" i="2"/>
  <c r="O88" i="2"/>
  <c r="I89" i="2"/>
  <c r="Q90" i="2"/>
  <c r="K13" i="4"/>
  <c r="I14" i="4"/>
  <c r="K15" i="4"/>
  <c r="H16" i="4"/>
  <c r="L17" i="4"/>
  <c r="H18" i="4"/>
  <c r="M19" i="4"/>
  <c r="H20" i="4"/>
  <c r="L21" i="4"/>
  <c r="G22" i="4"/>
  <c r="M23" i="4"/>
  <c r="M25" i="4"/>
  <c r="M29" i="4"/>
  <c r="H30" i="4"/>
  <c r="K31" i="4"/>
  <c r="L34" i="4"/>
  <c r="J36" i="4"/>
  <c r="M37" i="4"/>
  <c r="H38" i="4"/>
  <c r="K39" i="4"/>
  <c r="L42" i="4"/>
  <c r="G43" i="4"/>
  <c r="J44" i="4"/>
  <c r="M45" i="4"/>
  <c r="H46" i="4"/>
  <c r="K47" i="4"/>
  <c r="L50" i="4"/>
  <c r="G51" i="4"/>
  <c r="J52" i="4"/>
  <c r="M53" i="4"/>
  <c r="H54" i="4"/>
  <c r="K55" i="4"/>
  <c r="L58" i="4"/>
  <c r="G59" i="4"/>
  <c r="J60" i="4"/>
  <c r="M61" i="4"/>
  <c r="H62" i="4"/>
  <c r="K63" i="4"/>
  <c r="L66" i="4"/>
  <c r="G67" i="4"/>
  <c r="L69" i="4"/>
  <c r="H71" i="4"/>
  <c r="J72" i="4"/>
  <c r="L73" i="4"/>
  <c r="H75" i="4"/>
  <c r="L46" i="3"/>
  <c r="G42" i="5"/>
  <c r="G54" i="5"/>
  <c r="G74" i="5"/>
  <c r="H90" i="5"/>
  <c r="J100" i="5"/>
  <c r="L121" i="5"/>
  <c r="J141" i="5"/>
  <c r="H150" i="5"/>
  <c r="L151" i="5"/>
  <c r="H162" i="5"/>
  <c r="L163" i="5"/>
  <c r="H174" i="5"/>
  <c r="L175" i="5"/>
  <c r="H186" i="5"/>
  <c r="L187" i="5"/>
  <c r="H198" i="5"/>
  <c r="L199" i="5"/>
  <c r="H210" i="5"/>
  <c r="L211" i="5"/>
  <c r="H222" i="5"/>
  <c r="L223" i="5"/>
  <c r="L231" i="5"/>
  <c r="M235" i="5"/>
  <c r="H249" i="5"/>
  <c r="H251" i="5"/>
  <c r="O13" i="2"/>
  <c r="Q14" i="2"/>
  <c r="O20" i="2"/>
  <c r="N23" i="2"/>
  <c r="O24" i="2"/>
  <c r="J26" i="2"/>
  <c r="N28" i="2"/>
  <c r="P29" i="2"/>
  <c r="O32" i="2"/>
  <c r="P35" i="2"/>
  <c r="L37" i="2"/>
  <c r="Q38" i="2"/>
  <c r="J39" i="2"/>
  <c r="N41" i="2"/>
  <c r="J45" i="2"/>
  <c r="N46" i="2"/>
  <c r="P49" i="2"/>
  <c r="N50" i="2"/>
  <c r="P58" i="2"/>
  <c r="M59" i="2"/>
  <c r="P61" i="2"/>
  <c r="K63" i="2"/>
  <c r="N64" i="2"/>
  <c r="O65" i="2"/>
  <c r="L66" i="2"/>
  <c r="K67" i="2"/>
  <c r="Q69" i="2"/>
  <c r="P70" i="2"/>
  <c r="N71" i="2"/>
  <c r="N73" i="2"/>
  <c r="I74" i="2"/>
  <c r="Q78" i="2"/>
  <c r="L79" i="2"/>
  <c r="K81" i="2"/>
  <c r="K83" i="2"/>
  <c r="O84" i="2"/>
  <c r="P85" i="2"/>
  <c r="Q86" i="2"/>
  <c r="P87" i="2"/>
  <c r="P88" i="2"/>
  <c r="K94" i="2"/>
  <c r="K96" i="2"/>
  <c r="K97" i="2"/>
  <c r="L13" i="4"/>
  <c r="G14" i="4"/>
  <c r="M15" i="4"/>
  <c r="I16" i="4"/>
  <c r="M17" i="4"/>
  <c r="I18" i="4"/>
  <c r="I20" i="4"/>
  <c r="M21" i="4"/>
  <c r="H22" i="4"/>
  <c r="J24" i="4"/>
  <c r="J26" i="4"/>
  <c r="J28" i="4"/>
  <c r="I30" i="4"/>
  <c r="L31" i="4"/>
  <c r="G32" i="4"/>
  <c r="J33" i="4"/>
  <c r="M34" i="4"/>
  <c r="H35" i="4"/>
  <c r="K36" i="4"/>
  <c r="I38" i="4"/>
  <c r="L39" i="4"/>
  <c r="G40" i="4"/>
  <c r="J41" i="4"/>
  <c r="M42" i="4"/>
  <c r="H43" i="4"/>
  <c r="K44" i="4"/>
  <c r="L47" i="4"/>
  <c r="G48" i="4"/>
  <c r="J49" i="4"/>
  <c r="M50" i="4"/>
  <c r="H51" i="4"/>
  <c r="K52" i="4"/>
  <c r="L55" i="4"/>
  <c r="G56" i="4"/>
  <c r="J57" i="4"/>
  <c r="M58" i="4"/>
  <c r="H59" i="4"/>
  <c r="K60" i="4"/>
  <c r="L63" i="4"/>
  <c r="G64" i="4"/>
  <c r="J65" i="4"/>
  <c r="M66" i="4"/>
  <c r="H67" i="4"/>
  <c r="J68" i="4"/>
  <c r="M56" i="3"/>
  <c r="G79" i="5"/>
  <c r="I98" i="5"/>
  <c r="H116" i="5"/>
  <c r="J125" i="5"/>
  <c r="J128" i="5"/>
  <c r="H146" i="5"/>
  <c r="J158" i="5"/>
  <c r="J170" i="5"/>
  <c r="J182" i="5"/>
  <c r="J194" i="5"/>
  <c r="J206" i="5"/>
  <c r="J218" i="5"/>
  <c r="H234" i="5"/>
  <c r="H237" i="5"/>
  <c r="K242" i="5"/>
  <c r="M243" i="5"/>
  <c r="M245" i="5"/>
  <c r="P5" i="2"/>
  <c r="O6" i="2"/>
  <c r="P7" i="2"/>
  <c r="O8" i="2"/>
  <c r="N9" i="2"/>
  <c r="N10" i="2"/>
  <c r="P11" i="2"/>
  <c r="P16" i="2"/>
  <c r="J20" i="2"/>
  <c r="M22" i="2"/>
  <c r="I24" i="2"/>
  <c r="O25" i="2"/>
  <c r="J29" i="2"/>
  <c r="Q30" i="2"/>
  <c r="L41" i="2"/>
  <c r="P47" i="2"/>
  <c r="I50" i="2"/>
  <c r="N51" i="2"/>
  <c r="Q54" i="2"/>
  <c r="N55" i="2"/>
  <c r="O57" i="2"/>
  <c r="J59" i="2"/>
  <c r="P60" i="2"/>
  <c r="L61" i="2"/>
  <c r="N62" i="2"/>
  <c r="P67" i="2"/>
  <c r="O68" i="2"/>
  <c r="N69" i="2"/>
  <c r="K71" i="2"/>
  <c r="O74" i="2"/>
  <c r="O75" i="2"/>
  <c r="O76" i="2"/>
  <c r="N77" i="2"/>
  <c r="M78" i="2"/>
  <c r="I79" i="2"/>
  <c r="I80" i="2"/>
  <c r="Q81" i="2"/>
  <c r="P82" i="2"/>
  <c r="P83" i="2"/>
  <c r="L84" i="2"/>
  <c r="M85" i="2"/>
  <c r="M86" i="2"/>
  <c r="M88" i="2"/>
  <c r="P89" i="2"/>
  <c r="O90" i="2"/>
  <c r="O91" i="2"/>
  <c r="P92" i="2"/>
  <c r="P93" i="2"/>
  <c r="Q94" i="2"/>
  <c r="P95" i="2"/>
  <c r="P96" i="2"/>
  <c r="Q97" i="2"/>
  <c r="P98" i="2"/>
  <c r="I13" i="4"/>
  <c r="M14" i="4"/>
  <c r="K19" i="4"/>
  <c r="J21" i="4"/>
  <c r="J23" i="4"/>
  <c r="G24" i="4"/>
  <c r="K25" i="4"/>
  <c r="L27" i="4"/>
  <c r="K29" i="4"/>
  <c r="L32" i="4"/>
  <c r="J34" i="4"/>
  <c r="M35" i="4"/>
  <c r="H36" i="4"/>
  <c r="K37" i="4"/>
  <c r="L40" i="4"/>
  <c r="J42" i="4"/>
  <c r="M43" i="4"/>
  <c r="H44" i="4"/>
  <c r="K45" i="4"/>
  <c r="L48" i="4"/>
  <c r="J50" i="4"/>
  <c r="M51" i="4"/>
  <c r="H52" i="4"/>
  <c r="K53" i="4"/>
  <c r="L56" i="4"/>
  <c r="J58" i="4"/>
  <c r="M59" i="4"/>
  <c r="H60" i="4"/>
  <c r="H102" i="5"/>
  <c r="J132" i="5"/>
  <c r="H138" i="5"/>
  <c r="M148" i="5"/>
  <c r="J159" i="5"/>
  <c r="J179" i="5"/>
  <c r="K191" i="5"/>
  <c r="J202" i="5"/>
  <c r="L253" i="5"/>
  <c r="K254" i="5"/>
  <c r="Q4" i="2"/>
  <c r="L5" i="2"/>
  <c r="L6" i="2"/>
  <c r="J9" i="2"/>
  <c r="J12" i="2"/>
  <c r="O16" i="2"/>
  <c r="Q21" i="2"/>
  <c r="N26" i="2"/>
  <c r="N36" i="2"/>
  <c r="O39" i="2"/>
  <c r="K43" i="2"/>
  <c r="N44" i="2"/>
  <c r="P54" i="2"/>
  <c r="Q64" i="2"/>
  <c r="Q72" i="2"/>
  <c r="O73" i="2"/>
  <c r="M74" i="2"/>
  <c r="N76" i="2"/>
  <c r="Q79" i="2"/>
  <c r="M80" i="2"/>
  <c r="O83" i="2"/>
  <c r="I86" i="2"/>
  <c r="I88" i="2"/>
  <c r="K89" i="2"/>
  <c r="M91" i="2"/>
  <c r="K92" i="2"/>
  <c r="H13" i="4"/>
  <c r="J14" i="4"/>
  <c r="K16" i="4"/>
  <c r="I17" i="4"/>
  <c r="J18" i="4"/>
  <c r="G20" i="4"/>
  <c r="M31" i="4"/>
  <c r="J32" i="4"/>
  <c r="K33" i="4"/>
  <c r="I35" i="4"/>
  <c r="M39" i="4"/>
  <c r="J40" i="4"/>
  <c r="K41" i="4"/>
  <c r="I43" i="4"/>
  <c r="M47" i="4"/>
  <c r="J48" i="4"/>
  <c r="K49" i="4"/>
  <c r="I51" i="4"/>
  <c r="M55" i="4"/>
  <c r="J56" i="4"/>
  <c r="K57" i="4"/>
  <c r="I59" i="4"/>
  <c r="M62" i="4"/>
  <c r="H63" i="4"/>
  <c r="H64" i="4"/>
  <c r="K67" i="4"/>
  <c r="M69" i="4"/>
  <c r="G70" i="4"/>
  <c r="L71" i="4"/>
  <c r="M73" i="4"/>
  <c r="G74" i="4"/>
  <c r="L75" i="4"/>
  <c r="L78" i="4"/>
  <c r="H79" i="4"/>
  <c r="M80" i="4"/>
  <c r="K82" i="4"/>
  <c r="M83" i="4"/>
  <c r="K86" i="4"/>
  <c r="M87" i="4"/>
  <c r="K90" i="4"/>
  <c r="M91" i="4"/>
  <c r="K94" i="4"/>
  <c r="M95" i="4"/>
  <c r="K98" i="4"/>
  <c r="M99" i="4"/>
  <c r="K102" i="4"/>
  <c r="M103" i="4"/>
  <c r="K106" i="4"/>
  <c r="M107" i="4"/>
  <c r="K110" i="4"/>
  <c r="M111" i="4"/>
  <c r="K114" i="4"/>
  <c r="M115" i="4"/>
  <c r="K118" i="4"/>
  <c r="M119" i="4"/>
  <c r="K122" i="4"/>
  <c r="M123" i="4"/>
  <c r="K126" i="4"/>
  <c r="M127" i="4"/>
  <c r="K130" i="4"/>
  <c r="M131" i="4"/>
  <c r="K134" i="4"/>
  <c r="M135" i="4"/>
  <c r="K138" i="4"/>
  <c r="M139" i="4"/>
  <c r="K142" i="4"/>
  <c r="M143" i="4"/>
  <c r="K146" i="4"/>
  <c r="M147" i="4"/>
  <c r="K150" i="4"/>
  <c r="M151" i="4"/>
  <c r="K154" i="4"/>
  <c r="M155" i="4"/>
  <c r="K158" i="4"/>
  <c r="M159" i="4"/>
  <c r="K162" i="4"/>
  <c r="M163" i="4"/>
  <c r="K166" i="4"/>
  <c r="M167" i="4"/>
  <c r="K170" i="4"/>
  <c r="M171" i="4"/>
  <c r="K174" i="4"/>
  <c r="M175" i="4"/>
  <c r="K178" i="4"/>
  <c r="M179" i="4"/>
  <c r="K182" i="4"/>
  <c r="M183" i="4"/>
  <c r="K186" i="4"/>
  <c r="M187" i="4"/>
  <c r="K190" i="4"/>
  <c r="M191" i="4"/>
  <c r="K194" i="4"/>
  <c r="M195" i="4"/>
  <c r="K198" i="4"/>
  <c r="M199" i="4"/>
  <c r="K202" i="4"/>
  <c r="M203" i="4"/>
  <c r="K206" i="4"/>
  <c r="M207" i="4"/>
  <c r="K210" i="4"/>
  <c r="M211" i="4"/>
  <c r="K214" i="4"/>
  <c r="M215" i="4"/>
  <c r="K218" i="4"/>
  <c r="M219" i="4"/>
  <c r="K222" i="4"/>
  <c r="M223" i="4"/>
  <c r="K226" i="4"/>
  <c r="M227" i="4"/>
  <c r="K230" i="4"/>
  <c r="M231" i="4"/>
  <c r="K234" i="4"/>
  <c r="M235" i="4"/>
  <c r="K238" i="4"/>
  <c r="M239" i="4"/>
  <c r="L242" i="4"/>
  <c r="H244" i="4"/>
  <c r="J245" i="4"/>
  <c r="L246" i="4"/>
  <c r="J248" i="4"/>
  <c r="M249" i="4"/>
  <c r="K252" i="4"/>
  <c r="M253" i="4"/>
  <c r="H216" i="4"/>
  <c r="J221" i="4"/>
  <c r="J225" i="4"/>
  <c r="J229" i="4"/>
  <c r="J233" i="4"/>
  <c r="L234" i="4"/>
  <c r="J237" i="4"/>
  <c r="L238" i="4"/>
  <c r="J241" i="4"/>
  <c r="K245" i="4"/>
  <c r="M246" i="4"/>
  <c r="H250" i="4"/>
  <c r="J100" i="4"/>
  <c r="L101" i="4"/>
  <c r="L109" i="4"/>
  <c r="H115" i="4"/>
  <c r="J120" i="4"/>
  <c r="L121" i="4"/>
  <c r="H139" i="4"/>
  <c r="H143" i="4"/>
  <c r="L145" i="4"/>
  <c r="I93" i="5"/>
  <c r="K135" i="5"/>
  <c r="M144" i="5"/>
  <c r="J147" i="5"/>
  <c r="J167" i="5"/>
  <c r="K179" i="5"/>
  <c r="J190" i="5"/>
  <c r="L213" i="5"/>
  <c r="L220" i="5"/>
  <c r="H221" i="5"/>
  <c r="I247" i="5"/>
  <c r="L248" i="5"/>
  <c r="M252" i="5"/>
  <c r="O5" i="2"/>
  <c r="L9" i="2"/>
  <c r="M12" i="2"/>
  <c r="I15" i="2"/>
  <c r="I19" i="2"/>
  <c r="Q26" i="2"/>
  <c r="Q35" i="2"/>
  <c r="P36" i="2"/>
  <c r="O42" i="2"/>
  <c r="P44" i="2"/>
  <c r="N67" i="2"/>
  <c r="K68" i="2"/>
  <c r="P73" i="2"/>
  <c r="J75" i="2"/>
  <c r="J77" i="2"/>
  <c r="N80" i="2"/>
  <c r="Q85" i="2"/>
  <c r="J86" i="2"/>
  <c r="L89" i="2"/>
  <c r="N91" i="2"/>
  <c r="K93" i="2"/>
  <c r="M13" i="4"/>
  <c r="K14" i="4"/>
  <c r="H15" i="4"/>
  <c r="L16" i="4"/>
  <c r="G17" i="4"/>
  <c r="K18" i="4"/>
  <c r="J20" i="4"/>
  <c r="G21" i="4"/>
  <c r="J22" i="4"/>
  <c r="G23" i="4"/>
  <c r="G27" i="4"/>
  <c r="K32" i="4"/>
  <c r="L33" i="4"/>
  <c r="H34" i="4"/>
  <c r="J35" i="4"/>
  <c r="I36" i="4"/>
  <c r="K40" i="4"/>
  <c r="L41" i="4"/>
  <c r="H42" i="4"/>
  <c r="J43" i="4"/>
  <c r="I44" i="4"/>
  <c r="K48" i="4"/>
  <c r="L49" i="4"/>
  <c r="H50" i="4"/>
  <c r="J51" i="4"/>
  <c r="I52" i="4"/>
  <c r="K56" i="4"/>
  <c r="L57" i="4"/>
  <c r="H58" i="4"/>
  <c r="J59" i="4"/>
  <c r="I60" i="4"/>
  <c r="I64" i="4"/>
  <c r="L67" i="4"/>
  <c r="I68" i="4"/>
  <c r="H70" i="4"/>
  <c r="M71" i="4"/>
  <c r="H74" i="4"/>
  <c r="M75" i="4"/>
  <c r="J77" i="4"/>
  <c r="H81" i="4"/>
  <c r="L82" i="4"/>
  <c r="H84" i="4"/>
  <c r="J85" i="4"/>
  <c r="L86" i="4"/>
  <c r="H88" i="4"/>
  <c r="J89" i="4"/>
  <c r="L90" i="4"/>
  <c r="H92" i="4"/>
  <c r="J93" i="4"/>
  <c r="L94" i="4"/>
  <c r="H96" i="4"/>
  <c r="J97" i="4"/>
  <c r="L98" i="4"/>
  <c r="H100" i="4"/>
  <c r="J101" i="4"/>
  <c r="L102" i="4"/>
  <c r="H104" i="4"/>
  <c r="J105" i="4"/>
  <c r="L106" i="4"/>
  <c r="H108" i="4"/>
  <c r="J109" i="4"/>
  <c r="L110" i="4"/>
  <c r="H112" i="4"/>
  <c r="J113" i="4"/>
  <c r="L114" i="4"/>
  <c r="H116" i="4"/>
  <c r="J117" i="4"/>
  <c r="L118" i="4"/>
  <c r="H120" i="4"/>
  <c r="J121" i="4"/>
  <c r="L122" i="4"/>
  <c r="H124" i="4"/>
  <c r="J125" i="4"/>
  <c r="L126" i="4"/>
  <c r="H128" i="4"/>
  <c r="J129" i="4"/>
  <c r="L130" i="4"/>
  <c r="H132" i="4"/>
  <c r="J133" i="4"/>
  <c r="L134" i="4"/>
  <c r="H136" i="4"/>
  <c r="J137" i="4"/>
  <c r="L138" i="4"/>
  <c r="H140" i="4"/>
  <c r="J141" i="4"/>
  <c r="L142" i="4"/>
  <c r="H144" i="4"/>
  <c r="J145" i="4"/>
  <c r="L146" i="4"/>
  <c r="H148" i="4"/>
  <c r="J149" i="4"/>
  <c r="L150" i="4"/>
  <c r="H152" i="4"/>
  <c r="J153" i="4"/>
  <c r="L154" i="4"/>
  <c r="H156" i="4"/>
  <c r="J157" i="4"/>
  <c r="L158" i="4"/>
  <c r="H160" i="4"/>
  <c r="J161" i="4"/>
  <c r="L162" i="4"/>
  <c r="H164" i="4"/>
  <c r="J165" i="4"/>
  <c r="L166" i="4"/>
  <c r="H168" i="4"/>
  <c r="J169" i="4"/>
  <c r="L170" i="4"/>
  <c r="H172" i="4"/>
  <c r="J173" i="4"/>
  <c r="L174" i="4"/>
  <c r="H176" i="4"/>
  <c r="J177" i="4"/>
  <c r="L178" i="4"/>
  <c r="H180" i="4"/>
  <c r="J181" i="4"/>
  <c r="L182" i="4"/>
  <c r="H184" i="4"/>
  <c r="J185" i="4"/>
  <c r="L186" i="4"/>
  <c r="H188" i="4"/>
  <c r="J189" i="4"/>
  <c r="L190" i="4"/>
  <c r="H192" i="4"/>
  <c r="J193" i="4"/>
  <c r="L194" i="4"/>
  <c r="H196" i="4"/>
  <c r="J197" i="4"/>
  <c r="L198" i="4"/>
  <c r="H200" i="4"/>
  <c r="J201" i="4"/>
  <c r="L202" i="4"/>
  <c r="H204" i="4"/>
  <c r="J205" i="4"/>
  <c r="L206" i="4"/>
  <c r="H208" i="4"/>
  <c r="J209" i="4"/>
  <c r="L210" i="4"/>
  <c r="H212" i="4"/>
  <c r="J213" i="4"/>
  <c r="L214" i="4"/>
  <c r="J217" i="4"/>
  <c r="L218" i="4"/>
  <c r="H220" i="4"/>
  <c r="L222" i="4"/>
  <c r="H224" i="4"/>
  <c r="L226" i="4"/>
  <c r="H228" i="4"/>
  <c r="L230" i="4"/>
  <c r="H232" i="4"/>
  <c r="H236" i="4"/>
  <c r="H240" i="4"/>
  <c r="M242" i="4"/>
  <c r="H247" i="4"/>
  <c r="K248" i="4"/>
  <c r="J251" i="4"/>
  <c r="L252" i="4"/>
  <c r="H254" i="4"/>
  <c r="H103" i="4"/>
  <c r="H107" i="4"/>
  <c r="J112" i="4"/>
  <c r="L117" i="4"/>
  <c r="H123" i="4"/>
  <c r="L133" i="4"/>
  <c r="J136" i="4"/>
  <c r="L141" i="4"/>
  <c r="J144" i="4"/>
  <c r="H147" i="4"/>
  <c r="H93" i="5"/>
  <c r="G120" i="5"/>
  <c r="J155" i="5"/>
  <c r="K167" i="5"/>
  <c r="J178" i="5"/>
  <c r="L201" i="5"/>
  <c r="L208" i="5"/>
  <c r="H209" i="5"/>
  <c r="M220" i="5"/>
  <c r="J230" i="5"/>
  <c r="H244" i="5"/>
  <c r="L246" i="5"/>
  <c r="J247" i="5"/>
  <c r="O12" i="2"/>
  <c r="L15" i="2"/>
  <c r="L17" i="2"/>
  <c r="K18" i="2"/>
  <c r="L19" i="2"/>
  <c r="I30" i="2"/>
  <c r="N33" i="2"/>
  <c r="N59" i="2"/>
  <c r="J60" i="2"/>
  <c r="O67" i="2"/>
  <c r="Q70" i="2"/>
  <c r="Q73" i="2"/>
  <c r="K75" i="2"/>
  <c r="K77" i="2"/>
  <c r="P80" i="2"/>
  <c r="K86" i="2"/>
  <c r="K88" i="2"/>
  <c r="N89" i="2"/>
  <c r="K98" i="2"/>
  <c r="L14" i="4"/>
  <c r="M16" i="4"/>
  <c r="H17" i="4"/>
  <c r="L18" i="4"/>
  <c r="J19" i="4"/>
  <c r="L20" i="4"/>
  <c r="H21" i="4"/>
  <c r="K22" i="4"/>
  <c r="H23" i="4"/>
  <c r="K24" i="4"/>
  <c r="K26" i="4"/>
  <c r="I27" i="4"/>
  <c r="G29" i="4"/>
  <c r="M33" i="4"/>
  <c r="K35" i="4"/>
  <c r="G37" i="4"/>
  <c r="M41" i="4"/>
  <c r="K43" i="4"/>
  <c r="G45" i="4"/>
  <c r="M49" i="4"/>
  <c r="K51" i="4"/>
  <c r="G53" i="4"/>
  <c r="M57" i="4"/>
  <c r="K59" i="4"/>
  <c r="G61" i="4"/>
  <c r="M63" i="4"/>
  <c r="J64" i="4"/>
  <c r="I65" i="4"/>
  <c r="M67" i="4"/>
  <c r="I70" i="4"/>
  <c r="H72" i="4"/>
  <c r="I74" i="4"/>
  <c r="H76" i="4"/>
  <c r="L77" i="4"/>
  <c r="J79" i="4"/>
  <c r="M82" i="4"/>
  <c r="K85" i="4"/>
  <c r="M86" i="4"/>
  <c r="K89" i="4"/>
  <c r="M90" i="4"/>
  <c r="K93" i="4"/>
  <c r="M94" i="4"/>
  <c r="K97" i="4"/>
  <c r="M98" i="4"/>
  <c r="K101" i="4"/>
  <c r="M102" i="4"/>
  <c r="K105" i="4"/>
  <c r="M106" i="4"/>
  <c r="K109" i="4"/>
  <c r="M110" i="4"/>
  <c r="K113" i="4"/>
  <c r="M114" i="4"/>
  <c r="K117" i="4"/>
  <c r="M118" i="4"/>
  <c r="K121" i="4"/>
  <c r="M122" i="4"/>
  <c r="K125" i="4"/>
  <c r="M126" i="4"/>
  <c r="K129" i="4"/>
  <c r="M130" i="4"/>
  <c r="K133" i="4"/>
  <c r="M134" i="4"/>
  <c r="K137" i="4"/>
  <c r="M138" i="4"/>
  <c r="K141" i="4"/>
  <c r="M142" i="4"/>
  <c r="K145" i="4"/>
  <c r="M146" i="4"/>
  <c r="K149" i="4"/>
  <c r="M150" i="4"/>
  <c r="K153" i="4"/>
  <c r="M154" i="4"/>
  <c r="K157" i="4"/>
  <c r="M158" i="4"/>
  <c r="K161" i="4"/>
  <c r="M162" i="4"/>
  <c r="K165" i="4"/>
  <c r="M166" i="4"/>
  <c r="K169" i="4"/>
  <c r="M170" i="4"/>
  <c r="K173" i="4"/>
  <c r="M174" i="4"/>
  <c r="K177" i="4"/>
  <c r="M178" i="4"/>
  <c r="K181" i="4"/>
  <c r="M182" i="4"/>
  <c r="K185" i="4"/>
  <c r="M186" i="4"/>
  <c r="K189" i="4"/>
  <c r="M190" i="4"/>
  <c r="K193" i="4"/>
  <c r="M194" i="4"/>
  <c r="K197" i="4"/>
  <c r="M198" i="4"/>
  <c r="K201" i="4"/>
  <c r="M202" i="4"/>
  <c r="K205" i="4"/>
  <c r="M206" i="4"/>
  <c r="K209" i="4"/>
  <c r="M210" i="4"/>
  <c r="K213" i="4"/>
  <c r="M214" i="4"/>
  <c r="K217" i="4"/>
  <c r="M218" i="4"/>
  <c r="K221" i="4"/>
  <c r="M222" i="4"/>
  <c r="K225" i="4"/>
  <c r="M226" i="4"/>
  <c r="K229" i="4"/>
  <c r="M230" i="4"/>
  <c r="K233" i="4"/>
  <c r="M234" i="4"/>
  <c r="K237" i="4"/>
  <c r="M238" i="4"/>
  <c r="K241" i="4"/>
  <c r="H243" i="4"/>
  <c r="J244" i="4"/>
  <c r="L245" i="4"/>
  <c r="L248" i="4"/>
  <c r="K251" i="4"/>
  <c r="M252" i="4"/>
  <c r="K21" i="3"/>
  <c r="G117" i="5"/>
  <c r="L143" i="5"/>
  <c r="K155" i="5"/>
  <c r="J166" i="5"/>
  <c r="L189" i="5"/>
  <c r="L196" i="5"/>
  <c r="H197" i="5"/>
  <c r="M208" i="5"/>
  <c r="J219" i="5"/>
  <c r="M244" i="5"/>
  <c r="H245" i="5"/>
  <c r="I11" i="2"/>
  <c r="M17" i="2"/>
  <c r="O18" i="2"/>
  <c r="O19" i="2"/>
  <c r="Q24" i="2"/>
  <c r="L30" i="2"/>
  <c r="P32" i="2"/>
  <c r="P33" i="2"/>
  <c r="K34" i="2"/>
  <c r="P50" i="2"/>
  <c r="L58" i="2"/>
  <c r="O59" i="2"/>
  <c r="L60" i="2"/>
  <c r="J62" i="2"/>
  <c r="N66" i="2"/>
  <c r="M75" i="2"/>
  <c r="I76" i="2"/>
  <c r="L77" i="2"/>
  <c r="Q80" i="2"/>
  <c r="L86" i="2"/>
  <c r="L87" i="2"/>
  <c r="Q88" i="2"/>
  <c r="O89" i="2"/>
  <c r="J90" i="2"/>
  <c r="N92" i="2"/>
  <c r="N93" i="2"/>
  <c r="N94" i="2"/>
  <c r="M20" i="4"/>
  <c r="L22" i="4"/>
  <c r="I23" i="4"/>
  <c r="L24" i="4"/>
  <c r="H25" i="4"/>
  <c r="L26" i="4"/>
  <c r="J27" i="4"/>
  <c r="L28" i="4"/>
  <c r="H29" i="4"/>
  <c r="G30" i="4"/>
  <c r="L35" i="4"/>
  <c r="L36" i="4"/>
  <c r="H37" i="4"/>
  <c r="G38" i="4"/>
  <c r="L43" i="4"/>
  <c r="H45" i="4"/>
  <c r="G46" i="4"/>
  <c r="L51" i="4"/>
  <c r="L52" i="4"/>
  <c r="H53" i="4"/>
  <c r="G54" i="4"/>
  <c r="L59" i="4"/>
  <c r="H61" i="4"/>
  <c r="K68" i="4"/>
  <c r="K72" i="4"/>
  <c r="J76" i="4"/>
  <c r="G78" i="4"/>
  <c r="G80" i="4"/>
  <c r="J81" i="4"/>
  <c r="L85" i="4"/>
  <c r="J88" i="4"/>
  <c r="H95" i="4"/>
  <c r="L97" i="4"/>
  <c r="H99" i="4"/>
  <c r="J104" i="4"/>
  <c r="L105" i="4"/>
  <c r="H111" i="4"/>
  <c r="L113" i="4"/>
  <c r="H119" i="4"/>
  <c r="L125" i="4"/>
  <c r="J128" i="4"/>
  <c r="H131" i="4"/>
  <c r="J140" i="4"/>
  <c r="L149" i="4"/>
  <c r="J152" i="4"/>
  <c r="I21" i="4"/>
  <c r="L44" i="4"/>
  <c r="L60" i="4"/>
  <c r="K64" i="4"/>
  <c r="G65" i="4"/>
  <c r="J70" i="4"/>
  <c r="J74" i="4"/>
  <c r="M77" i="4"/>
  <c r="K79" i="4"/>
  <c r="H83" i="4"/>
  <c r="J84" i="4"/>
  <c r="H87" i="4"/>
  <c r="L89" i="4"/>
  <c r="H91" i="4"/>
  <c r="J92" i="4"/>
  <c r="L93" i="4"/>
  <c r="J96" i="4"/>
  <c r="J108" i="4"/>
  <c r="J116" i="4"/>
  <c r="J124" i="4"/>
  <c r="H127" i="4"/>
  <c r="L129" i="4"/>
  <c r="J132" i="4"/>
  <c r="H135" i="4"/>
  <c r="L137" i="4"/>
  <c r="J148" i="4"/>
  <c r="H151" i="4"/>
  <c r="I31" i="5"/>
  <c r="G105" i="5"/>
  <c r="L148" i="5"/>
  <c r="H149" i="5"/>
  <c r="M160" i="5"/>
  <c r="J171" i="5"/>
  <c r="J191" i="5"/>
  <c r="K203" i="5"/>
  <c r="J214" i="5"/>
  <c r="L249" i="5"/>
  <c r="H253" i="5"/>
  <c r="J254" i="5"/>
  <c r="P4" i="2"/>
  <c r="J5" i="2"/>
  <c r="I9" i="2"/>
  <c r="L10" i="2"/>
  <c r="L16" i="2"/>
  <c r="O21" i="2"/>
  <c r="Q23" i="2"/>
  <c r="L26" i="2"/>
  <c r="M39" i="2"/>
  <c r="P41" i="2"/>
  <c r="K42" i="2"/>
  <c r="P45" i="2"/>
  <c r="N47" i="2"/>
  <c r="Q48" i="2"/>
  <c r="N54" i="2"/>
  <c r="M57" i="2"/>
  <c r="Q63" i="2"/>
  <c r="P64" i="2"/>
  <c r="P65" i="2"/>
  <c r="P72" i="2"/>
  <c r="L74" i="2"/>
  <c r="M76" i="2"/>
  <c r="K78" i="2"/>
  <c r="O79" i="2"/>
  <c r="O82" i="2"/>
  <c r="N83" i="2"/>
  <c r="Q84" i="2"/>
  <c r="K85" i="2"/>
  <c r="Q87" i="2"/>
  <c r="L88" i="2"/>
  <c r="J89" i="2"/>
  <c r="G13" i="4"/>
  <c r="H14" i="4"/>
  <c r="I15" i="4"/>
  <c r="J16" i="4"/>
  <c r="G18" i="4"/>
  <c r="M30" i="4"/>
  <c r="H31" i="4"/>
  <c r="I32" i="4"/>
  <c r="G35" i="4"/>
  <c r="M38" i="4"/>
  <c r="H39" i="4"/>
  <c r="I40" i="4"/>
  <c r="M46" i="4"/>
  <c r="H47" i="4"/>
  <c r="I48" i="4"/>
  <c r="M54" i="4"/>
  <c r="H55" i="4"/>
  <c r="I56" i="4"/>
  <c r="L62" i="4"/>
  <c r="J66" i="4"/>
  <c r="J67" i="4"/>
  <c r="J69" i="4"/>
  <c r="K71" i="4"/>
  <c r="J73" i="4"/>
  <c r="K75" i="4"/>
  <c r="H77" i="4"/>
  <c r="K78" i="4"/>
  <c r="L80" i="4"/>
  <c r="J82" i="4"/>
  <c r="L83" i="4"/>
  <c r="H85" i="4"/>
  <c r="J86" i="4"/>
  <c r="L87" i="4"/>
  <c r="H89" i="4"/>
  <c r="J90" i="4"/>
  <c r="L91" i="4"/>
  <c r="H93" i="4"/>
  <c r="J94" i="4"/>
  <c r="L95" i="4"/>
  <c r="H97" i="4"/>
  <c r="J98" i="4"/>
  <c r="L99" i="4"/>
  <c r="H101" i="4"/>
  <c r="J102" i="4"/>
  <c r="L103" i="4"/>
  <c r="H105" i="4"/>
  <c r="J106" i="4"/>
  <c r="L107" i="4"/>
  <c r="H109" i="4"/>
  <c r="J110" i="4"/>
  <c r="L111" i="4"/>
  <c r="H113" i="4"/>
  <c r="J114" i="4"/>
  <c r="L115" i="4"/>
  <c r="H117" i="4"/>
  <c r="J118" i="4"/>
  <c r="L119" i="4"/>
  <c r="H121" i="4"/>
  <c r="J122" i="4"/>
  <c r="L123" i="4"/>
  <c r="H125" i="4"/>
  <c r="J126" i="4"/>
  <c r="L127" i="4"/>
  <c r="H129" i="4"/>
  <c r="J130" i="4"/>
  <c r="L131" i="4"/>
  <c r="H133" i="4"/>
  <c r="J134" i="4"/>
  <c r="L135" i="4"/>
  <c r="H137" i="4"/>
  <c r="J138" i="4"/>
  <c r="L139" i="4"/>
  <c r="H141" i="4"/>
  <c r="J142" i="4"/>
  <c r="L143" i="4"/>
  <c r="H145" i="4"/>
  <c r="J146" i="4"/>
  <c r="L147" i="4"/>
  <c r="H149" i="4"/>
  <c r="J150" i="4"/>
  <c r="L151" i="4"/>
  <c r="H153" i="4"/>
  <c r="J154" i="4"/>
  <c r="L155" i="4"/>
  <c r="H157" i="4"/>
  <c r="J158" i="4"/>
  <c r="L159" i="4"/>
  <c r="H161" i="4"/>
  <c r="J162" i="4"/>
  <c r="L163" i="4"/>
  <c r="H165" i="4"/>
  <c r="J166" i="4"/>
  <c r="L167" i="4"/>
  <c r="H169" i="4"/>
  <c r="J170" i="4"/>
  <c r="L171" i="4"/>
  <c r="H173" i="4"/>
  <c r="J174" i="4"/>
  <c r="L175" i="4"/>
  <c r="H177" i="4"/>
  <c r="J178" i="4"/>
  <c r="L179" i="4"/>
  <c r="H181" i="4"/>
  <c r="J182" i="4"/>
  <c r="L183" i="4"/>
  <c r="H185" i="4"/>
  <c r="J186" i="4"/>
  <c r="L187" i="4"/>
  <c r="H189" i="4"/>
  <c r="J190" i="4"/>
  <c r="L191" i="4"/>
  <c r="H193" i="4"/>
  <c r="J194" i="4"/>
  <c r="L195" i="4"/>
  <c r="H197" i="4"/>
  <c r="J198" i="4"/>
  <c r="L199" i="4"/>
  <c r="H201" i="4"/>
  <c r="J202" i="4"/>
  <c r="L203" i="4"/>
  <c r="H205" i="4"/>
  <c r="J206" i="4"/>
  <c r="L207" i="4"/>
  <c r="H209" i="4"/>
  <c r="J210" i="4"/>
  <c r="L211" i="4"/>
  <c r="H213" i="4"/>
  <c r="J214" i="4"/>
  <c r="L215" i="4"/>
  <c r="H217" i="4"/>
  <c r="J218" i="4"/>
  <c r="L219" i="4"/>
  <c r="H221" i="4"/>
  <c r="J222" i="4"/>
  <c r="L223" i="4"/>
  <c r="H225" i="4"/>
  <c r="J226" i="4"/>
  <c r="L227" i="4"/>
  <c r="H229" i="4"/>
  <c r="J230" i="4"/>
  <c r="L231" i="4"/>
  <c r="H233" i="4"/>
  <c r="J234" i="4"/>
  <c r="L235" i="4"/>
  <c r="H237" i="4"/>
  <c r="J238" i="4"/>
  <c r="L239" i="4"/>
  <c r="H241" i="4"/>
  <c r="K242" i="4"/>
  <c r="M243" i="4"/>
  <c r="K246" i="4"/>
  <c r="L249" i="4"/>
  <c r="H251" i="4"/>
  <c r="J252" i="4"/>
  <c r="L253" i="4"/>
  <c r="H161" i="5"/>
  <c r="J183" i="5"/>
  <c r="K249" i="5"/>
  <c r="K10" i="2"/>
  <c r="J16" i="2"/>
  <c r="Q20" i="2"/>
  <c r="M21" i="2"/>
  <c r="I25" i="2"/>
  <c r="I46" i="2"/>
  <c r="N48" i="2"/>
  <c r="L55" i="2"/>
  <c r="P56" i="2"/>
  <c r="O60" i="2"/>
  <c r="P66" i="2"/>
  <c r="N68" i="2"/>
  <c r="K74" i="2"/>
  <c r="N75" i="2"/>
  <c r="M79" i="2"/>
  <c r="N81" i="2"/>
  <c r="N98" i="2"/>
  <c r="G19" i="4"/>
  <c r="G25" i="4"/>
  <c r="J30" i="4"/>
  <c r="I31" i="4"/>
  <c r="G44" i="4"/>
  <c r="J45" i="4"/>
  <c r="L46" i="4"/>
  <c r="G50" i="4"/>
  <c r="H56" i="4"/>
  <c r="L74" i="4"/>
  <c r="J75" i="4"/>
  <c r="K76" i="4"/>
  <c r="I86" i="4"/>
  <c r="K87" i="4"/>
  <c r="K88" i="4"/>
  <c r="L96" i="4"/>
  <c r="L104" i="4"/>
  <c r="M112" i="4"/>
  <c r="G114" i="4"/>
  <c r="M121" i="4"/>
  <c r="H122" i="4"/>
  <c r="J123" i="4"/>
  <c r="M129" i="4"/>
  <c r="K131" i="4"/>
  <c r="K132" i="4"/>
  <c r="I138" i="4"/>
  <c r="K139" i="4"/>
  <c r="K140" i="4"/>
  <c r="L148" i="4"/>
  <c r="K155" i="4"/>
  <c r="J156" i="4"/>
  <c r="K160" i="4"/>
  <c r="L164" i="4"/>
  <c r="L169" i="4"/>
  <c r="H171" i="4"/>
  <c r="M173" i="4"/>
  <c r="H174" i="4"/>
  <c r="K179" i="4"/>
  <c r="J180" i="4"/>
  <c r="K184" i="4"/>
  <c r="L188" i="4"/>
  <c r="L193" i="4"/>
  <c r="H195" i="4"/>
  <c r="M197" i="4"/>
  <c r="H198" i="4"/>
  <c r="K203" i="4"/>
  <c r="J204" i="4"/>
  <c r="K208" i="4"/>
  <c r="L212" i="4"/>
  <c r="L217" i="4"/>
  <c r="H219" i="4"/>
  <c r="M221" i="4"/>
  <c r="H222" i="4"/>
  <c r="K227" i="4"/>
  <c r="J228" i="4"/>
  <c r="K232" i="4"/>
  <c r="L236" i="4"/>
  <c r="L241" i="4"/>
  <c r="H242" i="4"/>
  <c r="I246" i="4"/>
  <c r="K247" i="4"/>
  <c r="H249" i="4"/>
  <c r="M251" i="4"/>
  <c r="J253" i="4"/>
  <c r="J235" i="4"/>
  <c r="L250" i="4"/>
  <c r="L184" i="5"/>
  <c r="K250" i="5"/>
  <c r="P19" i="2"/>
  <c r="J84" i="2"/>
  <c r="N96" i="2"/>
  <c r="J61" i="4"/>
  <c r="G76" i="4"/>
  <c r="H94" i="4"/>
  <c r="H102" i="4"/>
  <c r="I110" i="4"/>
  <c r="L128" i="4"/>
  <c r="H146" i="4"/>
  <c r="K163" i="4"/>
  <c r="I206" i="4"/>
  <c r="J212" i="4"/>
  <c r="K235" i="4"/>
  <c r="L240" i="4"/>
  <c r="M244" i="4"/>
  <c r="K21" i="2"/>
  <c r="N56" i="2"/>
  <c r="P63" i="2"/>
  <c r="Q71" i="2"/>
  <c r="I45" i="4"/>
  <c r="K62" i="4"/>
  <c r="I73" i="4"/>
  <c r="H86" i="4"/>
  <c r="M93" i="4"/>
  <c r="M120" i="4"/>
  <c r="M137" i="4"/>
  <c r="M153" i="4"/>
  <c r="H199" i="4"/>
  <c r="K207" i="4"/>
  <c r="K212" i="4"/>
  <c r="H223" i="4"/>
  <c r="J232" i="4"/>
  <c r="M240" i="4"/>
  <c r="K69" i="5"/>
  <c r="L160" i="5"/>
  <c r="L177" i="5"/>
  <c r="J195" i="5"/>
  <c r="J207" i="5"/>
  <c r="L229" i="5"/>
  <c r="L4" i="2"/>
  <c r="K8" i="2"/>
  <c r="Q13" i="2"/>
  <c r="P18" i="2"/>
  <c r="L25" i="2"/>
  <c r="M30" i="2"/>
  <c r="O37" i="2"/>
  <c r="L45" i="2"/>
  <c r="K47" i="2"/>
  <c r="P48" i="2"/>
  <c r="Q59" i="2"/>
  <c r="Q66" i="2"/>
  <c r="K76" i="2"/>
  <c r="N79" i="2"/>
  <c r="O81" i="2"/>
  <c r="L90" i="2"/>
  <c r="N95" i="2"/>
  <c r="O98" i="2"/>
  <c r="M22" i="4"/>
  <c r="I25" i="4"/>
  <c r="I29" i="4"/>
  <c r="K30" i="4"/>
  <c r="M44" i="4"/>
  <c r="J54" i="4"/>
  <c r="I55" i="4"/>
  <c r="G68" i="4"/>
  <c r="L76" i="4"/>
  <c r="H78" i="4"/>
  <c r="H80" i="4"/>
  <c r="L88" i="4"/>
  <c r="M96" i="4"/>
  <c r="G98" i="4"/>
  <c r="M104" i="4"/>
  <c r="H106" i="4"/>
  <c r="J107" i="4"/>
  <c r="M113" i="4"/>
  <c r="H114" i="4"/>
  <c r="J115" i="4"/>
  <c r="I122" i="4"/>
  <c r="K123" i="4"/>
  <c r="K124" i="4"/>
  <c r="L132" i="4"/>
  <c r="L140" i="4"/>
  <c r="M148" i="4"/>
  <c r="G150" i="4"/>
  <c r="K156" i="4"/>
  <c r="L160" i="4"/>
  <c r="M164" i="4"/>
  <c r="H167" i="4"/>
  <c r="M169" i="4"/>
  <c r="H170" i="4"/>
  <c r="J175" i="4"/>
  <c r="K180" i="4"/>
  <c r="L184" i="4"/>
  <c r="M188" i="4"/>
  <c r="H191" i="4"/>
  <c r="M193" i="4"/>
  <c r="H194" i="4"/>
  <c r="J199" i="4"/>
  <c r="K204" i="4"/>
  <c r="L208" i="4"/>
  <c r="M212" i="4"/>
  <c r="H215" i="4"/>
  <c r="M217" i="4"/>
  <c r="H218" i="4"/>
  <c r="J223" i="4"/>
  <c r="K228" i="4"/>
  <c r="L232" i="4"/>
  <c r="M236" i="4"/>
  <c r="H239" i="4"/>
  <c r="M241" i="4"/>
  <c r="I242" i="4"/>
  <c r="J246" i="4"/>
  <c r="L247" i="4"/>
  <c r="K253" i="4"/>
  <c r="J254" i="4"/>
  <c r="G242" i="5"/>
  <c r="K62" i="2"/>
  <c r="L38" i="4"/>
  <c r="G42" i="4"/>
  <c r="I61" i="4"/>
  <c r="J71" i="4"/>
  <c r="L72" i="4"/>
  <c r="L84" i="4"/>
  <c r="L92" i="4"/>
  <c r="M100" i="4"/>
  <c r="H110" i="4"/>
  <c r="M117" i="4"/>
  <c r="K120" i="4"/>
  <c r="M152" i="4"/>
  <c r="H158" i="4"/>
  <c r="H179" i="4"/>
  <c r="J187" i="4"/>
  <c r="M205" i="4"/>
  <c r="L220" i="4"/>
  <c r="H227" i="4"/>
  <c r="I234" i="4"/>
  <c r="J55" i="2"/>
  <c r="N63" i="2"/>
  <c r="O71" i="2"/>
  <c r="K87" i="2"/>
  <c r="J62" i="4"/>
  <c r="M72" i="4"/>
  <c r="G86" i="4"/>
  <c r="M92" i="4"/>
  <c r="I96" i="4"/>
  <c r="J103" i="4"/>
  <c r="L120" i="4"/>
  <c r="M145" i="4"/>
  <c r="I182" i="4"/>
  <c r="L192" i="4"/>
  <c r="L201" i="4"/>
  <c r="I230" i="4"/>
  <c r="G246" i="4"/>
  <c r="H253" i="4"/>
  <c r="M196" i="5"/>
  <c r="K31" i="2"/>
  <c r="N60" i="2"/>
  <c r="O66" i="2"/>
  <c r="G47" i="4"/>
  <c r="K74" i="4"/>
  <c r="K95" i="4"/>
  <c r="L112" i="4"/>
  <c r="G122" i="4"/>
  <c r="J131" i="4"/>
  <c r="K148" i="4"/>
  <c r="K159" i="4"/>
  <c r="M168" i="4"/>
  <c r="G174" i="4"/>
  <c r="J184" i="4"/>
  <c r="M201" i="4"/>
  <c r="M216" i="4"/>
  <c r="G222" i="4"/>
  <c r="M245" i="4"/>
  <c r="H252" i="4"/>
  <c r="L61" i="5"/>
  <c r="H139" i="5"/>
  <c r="J154" i="5"/>
  <c r="M25" i="2"/>
  <c r="O30" i="2"/>
  <c r="P37" i="2"/>
  <c r="K39" i="2"/>
  <c r="N45" i="2"/>
  <c r="P46" i="2"/>
  <c r="K69" i="2"/>
  <c r="L76" i="2"/>
  <c r="M77" i="2"/>
  <c r="L78" i="2"/>
  <c r="P81" i="2"/>
  <c r="N82" i="2"/>
  <c r="M90" i="2"/>
  <c r="O95" i="2"/>
  <c r="J29" i="4"/>
  <c r="L30" i="4"/>
  <c r="G34" i="4"/>
  <c r="H40" i="4"/>
  <c r="I53" i="4"/>
  <c r="K54" i="4"/>
  <c r="K65" i="4"/>
  <c r="G66" i="4"/>
  <c r="G69" i="4"/>
  <c r="M76" i="4"/>
  <c r="I78" i="4"/>
  <c r="I80" i="4"/>
  <c r="G81" i="4"/>
  <c r="G84" i="4"/>
  <c r="M88" i="4"/>
  <c r="G90" i="4"/>
  <c r="G92" i="4"/>
  <c r="M97" i="4"/>
  <c r="H98" i="4"/>
  <c r="J99" i="4"/>
  <c r="M105" i="4"/>
  <c r="K107" i="4"/>
  <c r="K108" i="4"/>
  <c r="I114" i="4"/>
  <c r="K115" i="4"/>
  <c r="K116" i="4"/>
  <c r="L124" i="4"/>
  <c r="M132" i="4"/>
  <c r="G134" i="4"/>
  <c r="M140" i="4"/>
  <c r="H142" i="4"/>
  <c r="J143" i="4"/>
  <c r="M149" i="4"/>
  <c r="H150" i="4"/>
  <c r="J151" i="4"/>
  <c r="L156" i="4"/>
  <c r="M160" i="4"/>
  <c r="L165" i="4"/>
  <c r="H166" i="4"/>
  <c r="J171" i="4"/>
  <c r="K175" i="4"/>
  <c r="J176" i="4"/>
  <c r="L180" i="4"/>
  <c r="M184" i="4"/>
  <c r="L189" i="4"/>
  <c r="H190" i="4"/>
  <c r="J195" i="4"/>
  <c r="K199" i="4"/>
  <c r="J200" i="4"/>
  <c r="L204" i="4"/>
  <c r="M208" i="4"/>
  <c r="L213" i="4"/>
  <c r="H214" i="4"/>
  <c r="J219" i="4"/>
  <c r="K223" i="4"/>
  <c r="J224" i="4"/>
  <c r="L228" i="4"/>
  <c r="M232" i="4"/>
  <c r="L237" i="4"/>
  <c r="H238" i="4"/>
  <c r="J242" i="4"/>
  <c r="J243" i="4"/>
  <c r="M247" i="4"/>
  <c r="H248" i="4"/>
  <c r="J249" i="4"/>
  <c r="K254" i="4"/>
  <c r="K152" i="4"/>
  <c r="G162" i="4"/>
  <c r="M165" i="4"/>
  <c r="J167" i="4"/>
  <c r="K171" i="4"/>
  <c r="J172" i="4"/>
  <c r="M180" i="4"/>
  <c r="G186" i="4"/>
  <c r="M189" i="4"/>
  <c r="J191" i="4"/>
  <c r="K195" i="4"/>
  <c r="J196" i="4"/>
  <c r="M204" i="4"/>
  <c r="L209" i="4"/>
  <c r="H211" i="4"/>
  <c r="M213" i="4"/>
  <c r="K219" i="4"/>
  <c r="J220" i="4"/>
  <c r="K224" i="4"/>
  <c r="M228" i="4"/>
  <c r="L233" i="4"/>
  <c r="H235" i="4"/>
  <c r="M237" i="4"/>
  <c r="J239" i="4"/>
  <c r="K243" i="4"/>
  <c r="M248" i="4"/>
  <c r="J250" i="4"/>
  <c r="G206" i="4"/>
  <c r="M209" i="4"/>
  <c r="J216" i="4"/>
  <c r="H231" i="4"/>
  <c r="M233" i="4"/>
  <c r="J240" i="4"/>
  <c r="K244" i="4"/>
  <c r="L133" i="5"/>
  <c r="P52" i="2"/>
  <c r="I84" i="2"/>
  <c r="P94" i="2"/>
  <c r="H178" i="4"/>
  <c r="K187" i="4"/>
  <c r="M196" i="4"/>
  <c r="H202" i="4"/>
  <c r="J207" i="4"/>
  <c r="L216" i="4"/>
  <c r="M220" i="4"/>
  <c r="H245" i="4"/>
  <c r="J61" i="2"/>
  <c r="J74" i="2"/>
  <c r="H32" i="4"/>
  <c r="K46" i="4"/>
  <c r="M60" i="4"/>
  <c r="I75" i="4"/>
  <c r="I88" i="4"/>
  <c r="K96" i="4"/>
  <c r="I102" i="4"/>
  <c r="H138" i="4"/>
  <c r="K147" i="4"/>
  <c r="L173" i="4"/>
  <c r="H175" i="4"/>
  <c r="M177" i="4"/>
  <c r="K188" i="4"/>
  <c r="G198" i="4"/>
  <c r="J208" i="4"/>
  <c r="M225" i="4"/>
  <c r="K236" i="4"/>
  <c r="H246" i="4"/>
  <c r="G254" i="4"/>
  <c r="L172" i="5"/>
  <c r="H173" i="5"/>
  <c r="J215" i="5"/>
  <c r="J227" i="5"/>
  <c r="J228" i="5"/>
  <c r="H243" i="5"/>
  <c r="O17" i="2"/>
  <c r="I38" i="2"/>
  <c r="O45" i="2"/>
  <c r="Q50" i="2"/>
  <c r="J51" i="2"/>
  <c r="K53" i="2"/>
  <c r="I78" i="2"/>
  <c r="N90" i="2"/>
  <c r="K91" i="2"/>
  <c r="N97" i="2"/>
  <c r="M24" i="4"/>
  <c r="M28" i="4"/>
  <c r="J38" i="4"/>
  <c r="I39" i="4"/>
  <c r="G52" i="4"/>
  <c r="J53" i="4"/>
  <c r="L54" i="4"/>
  <c r="G58" i="4"/>
  <c r="L64" i="4"/>
  <c r="L65" i="4"/>
  <c r="H66" i="4"/>
  <c r="I67" i="4"/>
  <c r="L68" i="4"/>
  <c r="H69" i="4"/>
  <c r="G72" i="4"/>
  <c r="J78" i="4"/>
  <c r="L79" i="4"/>
  <c r="J80" i="4"/>
  <c r="K81" i="4"/>
  <c r="H82" i="4"/>
  <c r="J83" i="4"/>
  <c r="I84" i="4"/>
  <c r="M89" i="4"/>
  <c r="H90" i="4"/>
  <c r="J91" i="4"/>
  <c r="I92" i="4"/>
  <c r="I98" i="4"/>
  <c r="K99" i="4"/>
  <c r="K100" i="4"/>
  <c r="L108" i="4"/>
  <c r="L116" i="4"/>
  <c r="M124" i="4"/>
  <c r="G126" i="4"/>
  <c r="M133" i="4"/>
  <c r="H134" i="4"/>
  <c r="J135" i="4"/>
  <c r="M141" i="4"/>
  <c r="K143" i="4"/>
  <c r="K144" i="4"/>
  <c r="I150" i="4"/>
  <c r="K151" i="4"/>
  <c r="M156" i="4"/>
  <c r="L161" i="4"/>
  <c r="H163" i="4"/>
  <c r="K176" i="4"/>
  <c r="L185" i="4"/>
  <c r="H187" i="4"/>
  <c r="K200" i="4"/>
  <c r="G210" i="4"/>
  <c r="J215" i="4"/>
  <c r="G234" i="4"/>
  <c r="K249" i="4"/>
  <c r="L254" i="4"/>
  <c r="K196" i="4"/>
  <c r="L205" i="4"/>
  <c r="H210" i="4"/>
  <c r="K215" i="4"/>
  <c r="K220" i="4"/>
  <c r="G230" i="4"/>
  <c r="K239" i="4"/>
  <c r="L243" i="4"/>
  <c r="P28" i="2"/>
  <c r="I57" i="2"/>
  <c r="G36" i="4"/>
  <c r="H48" i="4"/>
  <c r="L70" i="4"/>
  <c r="G73" i="4"/>
  <c r="I85" i="4"/>
  <c r="G96" i="4"/>
  <c r="G102" i="4"/>
  <c r="M109" i="4"/>
  <c r="J111" i="4"/>
  <c r="I126" i="4"/>
  <c r="M144" i="4"/>
  <c r="H155" i="4"/>
  <c r="I162" i="4"/>
  <c r="K168" i="4"/>
  <c r="M176" i="4"/>
  <c r="M181" i="4"/>
  <c r="L196" i="4"/>
  <c r="H203" i="4"/>
  <c r="I210" i="4"/>
  <c r="M229" i="4"/>
  <c r="K240" i="4"/>
  <c r="N6" i="3"/>
  <c r="J56" i="2"/>
  <c r="L62" i="2"/>
  <c r="I85" i="2"/>
  <c r="J46" i="4"/>
  <c r="G60" i="4"/>
  <c r="H73" i="4"/>
  <c r="G85" i="4"/>
  <c r="G93" i="4"/>
  <c r="K111" i="4"/>
  <c r="G138" i="4"/>
  <c r="J147" i="4"/>
  <c r="H154" i="4"/>
  <c r="I158" i="4"/>
  <c r="J164" i="4"/>
  <c r="J188" i="4"/>
  <c r="L225" i="4"/>
  <c r="L57" i="2"/>
  <c r="O93" i="2"/>
  <c r="M85" i="4"/>
  <c r="K104" i="4"/>
  <c r="H130" i="4"/>
  <c r="J139" i="4"/>
  <c r="I146" i="4"/>
  <c r="J160" i="4"/>
  <c r="K164" i="4"/>
  <c r="K183" i="4"/>
  <c r="J203" i="4"/>
  <c r="L221" i="4"/>
  <c r="K231" i="4"/>
  <c r="J247" i="4"/>
  <c r="L153" i="5"/>
  <c r="M172" i="5"/>
  <c r="J203" i="5"/>
  <c r="K215" i="5"/>
  <c r="M227" i="5"/>
  <c r="L7" i="2"/>
  <c r="L11" i="2"/>
  <c r="Q17" i="2"/>
  <c r="L51" i="2"/>
  <c r="N52" i="2"/>
  <c r="J58" i="2"/>
  <c r="J78" i="2"/>
  <c r="I87" i="2"/>
  <c r="O94" i="2"/>
  <c r="P97" i="2"/>
  <c r="K27" i="4"/>
  <c r="I37" i="4"/>
  <c r="K38" i="4"/>
  <c r="G39" i="4"/>
  <c r="M52" i="4"/>
  <c r="M65" i="4"/>
  <c r="I66" i="4"/>
  <c r="M68" i="4"/>
  <c r="I69" i="4"/>
  <c r="K70" i="4"/>
  <c r="I71" i="4"/>
  <c r="M79" i="4"/>
  <c r="L81" i="4"/>
  <c r="I82" i="4"/>
  <c r="K83" i="4"/>
  <c r="K84" i="4"/>
  <c r="I90" i="4"/>
  <c r="K91" i="4"/>
  <c r="K92" i="4"/>
  <c r="L100" i="4"/>
  <c r="M108" i="4"/>
  <c r="G110" i="4"/>
  <c r="M116" i="4"/>
  <c r="H118" i="4"/>
  <c r="J119" i="4"/>
  <c r="M125" i="4"/>
  <c r="H126" i="4"/>
  <c r="J127" i="4"/>
  <c r="I134" i="4"/>
  <c r="K135" i="4"/>
  <c r="K136" i="4"/>
  <c r="L144" i="4"/>
  <c r="L152" i="4"/>
  <c r="L157" i="4"/>
  <c r="G158" i="4"/>
  <c r="H159" i="4"/>
  <c r="M161" i="4"/>
  <c r="H162" i="4"/>
  <c r="K167" i="4"/>
  <c r="J168" i="4"/>
  <c r="K172" i="4"/>
  <c r="L176" i="4"/>
  <c r="L181" i="4"/>
  <c r="G182" i="4"/>
  <c r="H183" i="4"/>
  <c r="M185" i="4"/>
  <c r="H186" i="4"/>
  <c r="K191" i="4"/>
  <c r="J192" i="4"/>
  <c r="L200" i="4"/>
  <c r="H207" i="4"/>
  <c r="L224" i="4"/>
  <c r="L229" i="4"/>
  <c r="H234" i="4"/>
  <c r="K250" i="4"/>
  <c r="M254" i="4"/>
  <c r="Q8" i="3"/>
  <c r="H185" i="5"/>
  <c r="H226" i="5"/>
  <c r="O11" i="2"/>
  <c r="J87" i="2"/>
  <c r="J37" i="4"/>
  <c r="I93" i="4"/>
  <c r="G104" i="4"/>
  <c r="K119" i="4"/>
  <c r="K127" i="4"/>
  <c r="K128" i="4"/>
  <c r="L136" i="4"/>
  <c r="G146" i="4"/>
  <c r="M157" i="4"/>
  <c r="J163" i="4"/>
  <c r="L172" i="4"/>
  <c r="H182" i="4"/>
  <c r="I186" i="4"/>
  <c r="K192" i="4"/>
  <c r="M200" i="4"/>
  <c r="H206" i="4"/>
  <c r="J211" i="4"/>
  <c r="K216" i="4"/>
  <c r="M224" i="4"/>
  <c r="H230" i="4"/>
  <c r="L244" i="4"/>
  <c r="K57" i="2"/>
  <c r="O64" i="2"/>
  <c r="O72" i="2"/>
  <c r="M36" i="4"/>
  <c r="I47" i="4"/>
  <c r="M84" i="4"/>
  <c r="G88" i="4"/>
  <c r="J95" i="4"/>
  <c r="M101" i="4"/>
  <c r="I104" i="4"/>
  <c r="K112" i="4"/>
  <c r="M136" i="4"/>
  <c r="L153" i="4"/>
  <c r="J159" i="4"/>
  <c r="L168" i="4"/>
  <c r="M172" i="4"/>
  <c r="L177" i="4"/>
  <c r="J183" i="4"/>
  <c r="K211" i="4"/>
  <c r="H226" i="4"/>
  <c r="J231" i="4"/>
  <c r="J236" i="4"/>
  <c r="M250" i="4"/>
  <c r="L165" i="5"/>
  <c r="M184" i="5"/>
  <c r="K55" i="2"/>
  <c r="M62" i="2"/>
  <c r="P84" i="2"/>
  <c r="O96" i="2"/>
  <c r="K61" i="4"/>
  <c r="J87" i="4"/>
  <c r="K103" i="4"/>
  <c r="M128" i="4"/>
  <c r="J155" i="4"/>
  <c r="J179" i="4"/>
  <c r="M192" i="4"/>
  <c r="L197" i="4"/>
  <c r="J227" i="4"/>
  <c r="G242" i="4"/>
  <c r="L251" i="4"/>
  <c r="G97" i="4"/>
  <c r="G105" i="4"/>
  <c r="I174" i="4"/>
  <c r="I198" i="4"/>
  <c r="I222" i="4"/>
  <c r="G89" i="4"/>
  <c r="G170" i="4"/>
  <c r="G194" i="4"/>
  <c r="G218" i="4"/>
  <c r="G31" i="4"/>
  <c r="G55" i="4"/>
  <c r="G77" i="4"/>
  <c r="S87" i="2" l="1"/>
  <c r="S78" i="2"/>
  <c r="S58" i="2"/>
  <c r="S56" i="2"/>
  <c r="S74" i="2"/>
  <c r="S61" i="2"/>
  <c r="S55" i="2"/>
  <c r="S84" i="2"/>
  <c r="T79" i="2"/>
  <c r="S89" i="2"/>
  <c r="S62" i="2"/>
  <c r="S60" i="2"/>
  <c r="S86" i="2"/>
  <c r="S9" i="2"/>
  <c r="D9" i="4"/>
  <c r="S59" i="2"/>
  <c r="S29" i="2"/>
  <c r="S20" i="2"/>
  <c r="S45" i="2"/>
  <c r="S76" i="2"/>
  <c r="S66" i="2"/>
  <c r="S50" i="2"/>
  <c r="T24" i="2"/>
  <c r="S57" i="2"/>
  <c r="T37" i="2"/>
  <c r="S19" i="2"/>
  <c r="T4" i="2"/>
  <c r="S46" i="3"/>
  <c r="S4" i="3"/>
  <c r="S13" i="3"/>
  <c r="S40" i="3"/>
  <c r="S29" i="3"/>
  <c r="T10" i="3"/>
  <c r="T9" i="3"/>
  <c r="F7" i="2"/>
  <c r="T6" i="2"/>
  <c r="E141" i="5"/>
  <c r="F28" i="2"/>
  <c r="T27" i="2"/>
  <c r="E101" i="4"/>
  <c r="G8" i="2"/>
  <c r="D8" i="4"/>
  <c r="E117" i="4"/>
  <c r="E109" i="4"/>
  <c r="R216" i="5"/>
  <c r="R192" i="5"/>
  <c r="T5" i="2"/>
  <c r="E100" i="4"/>
  <c r="E91" i="4"/>
  <c r="G47" i="2"/>
  <c r="R174" i="5"/>
  <c r="E97" i="5"/>
  <c r="R162" i="5"/>
  <c r="E144" i="5"/>
  <c r="E116" i="4"/>
  <c r="E108" i="4"/>
  <c r="F68" i="2"/>
  <c r="G67" i="2"/>
  <c r="G40" i="2"/>
  <c r="T26" i="2"/>
  <c r="R196" i="5"/>
  <c r="E94" i="5"/>
  <c r="G28" i="2"/>
  <c r="Z15" i="2"/>
  <c r="S15" i="2"/>
  <c r="R180" i="5"/>
  <c r="R24" i="5"/>
  <c r="R220" i="5"/>
  <c r="R178" i="5"/>
  <c r="E94" i="4"/>
  <c r="R74" i="4"/>
  <c r="R70" i="4"/>
  <c r="R53" i="4"/>
  <c r="R45" i="4"/>
  <c r="R37" i="4"/>
  <c r="R15" i="4"/>
  <c r="T81" i="2"/>
  <c r="G81" i="2"/>
  <c r="F82" i="2"/>
  <c r="C64" i="2"/>
  <c r="C63" i="2"/>
  <c r="C65" i="2"/>
  <c r="C62" i="2"/>
  <c r="F52" i="2"/>
  <c r="F32" i="2"/>
  <c r="T31" i="2"/>
  <c r="R252" i="5"/>
  <c r="R190" i="5"/>
  <c r="E104" i="5"/>
  <c r="T51" i="3"/>
  <c r="F52" i="3"/>
  <c r="R13" i="4"/>
  <c r="R22" i="4"/>
  <c r="R21" i="4"/>
  <c r="R94" i="2"/>
  <c r="V94" i="2" s="1"/>
  <c r="R96" i="2"/>
  <c r="V96" i="2" s="1"/>
  <c r="R97" i="2"/>
  <c r="V97" i="2" s="1"/>
  <c r="R95" i="2"/>
  <c r="V95" i="2" s="1"/>
  <c r="R98" i="2"/>
  <c r="V98" i="2" s="1"/>
  <c r="R210" i="5"/>
  <c r="R126" i="5"/>
  <c r="E87" i="4"/>
  <c r="E83" i="4"/>
  <c r="R23" i="4"/>
  <c r="R222" i="5"/>
  <c r="T18" i="2"/>
  <c r="AA13" i="2"/>
  <c r="Z12" i="2"/>
  <c r="R213" i="5"/>
  <c r="R189" i="5"/>
  <c r="R153" i="5"/>
  <c r="R119" i="5"/>
  <c r="V33" i="3"/>
  <c r="R25" i="4"/>
  <c r="S25" i="2"/>
  <c r="G21" i="2"/>
  <c r="Z18" i="2"/>
  <c r="Z11" i="2"/>
  <c r="F14" i="2"/>
  <c r="V43" i="2"/>
  <c r="V11" i="2"/>
  <c r="V19" i="2"/>
  <c r="V10" i="2"/>
  <c r="V22" i="2"/>
  <c r="V23" i="2"/>
  <c r="V25" i="2"/>
  <c r="V30" i="2"/>
  <c r="C2" i="3"/>
  <c r="D4" i="5"/>
  <c r="R204" i="5" s="1"/>
  <c r="G31" i="2"/>
  <c r="Z16" i="2"/>
  <c r="R241" i="5"/>
  <c r="R237" i="5"/>
  <c r="R200" i="5"/>
  <c r="R164" i="5"/>
  <c r="Q14" i="4"/>
  <c r="Q22" i="4"/>
  <c r="F92" i="2"/>
  <c r="T39" i="2"/>
  <c r="F41" i="2"/>
  <c r="AA18" i="2"/>
  <c r="R170" i="5"/>
  <c r="R38" i="5"/>
  <c r="AA11" i="2"/>
  <c r="E83" i="5"/>
  <c r="R61" i="5"/>
  <c r="E100" i="5"/>
  <c r="V20" i="2"/>
  <c r="T13" i="2"/>
  <c r="R243" i="5"/>
  <c r="R229" i="5"/>
  <c r="R217" i="5"/>
  <c r="R205" i="5"/>
  <c r="R181" i="5"/>
  <c r="R169" i="5"/>
  <c r="R157" i="5"/>
  <c r="R133" i="5"/>
  <c r="R75" i="5"/>
  <c r="F63" i="2"/>
  <c r="F47" i="2"/>
  <c r="F42" i="2"/>
  <c r="S17" i="2"/>
  <c r="R225" i="5"/>
  <c r="R77" i="5"/>
  <c r="R221" i="5"/>
  <c r="R209" i="5"/>
  <c r="R185" i="5"/>
  <c r="R161" i="5"/>
  <c r="R149" i="5"/>
  <c r="R120" i="5"/>
  <c r="E110" i="5"/>
  <c r="E113" i="5"/>
  <c r="V68" i="3"/>
  <c r="R138" i="5"/>
  <c r="R39" i="5"/>
  <c r="R122" i="5"/>
  <c r="V52" i="3"/>
  <c r="V39" i="3"/>
  <c r="R112" i="5"/>
  <c r="R105" i="5"/>
  <c r="R101" i="5"/>
  <c r="R89" i="5"/>
  <c r="R103" i="5"/>
  <c r="R94" i="5"/>
  <c r="R88" i="5"/>
  <c r="R80" i="5"/>
  <c r="E90" i="5"/>
  <c r="R114" i="5"/>
  <c r="R98" i="5"/>
  <c r="R32" i="5"/>
  <c r="R15" i="5"/>
  <c r="V67" i="3"/>
  <c r="R40" i="5"/>
  <c r="R26" i="5"/>
  <c r="R59" i="5"/>
  <c r="V59" i="3"/>
  <c r="F50" i="3"/>
  <c r="T49" i="3"/>
  <c r="E87" i="5"/>
  <c r="R65" i="5"/>
  <c r="R51" i="5"/>
  <c r="V60" i="3"/>
  <c r="V48" i="3"/>
  <c r="G28" i="3"/>
  <c r="R54" i="5"/>
  <c r="R22" i="5"/>
  <c r="R20" i="5"/>
  <c r="Q42" i="5"/>
  <c r="Q22" i="5"/>
  <c r="Q24" i="5"/>
  <c r="Q28" i="5"/>
  <c r="Q51" i="5"/>
  <c r="Q59" i="5"/>
  <c r="Q67" i="5"/>
  <c r="Q20" i="5"/>
  <c r="D8" i="5" s="1"/>
  <c r="Q48" i="5"/>
  <c r="Q56" i="5"/>
  <c r="Q64" i="5"/>
  <c r="Q70" i="5"/>
  <c r="Q74" i="5"/>
  <c r="Q78" i="5"/>
  <c r="Q81" i="5"/>
  <c r="Q85" i="5"/>
  <c r="Q89" i="5"/>
  <c r="Q93" i="5"/>
  <c r="Q97" i="5"/>
  <c r="Q101" i="5"/>
  <c r="Q105" i="5"/>
  <c r="Q109" i="5"/>
  <c r="Q113" i="5"/>
  <c r="Q117" i="5"/>
  <c r="Q121" i="5"/>
  <c r="Q125" i="5"/>
  <c r="Q129" i="5"/>
  <c r="Q133" i="5"/>
  <c r="Q137" i="5"/>
  <c r="Q39" i="5"/>
  <c r="Q43" i="5"/>
  <c r="Q45" i="5"/>
  <c r="Q53" i="5"/>
  <c r="Q61" i="5"/>
  <c r="G57" i="3"/>
  <c r="F58" i="3"/>
  <c r="T57" i="3"/>
  <c r="V54" i="3"/>
  <c r="V30" i="3"/>
  <c r="V28" i="3"/>
  <c r="V23" i="3"/>
  <c r="R36" i="5"/>
  <c r="R30" i="5"/>
  <c r="V58" i="3"/>
  <c r="V49" i="3"/>
  <c r="V45" i="3"/>
  <c r="V4" i="3"/>
  <c r="R67" i="5"/>
  <c r="R28" i="5"/>
  <c r="V25" i="3"/>
  <c r="R62" i="5"/>
  <c r="R13" i="5"/>
  <c r="V56" i="3"/>
  <c r="V55" i="3"/>
  <c r="T31" i="3"/>
  <c r="V29" i="3"/>
  <c r="V24" i="3"/>
  <c r="Z15" i="3"/>
  <c r="T15" i="3"/>
  <c r="V72" i="3"/>
  <c r="V71" i="3"/>
  <c r="V70" i="3"/>
  <c r="V69" i="3"/>
  <c r="G67" i="3"/>
  <c r="V63" i="3"/>
  <c r="V62" i="3"/>
  <c r="V50" i="3"/>
  <c r="R16" i="5"/>
  <c r="G50" i="3"/>
  <c r="R29" i="5"/>
  <c r="F68" i="3"/>
  <c r="F62" i="3"/>
  <c r="S61" i="3"/>
  <c r="V51" i="3"/>
  <c r="F39" i="3"/>
  <c r="T38" i="3"/>
  <c r="AA15" i="3"/>
  <c r="T5" i="3"/>
  <c r="F6" i="3"/>
  <c r="R37" i="5"/>
  <c r="V73" i="3"/>
  <c r="T56" i="3"/>
  <c r="S56" i="3"/>
  <c r="T48" i="3"/>
  <c r="T40" i="3"/>
  <c r="F42" i="3"/>
  <c r="F25" i="3"/>
  <c r="S24" i="3"/>
  <c r="V20" i="3"/>
  <c r="V19" i="3"/>
  <c r="V18" i="3"/>
  <c r="AA16" i="3"/>
  <c r="Z11" i="3"/>
  <c r="S11" i="3"/>
  <c r="F20" i="3"/>
  <c r="V13" i="3"/>
  <c r="V10" i="3"/>
  <c r="G7" i="3"/>
  <c r="G42" i="3"/>
  <c r="G31" i="3"/>
  <c r="G21" i="3"/>
  <c r="Q34" i="5"/>
  <c r="Q26" i="5"/>
  <c r="S47" i="3"/>
  <c r="V35" i="3"/>
  <c r="F32" i="3"/>
  <c r="T30" i="3"/>
  <c r="Z16" i="3"/>
  <c r="V9" i="3"/>
  <c r="G39" i="3"/>
  <c r="S17" i="3"/>
  <c r="T17" i="3"/>
  <c r="V14" i="3"/>
  <c r="S12" i="3"/>
  <c r="V8" i="3"/>
  <c r="V5" i="3"/>
  <c r="F18" i="3"/>
  <c r="Z10" i="3"/>
  <c r="AA11" i="3"/>
  <c r="L14" i="2"/>
  <c r="M67" i="2"/>
  <c r="I42" i="4"/>
  <c r="M31" i="2"/>
  <c r="J13" i="2"/>
  <c r="M40" i="2"/>
  <c r="I175" i="5"/>
  <c r="G65" i="5"/>
  <c r="I64" i="5"/>
  <c r="I49" i="3"/>
  <c r="L66" i="3"/>
  <c r="L15" i="3"/>
  <c r="I31" i="3"/>
  <c r="L85" i="2"/>
  <c r="M15" i="2"/>
  <c r="I81" i="4"/>
  <c r="M51" i="2"/>
  <c r="I19" i="4"/>
  <c r="G15" i="4"/>
  <c r="M11" i="2"/>
  <c r="G254" i="5"/>
  <c r="I87" i="5"/>
  <c r="I108" i="5"/>
  <c r="I163" i="5"/>
  <c r="I65" i="5"/>
  <c r="I75" i="5"/>
  <c r="I26" i="5"/>
  <c r="I13" i="2"/>
  <c r="M17" i="3"/>
  <c r="I194" i="4"/>
  <c r="L46" i="2"/>
  <c r="I105" i="4"/>
  <c r="M26" i="2"/>
  <c r="I57" i="4"/>
  <c r="J80" i="2"/>
  <c r="G82" i="4"/>
  <c r="I34" i="4"/>
  <c r="I51" i="2"/>
  <c r="I30" i="5"/>
  <c r="J27" i="2"/>
  <c r="G28" i="5"/>
  <c r="M18" i="2"/>
  <c r="L56" i="2"/>
  <c r="I254" i="5"/>
  <c r="L20" i="2"/>
  <c r="I67" i="5"/>
  <c r="I39" i="2"/>
  <c r="J14" i="2"/>
  <c r="G71" i="5"/>
  <c r="G98" i="5"/>
  <c r="I53" i="5"/>
  <c r="I151" i="5"/>
  <c r="I19" i="5"/>
  <c r="I113" i="5"/>
  <c r="M49" i="3"/>
  <c r="G22" i="5"/>
  <c r="G26" i="5"/>
  <c r="I57" i="3"/>
  <c r="J49" i="3"/>
  <c r="I38" i="3"/>
  <c r="M5" i="3"/>
  <c r="M24" i="3"/>
  <c r="J38" i="3"/>
  <c r="I12" i="3"/>
  <c r="G62" i="4"/>
  <c r="I116" i="4"/>
  <c r="G85" i="5"/>
  <c r="I97" i="4"/>
  <c r="G57" i="4"/>
  <c r="L80" i="2"/>
  <c r="G75" i="4"/>
  <c r="I28" i="4"/>
  <c r="M51" i="3"/>
  <c r="G30" i="5"/>
  <c r="I28" i="5"/>
  <c r="I54" i="4"/>
  <c r="I16" i="2"/>
  <c r="G67" i="5"/>
  <c r="J11" i="2"/>
  <c r="I71" i="5"/>
  <c r="I94" i="5"/>
  <c r="G101" i="5"/>
  <c r="I141" i="5"/>
  <c r="G19" i="5"/>
  <c r="G20" i="5"/>
  <c r="I97" i="5"/>
  <c r="M15" i="3"/>
  <c r="M67" i="3"/>
  <c r="J30" i="3"/>
  <c r="I5" i="3"/>
  <c r="I48" i="3"/>
  <c r="J6" i="3"/>
  <c r="M30" i="3"/>
  <c r="M81" i="2"/>
  <c r="I76" i="4"/>
  <c r="I18" i="2"/>
  <c r="G103" i="5"/>
  <c r="I91" i="2"/>
  <c r="G115" i="5"/>
  <c r="I91" i="5"/>
  <c r="I199" i="5"/>
  <c r="I101" i="5"/>
  <c r="J15" i="3"/>
  <c r="L40" i="3"/>
  <c r="M6" i="2"/>
  <c r="I62" i="4"/>
  <c r="M27" i="2"/>
  <c r="I63" i="4"/>
  <c r="J46" i="2"/>
  <c r="I26" i="2"/>
  <c r="I49" i="4"/>
  <c r="L27" i="2"/>
  <c r="G71" i="4"/>
  <c r="I58" i="4"/>
  <c r="G28" i="4"/>
  <c r="I31" i="2"/>
  <c r="L13" i="2"/>
  <c r="I46" i="4"/>
  <c r="I10" i="2"/>
  <c r="I120" i="5"/>
  <c r="I68" i="5"/>
  <c r="G88" i="5"/>
  <c r="I129" i="5"/>
  <c r="I144" i="5"/>
  <c r="I223" i="5"/>
  <c r="I20" i="5"/>
  <c r="G93" i="5"/>
  <c r="G89" i="5"/>
  <c r="I59" i="5"/>
  <c r="M11" i="3"/>
  <c r="I16" i="3"/>
  <c r="I5" i="2"/>
  <c r="I89" i="4"/>
  <c r="J43" i="2"/>
  <c r="G132" i="5"/>
  <c r="I41" i="4"/>
  <c r="L52" i="2"/>
  <c r="G73" i="5"/>
  <c r="I50" i="4"/>
  <c r="I51" i="3"/>
  <c r="M10" i="2"/>
  <c r="J18" i="2"/>
  <c r="I96" i="5"/>
  <c r="I84" i="5"/>
  <c r="L30" i="3"/>
  <c r="I101" i="4"/>
  <c r="I27" i="2"/>
  <c r="G63" i="4"/>
  <c r="I170" i="4"/>
  <c r="I79" i="4"/>
  <c r="L43" i="2"/>
  <c r="I67" i="2"/>
  <c r="G49" i="4"/>
  <c r="J52" i="2"/>
  <c r="J88" i="2"/>
  <c r="I23" i="2"/>
  <c r="I103" i="5"/>
  <c r="L18" i="2"/>
  <c r="G68" i="5"/>
  <c r="I88" i="5"/>
  <c r="G91" i="5"/>
  <c r="I105" i="5"/>
  <c r="I211" i="5"/>
  <c r="G78" i="5"/>
  <c r="I117" i="5"/>
  <c r="G59" i="5"/>
  <c r="J27" i="3"/>
  <c r="L6" i="3"/>
  <c r="J91" i="2"/>
  <c r="I218" i="4"/>
  <c r="L91" i="2"/>
  <c r="G79" i="4"/>
  <c r="J38" i="2"/>
  <c r="I132" i="5"/>
  <c r="G41" i="4"/>
  <c r="I73" i="5"/>
  <c r="I81" i="2"/>
  <c r="G92" i="5"/>
  <c r="I26" i="4"/>
  <c r="I72" i="4"/>
  <c r="M23" i="2"/>
  <c r="I90" i="2"/>
  <c r="I12" i="2"/>
  <c r="I24" i="4"/>
  <c r="I115" i="5"/>
  <c r="I70" i="5"/>
  <c r="G235" i="5"/>
  <c r="I85" i="5"/>
  <c r="I187" i="5"/>
  <c r="I78" i="5"/>
  <c r="G44" i="5"/>
  <c r="G36" i="5"/>
  <c r="L27" i="3"/>
  <c r="J66" i="3"/>
  <c r="M40" i="3"/>
  <c r="J16" i="3"/>
  <c r="I19" i="3"/>
  <c r="I14" i="3"/>
  <c r="J12" i="3"/>
  <c r="I10" i="3"/>
  <c r="I6" i="2"/>
  <c r="G129" i="5"/>
  <c r="J7" i="2"/>
  <c r="M5" i="2"/>
  <c r="J85" i="2"/>
  <c r="L38" i="2"/>
  <c r="G82" i="5"/>
  <c r="I33" i="4"/>
  <c r="G26" i="4"/>
  <c r="I77" i="2"/>
  <c r="J30" i="2"/>
  <c r="G108" i="5"/>
  <c r="G16" i="5"/>
  <c r="I82" i="5"/>
  <c r="I34" i="5"/>
  <c r="I44" i="5"/>
  <c r="G75" i="5"/>
  <c r="I36" i="5"/>
  <c r="G61" i="5"/>
  <c r="I15" i="3"/>
  <c r="I24" i="3"/>
  <c r="L12" i="3"/>
  <c r="I77" i="4"/>
  <c r="I254" i="4"/>
  <c r="G33" i="4"/>
  <c r="I92" i="5"/>
  <c r="I75" i="2"/>
  <c r="J41" i="2"/>
  <c r="I40" i="2"/>
  <c r="I16" i="5"/>
  <c r="G53" i="5"/>
  <c r="G34" i="5"/>
  <c r="G64" i="5"/>
  <c r="I22" i="5"/>
  <c r="I61" i="5"/>
  <c r="I11" i="3"/>
  <c r="M16" i="2"/>
  <c r="I67" i="3"/>
  <c r="I83" i="5"/>
  <c r="I117" i="4"/>
  <c r="I109" i="4"/>
  <c r="I108" i="4"/>
  <c r="T16" i="2" l="1"/>
  <c r="S75" i="2"/>
  <c r="T12" i="3"/>
  <c r="S30" i="2"/>
  <c r="S77" i="2"/>
  <c r="T38" i="2"/>
  <c r="S85" i="2"/>
  <c r="S6" i="2"/>
  <c r="S14" i="3"/>
  <c r="S19" i="3"/>
  <c r="S16" i="3"/>
  <c r="S66" i="3"/>
  <c r="S12" i="2"/>
  <c r="S90" i="2"/>
  <c r="S91" i="2"/>
  <c r="S88" i="2"/>
  <c r="S18" i="2"/>
  <c r="S51" i="3"/>
  <c r="S5" i="2"/>
  <c r="T11" i="3"/>
  <c r="S10" i="2"/>
  <c r="S26" i="2"/>
  <c r="S46" i="2"/>
  <c r="S15" i="3"/>
  <c r="S48" i="3"/>
  <c r="S5" i="3"/>
  <c r="S30" i="3"/>
  <c r="S11" i="2"/>
  <c r="S38" i="3"/>
  <c r="T24" i="3"/>
  <c r="S49" i="3"/>
  <c r="S39" i="2"/>
  <c r="S27" i="2"/>
  <c r="S51" i="2"/>
  <c r="S80" i="2"/>
  <c r="T15" i="2"/>
  <c r="S13" i="2"/>
  <c r="E122" i="5"/>
  <c r="G32" i="2"/>
  <c r="G32" i="3"/>
  <c r="F21" i="3"/>
  <c r="T20" i="3"/>
  <c r="R129" i="5"/>
  <c r="E116" i="5"/>
  <c r="E106" i="4"/>
  <c r="R136" i="5"/>
  <c r="E128" i="4"/>
  <c r="E156" i="5"/>
  <c r="E103" i="4"/>
  <c r="R208" i="5"/>
  <c r="D9" i="5"/>
  <c r="G44" i="3"/>
  <c r="G62" i="3"/>
  <c r="T62" i="3"/>
  <c r="F63" i="3"/>
  <c r="R21" i="5"/>
  <c r="E99" i="5"/>
  <c r="R46" i="5"/>
  <c r="R82" i="5"/>
  <c r="R110" i="5"/>
  <c r="R76" i="5"/>
  <c r="R124" i="5"/>
  <c r="R173" i="5"/>
  <c r="R85" i="5"/>
  <c r="R145" i="5"/>
  <c r="R45" i="5"/>
  <c r="G92" i="2"/>
  <c r="F93" i="2"/>
  <c r="T92" i="2"/>
  <c r="R152" i="5"/>
  <c r="R242" i="5"/>
  <c r="V12" i="3"/>
  <c r="V32" i="3"/>
  <c r="V34" i="3"/>
  <c r="V44" i="3"/>
  <c r="V6" i="3"/>
  <c r="V17" i="3"/>
  <c r="V37" i="3"/>
  <c r="V43" i="3"/>
  <c r="V16" i="3"/>
  <c r="V31" i="3"/>
  <c r="V38" i="3"/>
  <c r="V46" i="3"/>
  <c r="V22" i="3"/>
  <c r="V53" i="3"/>
  <c r="V57" i="3"/>
  <c r="V61" i="3"/>
  <c r="V65" i="3"/>
  <c r="V26" i="3"/>
  <c r="V27" i="3"/>
  <c r="V40" i="3"/>
  <c r="V41" i="3"/>
  <c r="V42" i="3"/>
  <c r="V21" i="3"/>
  <c r="V15" i="3"/>
  <c r="V36" i="3"/>
  <c r="V11" i="3"/>
  <c r="V47" i="3"/>
  <c r="V7" i="3"/>
  <c r="V66" i="3"/>
  <c r="R168" i="5"/>
  <c r="R156" i="5"/>
  <c r="R140" i="5"/>
  <c r="E113" i="4"/>
  <c r="R166" i="5"/>
  <c r="T28" i="2"/>
  <c r="R251" i="5"/>
  <c r="T18" i="3"/>
  <c r="Z18" i="3"/>
  <c r="G68" i="3"/>
  <c r="F69" i="3"/>
  <c r="S68" i="3"/>
  <c r="R34" i="5"/>
  <c r="R87" i="5"/>
  <c r="R91" i="5"/>
  <c r="R135" i="5"/>
  <c r="R96" i="5"/>
  <c r="R197" i="5"/>
  <c r="R117" i="5"/>
  <c r="R233" i="5"/>
  <c r="R142" i="5"/>
  <c r="R176" i="5"/>
  <c r="R224" i="5"/>
  <c r="R165" i="5"/>
  <c r="E95" i="4"/>
  <c r="T52" i="3"/>
  <c r="F53" i="3"/>
  <c r="F33" i="2"/>
  <c r="T32" i="2"/>
  <c r="E112" i="4"/>
  <c r="E112" i="5"/>
  <c r="G8" i="3"/>
  <c r="T6" i="3"/>
  <c r="F7" i="3"/>
  <c r="T42" i="2"/>
  <c r="F44" i="2"/>
  <c r="R158" i="5"/>
  <c r="T41" i="2"/>
  <c r="F43" i="2"/>
  <c r="R188" i="5"/>
  <c r="G22" i="2"/>
  <c r="R177" i="5"/>
  <c r="V64" i="3"/>
  <c r="R214" i="5"/>
  <c r="E99" i="4"/>
  <c r="R202" i="5"/>
  <c r="G68" i="2"/>
  <c r="F69" i="2"/>
  <c r="T68" i="2"/>
  <c r="R64" i="5"/>
  <c r="R154" i="5"/>
  <c r="E102" i="5"/>
  <c r="G41" i="3"/>
  <c r="T39" i="3"/>
  <c r="F41" i="3"/>
  <c r="F48" i="2"/>
  <c r="T47" i="2"/>
  <c r="Z14" i="2"/>
  <c r="T14" i="2"/>
  <c r="F53" i="2"/>
  <c r="T52" i="2"/>
  <c r="G82" i="2"/>
  <c r="T82" i="2"/>
  <c r="F83" i="2"/>
  <c r="G48" i="2"/>
  <c r="E121" i="4"/>
  <c r="R48" i="5"/>
  <c r="R71" i="5"/>
  <c r="R57" i="5"/>
  <c r="R107" i="5"/>
  <c r="R92" i="5"/>
  <c r="R56" i="5"/>
  <c r="R108" i="5"/>
  <c r="E125" i="5"/>
  <c r="T63" i="2"/>
  <c r="G63" i="2"/>
  <c r="F64" i="2"/>
  <c r="R143" i="5"/>
  <c r="R193" i="5"/>
  <c r="R182" i="5"/>
  <c r="R212" i="5"/>
  <c r="R201" i="5"/>
  <c r="R198" i="5"/>
  <c r="R186" i="5"/>
  <c r="E109" i="5"/>
  <c r="E129" i="4"/>
  <c r="E153" i="5"/>
  <c r="S7" i="2"/>
  <c r="F8" i="2"/>
  <c r="T42" i="3"/>
  <c r="F44" i="3"/>
  <c r="S32" i="3"/>
  <c r="F33" i="3"/>
  <c r="G22" i="3"/>
  <c r="T25" i="3"/>
  <c r="F26" i="3"/>
  <c r="T50" i="3"/>
  <c r="E95" i="5"/>
  <c r="E106" i="5"/>
  <c r="G42" i="2"/>
  <c r="E120" i="4"/>
  <c r="G58" i="3"/>
  <c r="F59" i="3"/>
  <c r="T58" i="3"/>
  <c r="R17" i="5"/>
  <c r="R14" i="5"/>
  <c r="R23" i="5"/>
  <c r="R31" i="5"/>
  <c r="R50" i="5"/>
  <c r="R55" i="5"/>
  <c r="R60" i="5"/>
  <c r="R25" i="5"/>
  <c r="R73" i="5"/>
  <c r="R33" i="5"/>
  <c r="R66" i="5"/>
  <c r="R69" i="5"/>
  <c r="R79" i="5"/>
  <c r="R44" i="5"/>
  <c r="R83" i="5"/>
  <c r="R63" i="5"/>
  <c r="R99" i="5"/>
  <c r="R115" i="5"/>
  <c r="R43" i="5"/>
  <c r="R53" i="5"/>
  <c r="R68" i="5"/>
  <c r="R70" i="5"/>
  <c r="R86" i="5"/>
  <c r="R97" i="5"/>
  <c r="R113" i="5"/>
  <c r="R19" i="5"/>
  <c r="R74" i="5"/>
  <c r="R123" i="5"/>
  <c r="R125" i="5"/>
  <c r="R130" i="5"/>
  <c r="R137" i="5"/>
  <c r="R27" i="5"/>
  <c r="R49" i="5"/>
  <c r="R78" i="5"/>
  <c r="R144" i="5"/>
  <c r="R146" i="5"/>
  <c r="R95" i="5"/>
  <c r="R118" i="5"/>
  <c r="R127" i="5"/>
  <c r="R223" i="5"/>
  <c r="R230" i="5"/>
  <c r="R232" i="5"/>
  <c r="R248" i="5"/>
  <c r="R253" i="5"/>
  <c r="R18" i="5"/>
  <c r="R42" i="5"/>
  <c r="R84" i="5"/>
  <c r="R104" i="5"/>
  <c r="R121" i="5"/>
  <c r="R128" i="5"/>
  <c r="R147" i="5"/>
  <c r="R159" i="5"/>
  <c r="R171" i="5"/>
  <c r="R183" i="5"/>
  <c r="R195" i="5"/>
  <c r="R207" i="5"/>
  <c r="R219" i="5"/>
  <c r="R148" i="5"/>
  <c r="R160" i="5"/>
  <c r="R172" i="5"/>
  <c r="R184" i="5"/>
  <c r="R235" i="5"/>
  <c r="R41" i="5"/>
  <c r="R52" i="5"/>
  <c r="R81" i="5"/>
  <c r="R102" i="5"/>
  <c r="R116" i="5"/>
  <c r="R150" i="5"/>
  <c r="R155" i="5"/>
  <c r="R167" i="5"/>
  <c r="R179" i="5"/>
  <c r="R191" i="5"/>
  <c r="R203" i="5"/>
  <c r="R215" i="5"/>
  <c r="R231" i="5"/>
  <c r="R249" i="5"/>
  <c r="R90" i="5"/>
  <c r="R100" i="5"/>
  <c r="R109" i="5"/>
  <c r="R132" i="5"/>
  <c r="R141" i="5"/>
  <c r="R151" i="5"/>
  <c r="R163" i="5"/>
  <c r="R175" i="5"/>
  <c r="R187" i="5"/>
  <c r="R194" i="5"/>
  <c r="R199" i="5"/>
  <c r="R206" i="5"/>
  <c r="R211" i="5"/>
  <c r="R218" i="5"/>
  <c r="R236" i="5"/>
  <c r="R245" i="5"/>
  <c r="R93" i="5"/>
  <c r="R111" i="5"/>
  <c r="R139" i="5"/>
  <c r="R254" i="5"/>
  <c r="R58" i="5"/>
  <c r="R72" i="5"/>
  <c r="R47" i="5"/>
  <c r="R244" i="5"/>
  <c r="R106" i="5"/>
  <c r="R239" i="5"/>
  <c r="R226" i="5"/>
  <c r="R227" i="5"/>
  <c r="R228" i="5"/>
  <c r="R238" i="5"/>
  <c r="R234" i="5"/>
  <c r="R35" i="5"/>
  <c r="R134" i="5"/>
  <c r="R240" i="5"/>
  <c r="R246" i="5"/>
  <c r="R247" i="5"/>
  <c r="R131" i="5"/>
  <c r="R250" i="5"/>
  <c r="I94" i="4"/>
  <c r="I91" i="4"/>
  <c r="M62" i="3"/>
  <c r="G87" i="5"/>
  <c r="M52" i="3"/>
  <c r="L28" i="2"/>
  <c r="L7" i="3"/>
  <c r="G90" i="5"/>
  <c r="M14" i="2"/>
  <c r="L47" i="2"/>
  <c r="J81" i="2"/>
  <c r="L8" i="2"/>
  <c r="J40" i="2"/>
  <c r="I25" i="3"/>
  <c r="G83" i="4"/>
  <c r="L50" i="3"/>
  <c r="J31" i="2"/>
  <c r="M68" i="3"/>
  <c r="I52" i="3"/>
  <c r="J28" i="2"/>
  <c r="M41" i="2"/>
  <c r="M68" i="2"/>
  <c r="J39" i="3"/>
  <c r="I47" i="2"/>
  <c r="I14" i="2"/>
  <c r="L81" i="2"/>
  <c r="M42" i="3"/>
  <c r="M32" i="3"/>
  <c r="L40" i="2"/>
  <c r="I58" i="3"/>
  <c r="J67" i="2"/>
  <c r="M28" i="2"/>
  <c r="G100" i="4"/>
  <c r="G87" i="4"/>
  <c r="I82" i="2"/>
  <c r="G109" i="4"/>
  <c r="G141" i="5"/>
  <c r="M25" i="3"/>
  <c r="I110" i="5"/>
  <c r="L31" i="3"/>
  <c r="G100" i="5"/>
  <c r="I100" i="4"/>
  <c r="J31" i="3"/>
  <c r="G116" i="4"/>
  <c r="G104" i="5"/>
  <c r="J42" i="3"/>
  <c r="I62" i="3"/>
  <c r="I92" i="2"/>
  <c r="L67" i="2"/>
  <c r="I6" i="3"/>
  <c r="M42" i="2"/>
  <c r="L21" i="2"/>
  <c r="I87" i="4"/>
  <c r="L39" i="3"/>
  <c r="M47" i="2"/>
  <c r="I52" i="2"/>
  <c r="G97" i="5"/>
  <c r="I42" i="3"/>
  <c r="G108" i="4"/>
  <c r="G144" i="5"/>
  <c r="J21" i="2"/>
  <c r="M63" i="2"/>
  <c r="G110" i="5"/>
  <c r="M20" i="3"/>
  <c r="I104" i="5"/>
  <c r="L42" i="3"/>
  <c r="J57" i="3"/>
  <c r="G101" i="4"/>
  <c r="M18" i="3"/>
  <c r="I68" i="3"/>
  <c r="I83" i="4"/>
  <c r="I32" i="2"/>
  <c r="M6" i="3"/>
  <c r="I41" i="2"/>
  <c r="I39" i="3"/>
  <c r="M82" i="2"/>
  <c r="I63" i="2"/>
  <c r="M7" i="2"/>
  <c r="L28" i="3"/>
  <c r="J50" i="3"/>
  <c r="G83" i="5"/>
  <c r="L57" i="3"/>
  <c r="M92" i="2"/>
  <c r="J7" i="3"/>
  <c r="I100" i="5"/>
  <c r="M39" i="3"/>
  <c r="G117" i="4"/>
  <c r="I7" i="2"/>
  <c r="J28" i="3"/>
  <c r="J21" i="3"/>
  <c r="J67" i="3"/>
  <c r="M32" i="2"/>
  <c r="L31" i="2"/>
  <c r="I20" i="3"/>
  <c r="G94" i="4"/>
  <c r="G91" i="4"/>
  <c r="I28" i="2"/>
  <c r="I18" i="3"/>
  <c r="I42" i="2"/>
  <c r="I68" i="2"/>
  <c r="I90" i="5"/>
  <c r="M52" i="2"/>
  <c r="J47" i="2"/>
  <c r="J8" i="2"/>
  <c r="I32" i="3"/>
  <c r="L67" i="3"/>
  <c r="G94" i="5"/>
  <c r="M58" i="3"/>
  <c r="G113" i="5"/>
  <c r="M50" i="3"/>
  <c r="I50" i="3"/>
  <c r="L21" i="3"/>
  <c r="S47" i="2" l="1"/>
  <c r="S18" i="3"/>
  <c r="S20" i="3"/>
  <c r="S67" i="3"/>
  <c r="S50" i="3"/>
  <c r="T7" i="2"/>
  <c r="S41" i="2"/>
  <c r="S57" i="3"/>
  <c r="S21" i="2"/>
  <c r="S52" i="2"/>
  <c r="S6" i="3"/>
  <c r="S42" i="3"/>
  <c r="S31" i="3"/>
  <c r="S67" i="2"/>
  <c r="S14" i="2"/>
  <c r="S39" i="3"/>
  <c r="S28" i="2"/>
  <c r="S52" i="3"/>
  <c r="S31" i="2"/>
  <c r="S25" i="3"/>
  <c r="S40" i="2"/>
  <c r="S81" i="2"/>
  <c r="G59" i="3"/>
  <c r="F60" i="3"/>
  <c r="T59" i="3"/>
  <c r="S8" i="2"/>
  <c r="T41" i="3"/>
  <c r="F43" i="3"/>
  <c r="E111" i="5"/>
  <c r="E107" i="5"/>
  <c r="E125" i="4"/>
  <c r="E128" i="5"/>
  <c r="E118" i="5"/>
  <c r="G49" i="2"/>
  <c r="E114" i="5"/>
  <c r="G69" i="2"/>
  <c r="F70" i="2"/>
  <c r="T69" i="2"/>
  <c r="F34" i="2"/>
  <c r="S33" i="2"/>
  <c r="E115" i="4"/>
  <c r="E118" i="4"/>
  <c r="T21" i="3"/>
  <c r="F22" i="3"/>
  <c r="E134" i="5"/>
  <c r="G23" i="3"/>
  <c r="E141" i="4"/>
  <c r="G23" i="2"/>
  <c r="E124" i="5"/>
  <c r="G93" i="2"/>
  <c r="F94" i="2"/>
  <c r="T93" i="2"/>
  <c r="E168" i="5"/>
  <c r="F8" i="3"/>
  <c r="T7" i="3"/>
  <c r="E137" i="5"/>
  <c r="E124" i="4"/>
  <c r="E107" i="4"/>
  <c r="S69" i="3"/>
  <c r="F70" i="3"/>
  <c r="G69" i="3"/>
  <c r="E140" i="4"/>
  <c r="G33" i="3"/>
  <c r="E132" i="4"/>
  <c r="E121" i="5"/>
  <c r="G83" i="2"/>
  <c r="T83" i="2"/>
  <c r="T44" i="3"/>
  <c r="T48" i="2"/>
  <c r="F49" i="2"/>
  <c r="G43" i="3"/>
  <c r="T44" i="2"/>
  <c r="F54" i="3"/>
  <c r="T53" i="3"/>
  <c r="G63" i="3"/>
  <c r="T63" i="3"/>
  <c r="F64" i="3"/>
  <c r="T26" i="3"/>
  <c r="F27" i="3"/>
  <c r="E165" i="5"/>
  <c r="T64" i="2"/>
  <c r="F65" i="2"/>
  <c r="G64" i="2"/>
  <c r="E133" i="4"/>
  <c r="E111" i="4"/>
  <c r="F54" i="2"/>
  <c r="T53" i="2"/>
  <c r="G53" i="2"/>
  <c r="S33" i="3"/>
  <c r="F34" i="3"/>
  <c r="G44" i="2"/>
  <c r="T43" i="2"/>
  <c r="G33" i="2"/>
  <c r="J44" i="3"/>
  <c r="M8" i="2"/>
  <c r="I95" i="5"/>
  <c r="M69" i="2"/>
  <c r="G112" i="5"/>
  <c r="G95" i="4"/>
  <c r="G128" i="4"/>
  <c r="I120" i="4"/>
  <c r="J92" i="2"/>
  <c r="I121" i="4"/>
  <c r="M26" i="3"/>
  <c r="L68" i="2"/>
  <c r="L41" i="3"/>
  <c r="J63" i="2"/>
  <c r="L44" i="3"/>
  <c r="I8" i="2"/>
  <c r="L8" i="3"/>
  <c r="G113" i="4"/>
  <c r="I106" i="5"/>
  <c r="G106" i="4"/>
  <c r="G122" i="5"/>
  <c r="G129" i="4"/>
  <c r="G156" i="5"/>
  <c r="I95" i="4"/>
  <c r="G109" i="5"/>
  <c r="L92" i="2"/>
  <c r="J82" i="2"/>
  <c r="L42" i="2"/>
  <c r="I43" i="2"/>
  <c r="J62" i="3"/>
  <c r="J58" i="3"/>
  <c r="M93" i="2"/>
  <c r="I44" i="3"/>
  <c r="J42" i="2"/>
  <c r="I41" i="3"/>
  <c r="M21" i="3"/>
  <c r="J32" i="3"/>
  <c r="J8" i="3"/>
  <c r="J48" i="2"/>
  <c r="M33" i="2"/>
  <c r="I106" i="4"/>
  <c r="I122" i="5"/>
  <c r="I129" i="4"/>
  <c r="I112" i="5"/>
  <c r="G125" i="5"/>
  <c r="I128" i="4"/>
  <c r="M44" i="3"/>
  <c r="J41" i="3"/>
  <c r="I64" i="2"/>
  <c r="L82" i="2"/>
  <c r="J32" i="2"/>
  <c r="I113" i="4"/>
  <c r="L48" i="2"/>
  <c r="J68" i="2"/>
  <c r="I109" i="5"/>
  <c r="I53" i="3"/>
  <c r="M59" i="3"/>
  <c r="G116" i="5"/>
  <c r="L58" i="3"/>
  <c r="I7" i="3"/>
  <c r="I83" i="2"/>
  <c r="M63" i="3"/>
  <c r="M41" i="3"/>
  <c r="I99" i="5"/>
  <c r="G102" i="5"/>
  <c r="I69" i="2"/>
  <c r="J22" i="3"/>
  <c r="J22" i="2"/>
  <c r="I93" i="2"/>
  <c r="M69" i="3"/>
  <c r="L32" i="3"/>
  <c r="M48" i="2"/>
  <c r="I44" i="2"/>
  <c r="I99" i="4"/>
  <c r="M33" i="3"/>
  <c r="L63" i="2"/>
  <c r="I59" i="3"/>
  <c r="I116" i="5"/>
  <c r="I33" i="2"/>
  <c r="G103" i="4"/>
  <c r="M7" i="3"/>
  <c r="I112" i="4"/>
  <c r="G120" i="4"/>
  <c r="J68" i="3"/>
  <c r="G153" i="5"/>
  <c r="I53" i="2"/>
  <c r="I33" i="3"/>
  <c r="M53" i="2"/>
  <c r="I156" i="5"/>
  <c r="L32" i="2"/>
  <c r="G99" i="5"/>
  <c r="G112" i="4"/>
  <c r="M53" i="3"/>
  <c r="G99" i="4"/>
  <c r="G95" i="5"/>
  <c r="G106" i="5"/>
  <c r="I102" i="5"/>
  <c r="I103" i="4"/>
  <c r="I21" i="3"/>
  <c r="L22" i="3"/>
  <c r="L22" i="2"/>
  <c r="I48" i="2"/>
  <c r="L68" i="3"/>
  <c r="I63" i="3"/>
  <c r="I153" i="5"/>
  <c r="G121" i="4"/>
  <c r="M43" i="2"/>
  <c r="M83" i="2"/>
  <c r="M44" i="2"/>
  <c r="M64" i="2"/>
  <c r="I125" i="5"/>
  <c r="L62" i="3"/>
  <c r="I69" i="3"/>
  <c r="I26" i="3"/>
  <c r="S26" i="3" l="1"/>
  <c r="T68" i="3"/>
  <c r="S21" i="3"/>
  <c r="T32" i="3"/>
  <c r="S22" i="2"/>
  <c r="S7" i="3"/>
  <c r="S53" i="3"/>
  <c r="S68" i="2"/>
  <c r="S32" i="2"/>
  <c r="S41" i="3"/>
  <c r="S48" i="2"/>
  <c r="S42" i="2"/>
  <c r="S58" i="3"/>
  <c r="S62" i="3"/>
  <c r="S43" i="2"/>
  <c r="S82" i="2"/>
  <c r="S63" i="2"/>
  <c r="S92" i="2"/>
  <c r="T8" i="2"/>
  <c r="S44" i="3"/>
  <c r="F35" i="3"/>
  <c r="S34" i="3"/>
  <c r="G54" i="2"/>
  <c r="T54" i="2"/>
  <c r="E144" i="4"/>
  <c r="E119" i="4"/>
  <c r="T94" i="2"/>
  <c r="G94" i="2"/>
  <c r="F95" i="2"/>
  <c r="F35" i="2"/>
  <c r="S34" i="2"/>
  <c r="T43" i="3"/>
  <c r="F45" i="3"/>
  <c r="E123" i="4"/>
  <c r="E145" i="4"/>
  <c r="T64" i="3"/>
  <c r="G64" i="3"/>
  <c r="F65" i="3"/>
  <c r="E126" i="5"/>
  <c r="E119" i="5"/>
  <c r="E177" i="5"/>
  <c r="E136" i="4"/>
  <c r="T8" i="3"/>
  <c r="F23" i="3"/>
  <c r="T22" i="3"/>
  <c r="E127" i="4"/>
  <c r="E140" i="5"/>
  <c r="T60" i="3"/>
  <c r="G60" i="3"/>
  <c r="F71" i="3"/>
  <c r="S70" i="3"/>
  <c r="G70" i="3"/>
  <c r="E123" i="5"/>
  <c r="F28" i="3"/>
  <c r="T27" i="3"/>
  <c r="E133" i="5"/>
  <c r="E180" i="5"/>
  <c r="F71" i="2"/>
  <c r="T70" i="2"/>
  <c r="G70" i="2"/>
  <c r="E137" i="4"/>
  <c r="G34" i="2"/>
  <c r="T65" i="2"/>
  <c r="G65" i="2"/>
  <c r="G54" i="3"/>
  <c r="F55" i="3"/>
  <c r="T54" i="3"/>
  <c r="T49" i="2"/>
  <c r="E152" i="4"/>
  <c r="E149" i="5"/>
  <c r="E136" i="5"/>
  <c r="G45" i="3"/>
  <c r="G34" i="3"/>
  <c r="E153" i="4"/>
  <c r="E146" i="5"/>
  <c r="E130" i="4"/>
  <c r="E130" i="5"/>
  <c r="J49" i="2"/>
  <c r="I43" i="3"/>
  <c r="G133" i="4"/>
  <c r="M64" i="3"/>
  <c r="J83" i="2"/>
  <c r="I8" i="3"/>
  <c r="I115" i="4"/>
  <c r="M60" i="3"/>
  <c r="G111" i="5"/>
  <c r="G140" i="4"/>
  <c r="G141" i="4"/>
  <c r="G118" i="5"/>
  <c r="I94" i="2"/>
  <c r="L63" i="3"/>
  <c r="I34" i="3"/>
  <c r="G107" i="4"/>
  <c r="I34" i="2"/>
  <c r="J23" i="2"/>
  <c r="G107" i="5"/>
  <c r="L83" i="2"/>
  <c r="G128" i="5"/>
  <c r="I70" i="3"/>
  <c r="I111" i="5"/>
  <c r="I54" i="2"/>
  <c r="I107" i="4"/>
  <c r="I133" i="4"/>
  <c r="L23" i="2"/>
  <c r="I107" i="5"/>
  <c r="G124" i="4"/>
  <c r="M22" i="3"/>
  <c r="J44" i="2"/>
  <c r="I168" i="5"/>
  <c r="I65" i="2"/>
  <c r="I54" i="3"/>
  <c r="I140" i="4"/>
  <c r="J93" i="2"/>
  <c r="L44" i="2"/>
  <c r="L43" i="3"/>
  <c r="M34" i="3"/>
  <c r="L64" i="2"/>
  <c r="I132" i="4"/>
  <c r="M34" i="2"/>
  <c r="I22" i="3"/>
  <c r="J53" i="2"/>
  <c r="G121" i="5"/>
  <c r="M70" i="2"/>
  <c r="L59" i="3"/>
  <c r="M49" i="2"/>
  <c r="I137" i="5"/>
  <c r="J43" i="3"/>
  <c r="G134" i="5"/>
  <c r="M54" i="2"/>
  <c r="J69" i="3"/>
  <c r="G111" i="4"/>
  <c r="G114" i="5"/>
  <c r="G165" i="5"/>
  <c r="M8" i="3"/>
  <c r="I27" i="3"/>
  <c r="I70" i="2"/>
  <c r="L33" i="2"/>
  <c r="I49" i="2"/>
  <c r="G124" i="5"/>
  <c r="I134" i="5"/>
  <c r="M54" i="3"/>
  <c r="I124" i="5"/>
  <c r="G118" i="4"/>
  <c r="G125" i="4"/>
  <c r="L69" i="2"/>
  <c r="M94" i="2"/>
  <c r="I128" i="5"/>
  <c r="M65" i="2"/>
  <c r="I141" i="4"/>
  <c r="L93" i="2"/>
  <c r="I124" i="4"/>
  <c r="M70" i="3"/>
  <c r="I118" i="5"/>
  <c r="L33" i="3"/>
  <c r="J69" i="2"/>
  <c r="G132" i="4"/>
  <c r="J64" i="2"/>
  <c r="J63" i="3"/>
  <c r="G137" i="5"/>
  <c r="J59" i="3"/>
  <c r="L49" i="2"/>
  <c r="L69" i="3"/>
  <c r="M43" i="3"/>
  <c r="I111" i="4"/>
  <c r="I64" i="3"/>
  <c r="I114" i="5"/>
  <c r="I165" i="5"/>
  <c r="G115" i="4"/>
  <c r="I60" i="3"/>
  <c r="I121" i="5"/>
  <c r="J33" i="2"/>
  <c r="J33" i="3"/>
  <c r="G168" i="5"/>
  <c r="M27" i="3"/>
  <c r="I118" i="4"/>
  <c r="J23" i="3"/>
  <c r="I125" i="4"/>
  <c r="L23" i="3"/>
  <c r="L53" i="2"/>
  <c r="T69" i="3" l="1"/>
  <c r="S59" i="3"/>
  <c r="S63" i="3"/>
  <c r="S64" i="2"/>
  <c r="S69" i="2"/>
  <c r="T33" i="3"/>
  <c r="T33" i="2"/>
  <c r="S27" i="3"/>
  <c r="S43" i="3"/>
  <c r="S53" i="2"/>
  <c r="S22" i="3"/>
  <c r="S93" i="2"/>
  <c r="S44" i="2"/>
  <c r="S23" i="2"/>
  <c r="S8" i="3"/>
  <c r="S83" i="2"/>
  <c r="S49" i="2"/>
  <c r="E164" i="4"/>
  <c r="G55" i="3"/>
  <c r="T55" i="3"/>
  <c r="G35" i="3"/>
  <c r="E142" i="4"/>
  <c r="E148" i="5"/>
  <c r="T28" i="3"/>
  <c r="E135" i="5"/>
  <c r="E158" i="5"/>
  <c r="E161" i="5"/>
  <c r="E156" i="4"/>
  <c r="E148" i="4"/>
  <c r="E142" i="5"/>
  <c r="E192" i="5"/>
  <c r="G35" i="2"/>
  <c r="E145" i="5"/>
  <c r="E139" i="4"/>
  <c r="G65" i="3"/>
  <c r="T65" i="3"/>
  <c r="E189" i="5"/>
  <c r="E138" i="5"/>
  <c r="E135" i="4"/>
  <c r="T71" i="2"/>
  <c r="G71" i="2"/>
  <c r="F72" i="2"/>
  <c r="E165" i="4"/>
  <c r="E149" i="4"/>
  <c r="G71" i="3"/>
  <c r="S71" i="3"/>
  <c r="F72" i="3"/>
  <c r="E152" i="5"/>
  <c r="T45" i="3"/>
  <c r="T35" i="2"/>
  <c r="F36" i="2"/>
  <c r="F36" i="3"/>
  <c r="S35" i="3"/>
  <c r="E157" i="4"/>
  <c r="T23" i="3"/>
  <c r="E131" i="5"/>
  <c r="G95" i="2"/>
  <c r="T95" i="2"/>
  <c r="F96" i="2"/>
  <c r="E131" i="4"/>
  <c r="I130" i="4"/>
  <c r="I146" i="5"/>
  <c r="G144" i="4"/>
  <c r="I130" i="5"/>
  <c r="L70" i="2"/>
  <c r="I127" i="4"/>
  <c r="L60" i="3"/>
  <c r="M45" i="3"/>
  <c r="I119" i="4"/>
  <c r="J70" i="3"/>
  <c r="G177" i="5"/>
  <c r="I45" i="3"/>
  <c r="L70" i="3"/>
  <c r="I65" i="3"/>
  <c r="I71" i="3"/>
  <c r="I95" i="2"/>
  <c r="M55" i="3"/>
  <c r="G130" i="4"/>
  <c r="L64" i="3"/>
  <c r="G180" i="5"/>
  <c r="J54" i="3"/>
  <c r="J60" i="3"/>
  <c r="G123" i="4"/>
  <c r="M71" i="3"/>
  <c r="M35" i="3"/>
  <c r="G145" i="4"/>
  <c r="I119" i="5"/>
  <c r="G119" i="4"/>
  <c r="I145" i="4"/>
  <c r="I180" i="5"/>
  <c r="G152" i="4"/>
  <c r="L34" i="2"/>
  <c r="I55" i="3"/>
  <c r="G136" i="5"/>
  <c r="G123" i="5"/>
  <c r="J64" i="3"/>
  <c r="I144" i="4"/>
  <c r="L54" i="3"/>
  <c r="I123" i="4"/>
  <c r="G153" i="4"/>
  <c r="I153" i="4"/>
  <c r="I136" i="5"/>
  <c r="G137" i="4"/>
  <c r="M28" i="3"/>
  <c r="L94" i="2"/>
  <c r="I136" i="4"/>
  <c r="I133" i="5"/>
  <c r="M65" i="3"/>
  <c r="G126" i="5"/>
  <c r="G140" i="5"/>
  <c r="I152" i="4"/>
  <c r="L34" i="3"/>
  <c r="G149" i="5"/>
  <c r="G130" i="5"/>
  <c r="J34" i="2"/>
  <c r="L65" i="2"/>
  <c r="I71" i="2"/>
  <c r="I137" i="4"/>
  <c r="M35" i="2"/>
  <c r="L45" i="3"/>
  <c r="M23" i="3"/>
  <c r="I123" i="5"/>
  <c r="G136" i="4"/>
  <c r="M71" i="2"/>
  <c r="J54" i="2"/>
  <c r="J94" i="2"/>
  <c r="I177" i="5"/>
  <c r="L54" i="2"/>
  <c r="I28" i="3"/>
  <c r="G146" i="5"/>
  <c r="I149" i="5"/>
  <c r="J70" i="2"/>
  <c r="G127" i="4"/>
  <c r="J65" i="2"/>
  <c r="I126" i="5"/>
  <c r="I140" i="5"/>
  <c r="I35" i="2"/>
  <c r="J45" i="3"/>
  <c r="M95" i="2"/>
  <c r="G119" i="5"/>
  <c r="G133" i="5"/>
  <c r="I23" i="3"/>
  <c r="J34" i="3"/>
  <c r="I35" i="3"/>
  <c r="S23" i="3" l="1"/>
  <c r="S45" i="3"/>
  <c r="S65" i="2"/>
  <c r="S70" i="2"/>
  <c r="S28" i="3"/>
  <c r="S94" i="2"/>
  <c r="S54" i="2"/>
  <c r="T34" i="3"/>
  <c r="S64" i="3"/>
  <c r="T34" i="2"/>
  <c r="S60" i="3"/>
  <c r="S54" i="3"/>
  <c r="T70" i="3"/>
  <c r="E169" i="4"/>
  <c r="E147" i="4"/>
  <c r="E143" i="5"/>
  <c r="S72" i="2"/>
  <c r="F73" i="2"/>
  <c r="G72" i="2"/>
  <c r="E154" i="5"/>
  <c r="E154" i="4"/>
  <c r="E157" i="5"/>
  <c r="E160" i="4"/>
  <c r="G72" i="3"/>
  <c r="F73" i="3"/>
  <c r="S72" i="3"/>
  <c r="F97" i="2"/>
  <c r="G96" i="2"/>
  <c r="T96" i="2"/>
  <c r="E164" i="5"/>
  <c r="E150" i="5"/>
  <c r="E151" i="4"/>
  <c r="E170" i="5"/>
  <c r="T36" i="2"/>
  <c r="E161" i="4"/>
  <c r="G36" i="2"/>
  <c r="E173" i="5"/>
  <c r="G36" i="3"/>
  <c r="E176" i="4"/>
  <c r="E160" i="5"/>
  <c r="E201" i="5"/>
  <c r="E204" i="5"/>
  <c r="F37" i="3"/>
  <c r="S36" i="3"/>
  <c r="E177" i="4"/>
  <c r="E168" i="4"/>
  <c r="E147" i="5"/>
  <c r="E143" i="4"/>
  <c r="J71" i="3"/>
  <c r="M72" i="3"/>
  <c r="G138" i="5"/>
  <c r="I36" i="2"/>
  <c r="J71" i="2"/>
  <c r="J35" i="3"/>
  <c r="G156" i="4"/>
  <c r="G152" i="5"/>
  <c r="I157" i="4"/>
  <c r="L71" i="3"/>
  <c r="G142" i="5"/>
  <c r="G145" i="5"/>
  <c r="I138" i="5"/>
  <c r="L35" i="2"/>
  <c r="G189" i="5"/>
  <c r="I156" i="4"/>
  <c r="M72" i="2"/>
  <c r="G165" i="4"/>
  <c r="I142" i="5"/>
  <c r="I145" i="5"/>
  <c r="J35" i="2"/>
  <c r="G164" i="4"/>
  <c r="I189" i="5"/>
  <c r="I36" i="3"/>
  <c r="G135" i="4"/>
  <c r="M36" i="2"/>
  <c r="G142" i="4"/>
  <c r="I72" i="2"/>
  <c r="I142" i="4"/>
  <c r="I148" i="4"/>
  <c r="I72" i="3"/>
  <c r="G149" i="4"/>
  <c r="G161" i="5"/>
  <c r="G148" i="5"/>
  <c r="I192" i="5"/>
  <c r="I165" i="4"/>
  <c r="I135" i="5"/>
  <c r="G131" i="5"/>
  <c r="J55" i="3"/>
  <c r="J95" i="2"/>
  <c r="I96" i="2"/>
  <c r="I152" i="5"/>
  <c r="G158" i="5"/>
  <c r="I149" i="4"/>
  <c r="I161" i="5"/>
  <c r="J65" i="3"/>
  <c r="G148" i="4"/>
  <c r="G139" i="4"/>
  <c r="G135" i="5"/>
  <c r="I139" i="4"/>
  <c r="I164" i="4"/>
  <c r="G157" i="4"/>
  <c r="I131" i="5"/>
  <c r="L55" i="3"/>
  <c r="L95" i="2"/>
  <c r="I158" i="5"/>
  <c r="L71" i="2"/>
  <c r="L35" i="3"/>
  <c r="I148" i="5"/>
  <c r="M36" i="3"/>
  <c r="L65" i="3"/>
  <c r="G131" i="4"/>
  <c r="I131" i="4"/>
  <c r="M96" i="2"/>
  <c r="G192" i="5"/>
  <c r="I135" i="4"/>
  <c r="T35" i="3" l="1"/>
  <c r="S65" i="3"/>
  <c r="S95" i="2"/>
  <c r="S55" i="3"/>
  <c r="S35" i="2"/>
  <c r="T71" i="3"/>
  <c r="S71" i="2"/>
  <c r="E216" i="5"/>
  <c r="E166" i="4"/>
  <c r="S37" i="3"/>
  <c r="E162" i="5"/>
  <c r="T97" i="2"/>
  <c r="G97" i="2"/>
  <c r="F98" i="2"/>
  <c r="E188" i="4"/>
  <c r="E155" i="4"/>
  <c r="E172" i="5"/>
  <c r="S73" i="2"/>
  <c r="G73" i="2"/>
  <c r="E182" i="5"/>
  <c r="E176" i="5"/>
  <c r="E155" i="5"/>
  <c r="E159" i="5"/>
  <c r="E163" i="4"/>
  <c r="S73" i="3"/>
  <c r="G73" i="3"/>
  <c r="E159" i="4"/>
  <c r="E173" i="4"/>
  <c r="E180" i="4"/>
  <c r="G37" i="3"/>
  <c r="E189" i="4"/>
  <c r="E185" i="5"/>
  <c r="E172" i="4"/>
  <c r="E213" i="5"/>
  <c r="E169" i="5"/>
  <c r="E166" i="5"/>
  <c r="E181" i="4"/>
  <c r="I37" i="3"/>
  <c r="G164" i="5"/>
  <c r="J36" i="2"/>
  <c r="I147" i="4"/>
  <c r="G154" i="5"/>
  <c r="M97" i="2"/>
  <c r="L36" i="3"/>
  <c r="I176" i="4"/>
  <c r="M73" i="2"/>
  <c r="G168" i="4"/>
  <c r="G177" i="4"/>
  <c r="I160" i="4"/>
  <c r="I157" i="5"/>
  <c r="G143" i="4"/>
  <c r="G143" i="5"/>
  <c r="I201" i="5"/>
  <c r="G204" i="5"/>
  <c r="M37" i="3"/>
  <c r="I164" i="5"/>
  <c r="G151" i="4"/>
  <c r="G147" i="4"/>
  <c r="I73" i="2"/>
  <c r="I177" i="4"/>
  <c r="G161" i="4"/>
  <c r="G150" i="5"/>
  <c r="L72" i="2"/>
  <c r="G160" i="5"/>
  <c r="I143" i="5"/>
  <c r="I73" i="3"/>
  <c r="G173" i="5"/>
  <c r="J96" i="2"/>
  <c r="G154" i="4"/>
  <c r="I150" i="5"/>
  <c r="J72" i="2"/>
  <c r="G170" i="5"/>
  <c r="G147" i="5"/>
  <c r="M73" i="3"/>
  <c r="I161" i="4"/>
  <c r="J36" i="3"/>
  <c r="I173" i="5"/>
  <c r="L96" i="2"/>
  <c r="G169" i="4"/>
  <c r="G157" i="5"/>
  <c r="I151" i="4"/>
  <c r="G201" i="5"/>
  <c r="I143" i="4"/>
  <c r="I154" i="4"/>
  <c r="I97" i="2"/>
  <c r="G176" i="4"/>
  <c r="I160" i="5"/>
  <c r="I170" i="5"/>
  <c r="L36" i="2"/>
  <c r="J72" i="3"/>
  <c r="G160" i="4"/>
  <c r="I169" i="4"/>
  <c r="I147" i="5"/>
  <c r="L72" i="3"/>
  <c r="I168" i="4"/>
  <c r="I204" i="5"/>
  <c r="I154" i="5"/>
  <c r="T72" i="3" l="1"/>
  <c r="S96" i="2"/>
  <c r="T72" i="2"/>
  <c r="T36" i="3"/>
  <c r="S36" i="2"/>
  <c r="E197" i="5"/>
  <c r="E181" i="5"/>
  <c r="E171" i="5"/>
  <c r="E174" i="5"/>
  <c r="E184" i="5"/>
  <c r="E193" i="4"/>
  <c r="E185" i="4"/>
  <c r="E194" i="5"/>
  <c r="E178" i="4"/>
  <c r="E178" i="5"/>
  <c r="E225" i="5"/>
  <c r="E201" i="4"/>
  <c r="E192" i="4"/>
  <c r="E167" i="4"/>
  <c r="E167" i="5"/>
  <c r="G98" i="2"/>
  <c r="T98" i="2"/>
  <c r="E228" i="5"/>
  <c r="E171" i="4"/>
  <c r="E175" i="4"/>
  <c r="E188" i="5"/>
  <c r="E184" i="4"/>
  <c r="E200" i="4"/>
  <c r="G182" i="5"/>
  <c r="G166" i="5"/>
  <c r="G155" i="5"/>
  <c r="L73" i="3"/>
  <c r="I166" i="4"/>
  <c r="G172" i="4"/>
  <c r="G185" i="5"/>
  <c r="I181" i="4"/>
  <c r="I182" i="5"/>
  <c r="I166" i="5"/>
  <c r="I155" i="5"/>
  <c r="G176" i="5"/>
  <c r="G188" i="4"/>
  <c r="I162" i="5"/>
  <c r="G166" i="4"/>
  <c r="G169" i="5"/>
  <c r="G159" i="4"/>
  <c r="I185" i="5"/>
  <c r="G162" i="5"/>
  <c r="J37" i="3"/>
  <c r="I180" i="4"/>
  <c r="I216" i="5"/>
  <c r="L37" i="3"/>
  <c r="I176" i="5"/>
  <c r="G155" i="4"/>
  <c r="I169" i="5"/>
  <c r="G173" i="4"/>
  <c r="L73" i="2"/>
  <c r="G189" i="4"/>
  <c r="I155" i="4"/>
  <c r="I98" i="2"/>
  <c r="I159" i="4"/>
  <c r="G159" i="5"/>
  <c r="I172" i="5"/>
  <c r="I173" i="4"/>
  <c r="J73" i="2"/>
  <c r="J97" i="2"/>
  <c r="I172" i="4"/>
  <c r="G216" i="5"/>
  <c r="G213" i="5"/>
  <c r="I188" i="4"/>
  <c r="G172" i="5"/>
  <c r="I159" i="5"/>
  <c r="G181" i="4"/>
  <c r="I189" i="4"/>
  <c r="L97" i="2"/>
  <c r="G163" i="4"/>
  <c r="J73" i="3"/>
  <c r="G180" i="4"/>
  <c r="I163" i="4"/>
  <c r="M98" i="2"/>
  <c r="I213" i="5"/>
  <c r="S97" i="2" l="1"/>
  <c r="T73" i="2"/>
  <c r="T37" i="3"/>
  <c r="T73" i="3"/>
  <c r="E197" i="4"/>
  <c r="E190" i="5"/>
  <c r="E206" i="5"/>
  <c r="E183" i="4"/>
  <c r="E187" i="4"/>
  <c r="E213" i="4"/>
  <c r="E196" i="4"/>
  <c r="E196" i="5"/>
  <c r="E179" i="4"/>
  <c r="E212" i="4"/>
  <c r="E200" i="5"/>
  <c r="E179" i="5"/>
  <c r="E237" i="5"/>
  <c r="E190" i="4"/>
  <c r="E193" i="5"/>
  <c r="E240" i="5"/>
  <c r="E204" i="4"/>
  <c r="E186" i="5"/>
  <c r="E205" i="4"/>
  <c r="E183" i="5"/>
  <c r="E209" i="5"/>
  <c r="G178" i="5"/>
  <c r="I167" i="5"/>
  <c r="I225" i="5"/>
  <c r="I178" i="5"/>
  <c r="I171" i="4"/>
  <c r="G200" i="4"/>
  <c r="G181" i="5"/>
  <c r="G175" i="4"/>
  <c r="I200" i="4"/>
  <c r="I174" i="5"/>
  <c r="G188" i="5"/>
  <c r="I184" i="4"/>
  <c r="I181" i="5"/>
  <c r="G174" i="5"/>
  <c r="G194" i="5"/>
  <c r="G184" i="5"/>
  <c r="G225" i="5"/>
  <c r="I175" i="4"/>
  <c r="I197" i="5"/>
  <c r="J98" i="2"/>
  <c r="G201" i="4"/>
  <c r="I184" i="5"/>
  <c r="I228" i="5"/>
  <c r="G193" i="4"/>
  <c r="I185" i="4"/>
  <c r="L98" i="2"/>
  <c r="I188" i="5"/>
  <c r="I178" i="4"/>
  <c r="G192" i="4"/>
  <c r="I193" i="4"/>
  <c r="I167" i="4"/>
  <c r="I192" i="4"/>
  <c r="G197" i="5"/>
  <c r="I194" i="5"/>
  <c r="G228" i="5"/>
  <c r="I201" i="4"/>
  <c r="G167" i="4"/>
  <c r="G167" i="5"/>
  <c r="G178" i="4"/>
  <c r="G171" i="5"/>
  <c r="G171" i="4"/>
  <c r="G184" i="4"/>
  <c r="I171" i="5"/>
  <c r="G185" i="4"/>
  <c r="S98" i="2" l="1"/>
  <c r="E217" i="4"/>
  <c r="E205" i="5"/>
  <c r="E216" i="4"/>
  <c r="E195" i="4"/>
  <c r="E202" i="5"/>
  <c r="E252" i="5"/>
  <c r="E191" i="4"/>
  <c r="E225" i="4"/>
  <c r="E202" i="4"/>
  <c r="E212" i="5"/>
  <c r="E209" i="4"/>
  <c r="E249" i="5"/>
  <c r="E224" i="4"/>
  <c r="E199" i="4"/>
  <c r="E218" i="5"/>
  <c r="E221" i="5"/>
  <c r="E195" i="5"/>
  <c r="E198" i="5"/>
  <c r="E191" i="5"/>
  <c r="E208" i="4"/>
  <c r="E208" i="5"/>
  <c r="G240" i="5"/>
  <c r="G206" i="5"/>
  <c r="I204" i="4"/>
  <c r="I197" i="4"/>
  <c r="G187" i="4"/>
  <c r="G183" i="5"/>
  <c r="G196" i="4"/>
  <c r="G183" i="4"/>
  <c r="G237" i="5"/>
  <c r="I237" i="5"/>
  <c r="G205" i="4"/>
  <c r="I240" i="5"/>
  <c r="G190" i="4"/>
  <c r="I187" i="4"/>
  <c r="I183" i="5"/>
  <c r="I205" i="4"/>
  <c r="I190" i="4"/>
  <c r="I183" i="4"/>
  <c r="G193" i="5"/>
  <c r="I179" i="4"/>
  <c r="G212" i="4"/>
  <c r="I206" i="5"/>
  <c r="G186" i="5"/>
  <c r="G196" i="5"/>
  <c r="I193" i="5"/>
  <c r="G190" i="5"/>
  <c r="G213" i="4"/>
  <c r="I200" i="5"/>
  <c r="I186" i="5"/>
  <c r="I213" i="4"/>
  <c r="I209" i="5"/>
  <c r="I179" i="5"/>
  <c r="G200" i="5"/>
  <c r="I196" i="4"/>
  <c r="G204" i="4"/>
  <c r="I190" i="5"/>
  <c r="I212" i="4"/>
  <c r="G209" i="5"/>
  <c r="G179" i="5"/>
  <c r="I196" i="5"/>
  <c r="G197" i="4"/>
  <c r="G179" i="4"/>
  <c r="E220" i="4" l="1"/>
  <c r="E230" i="5"/>
  <c r="E221" i="4"/>
  <c r="E237" i="4"/>
  <c r="E210" i="5"/>
  <c r="E217" i="5"/>
  <c r="E207" i="5"/>
  <c r="E211" i="4"/>
  <c r="E220" i="5"/>
  <c r="E233" i="5"/>
  <c r="E236" i="4"/>
  <c r="E224" i="5"/>
  <c r="E214" i="5"/>
  <c r="E203" i="4"/>
  <c r="E207" i="4"/>
  <c r="E203" i="5"/>
  <c r="E214" i="4"/>
  <c r="E229" i="4"/>
  <c r="E228" i="4"/>
  <c r="G208" i="4"/>
  <c r="I191" i="5"/>
  <c r="I205" i="5"/>
  <c r="G212" i="5"/>
  <c r="I191" i="4"/>
  <c r="I217" i="4"/>
  <c r="G225" i="4"/>
  <c r="G195" i="5"/>
  <c r="I225" i="4"/>
  <c r="I216" i="4"/>
  <c r="I208" i="4"/>
  <c r="I208" i="5"/>
  <c r="G218" i="5"/>
  <c r="I218" i="5"/>
  <c r="G198" i="5"/>
  <c r="I221" i="5"/>
  <c r="G202" i="5"/>
  <c r="G195" i="4"/>
  <c r="G252" i="5"/>
  <c r="I198" i="5"/>
  <c r="G199" i="4"/>
  <c r="I202" i="5"/>
  <c r="I195" i="4"/>
  <c r="G208" i="5"/>
  <c r="G191" i="4"/>
  <c r="G249" i="5"/>
  <c r="I195" i="5"/>
  <c r="I249" i="5"/>
  <c r="I202" i="4"/>
  <c r="G209" i="4"/>
  <c r="G224" i="4"/>
  <c r="I252" i="5"/>
  <c r="G217" i="4"/>
  <c r="G216" i="4"/>
  <c r="G202" i="4"/>
  <c r="G221" i="5"/>
  <c r="I199" i="4"/>
  <c r="G191" i="5"/>
  <c r="I209" i="4"/>
  <c r="G205" i="5"/>
  <c r="I224" i="4"/>
  <c r="I212" i="5"/>
  <c r="E219" i="4" l="1"/>
  <c r="E241" i="4"/>
  <c r="E215" i="4"/>
  <c r="E248" i="4"/>
  <c r="E229" i="5"/>
  <c r="E233" i="4"/>
  <c r="E245" i="5"/>
  <c r="E226" i="5"/>
  <c r="E223" i="4"/>
  <c r="E219" i="5"/>
  <c r="E240" i="4"/>
  <c r="E226" i="4"/>
  <c r="E236" i="5"/>
  <c r="E215" i="5"/>
  <c r="E232" i="5"/>
  <c r="E249" i="4"/>
  <c r="E232" i="4"/>
  <c r="E222" i="5"/>
  <c r="I217" i="5"/>
  <c r="I237" i="4"/>
  <c r="G207" i="4"/>
  <c r="I207" i="4"/>
  <c r="I203" i="4"/>
  <c r="G221" i="4"/>
  <c r="G230" i="5"/>
  <c r="G236" i="4"/>
  <c r="I221" i="4"/>
  <c r="G211" i="4"/>
  <c r="I230" i="5"/>
  <c r="I211" i="4"/>
  <c r="G214" i="4"/>
  <c r="G220" i="5"/>
  <c r="I220" i="4"/>
  <c r="I236" i="4"/>
  <c r="I233" i="5"/>
  <c r="G207" i="5"/>
  <c r="I214" i="4"/>
  <c r="G229" i="4"/>
  <c r="G233" i="5"/>
  <c r="I207" i="5"/>
  <c r="G224" i="5"/>
  <c r="I220" i="5"/>
  <c r="G210" i="5"/>
  <c r="G228" i="4"/>
  <c r="G237" i="4"/>
  <c r="G203" i="4"/>
  <c r="G203" i="5"/>
  <c r="I203" i="5"/>
  <c r="G220" i="4"/>
  <c r="I229" i="4"/>
  <c r="G217" i="5"/>
  <c r="I210" i="5"/>
  <c r="G214" i="5"/>
  <c r="I224" i="5"/>
  <c r="I214" i="5"/>
  <c r="I228" i="4"/>
  <c r="E245" i="4" l="1"/>
  <c r="E248" i="5"/>
  <c r="E231" i="5"/>
  <c r="E238" i="5"/>
  <c r="E235" i="4"/>
  <c r="E241" i="5"/>
  <c r="E234" i="5"/>
  <c r="E244" i="5"/>
  <c r="E253" i="4"/>
  <c r="E244" i="4"/>
  <c r="E227" i="5"/>
  <c r="E238" i="4"/>
  <c r="E252" i="4"/>
  <c r="E227" i="4"/>
  <c r="E231" i="4"/>
  <c r="G233" i="4"/>
  <c r="I240" i="4"/>
  <c r="I219" i="5"/>
  <c r="I233" i="4"/>
  <c r="G229" i="5"/>
  <c r="G249" i="4"/>
  <c r="G226" i="5"/>
  <c r="I229" i="5"/>
  <c r="G241" i="4"/>
  <c r="I232" i="4"/>
  <c r="I249" i="4"/>
  <c r="G222" i="5"/>
  <c r="I241" i="4"/>
  <c r="G215" i="5"/>
  <c r="I226" i="5"/>
  <c r="I245" i="5"/>
  <c r="I215" i="5"/>
  <c r="G236" i="5"/>
  <c r="I222" i="5"/>
  <c r="G245" i="5"/>
  <c r="G215" i="4"/>
  <c r="I215" i="4"/>
  <c r="G219" i="5"/>
  <c r="G248" i="4"/>
  <c r="I232" i="5"/>
  <c r="I226" i="4"/>
  <c r="G219" i="4"/>
  <c r="G240" i="4"/>
  <c r="I236" i="5"/>
  <c r="G223" i="4"/>
  <c r="G232" i="5"/>
  <c r="I248" i="4"/>
  <c r="I223" i="4"/>
  <c r="G226" i="4"/>
  <c r="G232" i="4"/>
  <c r="I219" i="4"/>
  <c r="E250" i="4" l="1"/>
  <c r="E253" i="5"/>
  <c r="E243" i="4"/>
  <c r="E239" i="5"/>
  <c r="E247" i="4"/>
  <c r="E239" i="4"/>
  <c r="E246" i="5"/>
  <c r="E250" i="5"/>
  <c r="E243" i="5"/>
  <c r="G244" i="4"/>
  <c r="I244" i="4"/>
  <c r="G238" i="4"/>
  <c r="I235" i="4"/>
  <c r="G244" i="5"/>
  <c r="G238" i="5"/>
  <c r="G245" i="4"/>
  <c r="I238" i="4"/>
  <c r="I244" i="5"/>
  <c r="G227" i="4"/>
  <c r="I245" i="4"/>
  <c r="G241" i="5"/>
  <c r="G227" i="5"/>
  <c r="I227" i="4"/>
  <c r="I238" i="5"/>
  <c r="G253" i="4"/>
  <c r="I227" i="5"/>
  <c r="G252" i="4"/>
  <c r="I253" i="4"/>
  <c r="G235" i="4"/>
  <c r="G231" i="5"/>
  <c r="I248" i="5"/>
  <c r="I231" i="4"/>
  <c r="I241" i="5"/>
  <c r="G234" i="5"/>
  <c r="I252" i="4"/>
  <c r="G231" i="4"/>
  <c r="I234" i="5"/>
  <c r="I231" i="5"/>
  <c r="G248" i="5"/>
  <c r="E251" i="5" l="1"/>
  <c r="E251" i="4"/>
  <c r="G250" i="4"/>
  <c r="I239" i="5"/>
  <c r="G239" i="5"/>
  <c r="I253" i="5"/>
  <c r="I250" i="4"/>
  <c r="G253" i="5"/>
  <c r="G243" i="5"/>
  <c r="G250" i="5"/>
  <c r="I243" i="5"/>
  <c r="I250" i="5"/>
  <c r="G247" i="4"/>
  <c r="I239" i="4"/>
  <c r="I247" i="4"/>
  <c r="I246" i="5"/>
  <c r="G243" i="4"/>
  <c r="G239" i="4"/>
  <c r="I243" i="4"/>
  <c r="G246" i="5"/>
  <c r="I251" i="5"/>
  <c r="G251" i="4"/>
  <c r="G251" i="5"/>
  <c r="I251" i="4"/>
</calcChain>
</file>

<file path=xl/comments1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</t>
        </r>
      </text>
    </comment>
  </commentList>
</comments>
</file>

<file path=xl/comments2.xml><?xml version="1.0" encoding="utf-8"?>
<comments xmlns="http://schemas.openxmlformats.org/spreadsheetml/2006/main">
  <authors>
    <author>Steve Wang</author>
  </authors>
  <commentList>
    <comment ref="G1" authorId="0" shapeId="0">
      <text>
        <r>
          <rPr>
            <b/>
            <sz val="8"/>
            <color indexed="81"/>
            <rFont val="Tahoma"/>
          </rPr>
          <t>Must type yes for strip prices to work.</t>
        </r>
      </text>
    </comment>
  </commentList>
</comments>
</file>

<file path=xl/sharedStrings.xml><?xml version="1.0" encoding="utf-8"?>
<sst xmlns="http://schemas.openxmlformats.org/spreadsheetml/2006/main" count="174" uniqueCount="71">
  <si>
    <t>Month</t>
  </si>
  <si>
    <t>Term:</t>
  </si>
  <si>
    <t>Months</t>
  </si>
  <si>
    <t>Start Date:</t>
  </si>
  <si>
    <t>End Date:</t>
  </si>
  <si>
    <t>Strike</t>
  </si>
  <si>
    <t>Price</t>
  </si>
  <si>
    <t>Gamma</t>
  </si>
  <si>
    <t>C-Price</t>
  </si>
  <si>
    <t>P-Price</t>
  </si>
  <si>
    <t>Vol</t>
  </si>
  <si>
    <t>C-Delta</t>
  </si>
  <si>
    <t>P-Delta</t>
  </si>
  <si>
    <t>Rate</t>
  </si>
  <si>
    <t>Expiry</t>
  </si>
  <si>
    <t>VEGA</t>
  </si>
  <si>
    <t>Bid Vol</t>
  </si>
  <si>
    <t>Offer Vol</t>
  </si>
  <si>
    <t>Bid</t>
  </si>
  <si>
    <t>Offer</t>
  </si>
  <si>
    <t>Bid/Offer</t>
  </si>
  <si>
    <t>Call</t>
  </si>
  <si>
    <t>Put</t>
  </si>
  <si>
    <t>Days</t>
  </si>
  <si>
    <t>Do you want in the money prices?</t>
  </si>
  <si>
    <t>June</t>
  </si>
  <si>
    <t>July/August</t>
  </si>
  <si>
    <t>Sept</t>
  </si>
  <si>
    <t>October</t>
  </si>
  <si>
    <t>Q4</t>
  </si>
  <si>
    <t>Interest</t>
  </si>
  <si>
    <t>Expiration</t>
  </si>
  <si>
    <t>Peak Days</t>
  </si>
  <si>
    <t>Call Price</t>
  </si>
  <si>
    <t>Put Price</t>
  </si>
  <si>
    <t>Peak</t>
  </si>
  <si>
    <t>Rates</t>
  </si>
  <si>
    <t>Daily</t>
  </si>
  <si>
    <t>Monthly</t>
  </si>
  <si>
    <t>Today</t>
  </si>
  <si>
    <t>Monthly Strip Options</t>
  </si>
  <si>
    <t>Daily Strip Options</t>
  </si>
  <si>
    <t>Date</t>
  </si>
  <si>
    <t>Theta</t>
  </si>
  <si>
    <t>Bid C</t>
  </si>
  <si>
    <t>yes</t>
  </si>
  <si>
    <t>Skew</t>
  </si>
  <si>
    <t>Mar 02</t>
  </si>
  <si>
    <t>Apr 02</t>
  </si>
  <si>
    <t>May 02</t>
  </si>
  <si>
    <t>June 02</t>
  </si>
  <si>
    <t>July/Aug 02</t>
  </si>
  <si>
    <t>Jan/Feb 02</t>
  </si>
  <si>
    <t>Cinergy Monthlies</t>
  </si>
  <si>
    <t>Cinergy Dailies</t>
  </si>
  <si>
    <t xml:space="preserve"> </t>
  </si>
  <si>
    <t>NYMEX</t>
  </si>
  <si>
    <t>BID</t>
  </si>
  <si>
    <t>ASK</t>
  </si>
  <si>
    <t>HR</t>
  </si>
  <si>
    <t>Fg02</t>
  </si>
  <si>
    <t>NQ02</t>
  </si>
  <si>
    <t>GAS</t>
  </si>
  <si>
    <t>Crude</t>
  </si>
  <si>
    <t>Heat</t>
  </si>
  <si>
    <t>Dec</t>
  </si>
  <si>
    <t>HJ</t>
  </si>
  <si>
    <t>May/Jun</t>
  </si>
  <si>
    <t>nq3</t>
  </si>
  <si>
    <t>fg3</t>
  </si>
  <si>
    <t>Sep/q4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</si>
</sst>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2" formatCode="0.0%"/>
    <numFmt numFmtId="174" formatCode="&quot;$&quot;#,##0.00"/>
    <numFmt numFmtId="176" formatCode="mmmm\ d\,\ yyyy"/>
    <numFmt numFmtId="178" formatCode="&quot;$&quot;#,##0.000_);[Red]\(&quot;$&quot;#,##0.000\)"/>
    <numFmt numFmtId="180" formatCode="&quot;$&quot;#,##0.0000_);[Red]\(&quot;$&quot;#,##0.0000\)"/>
    <numFmt numFmtId="187" formatCode="_(* #,##0.0000_);_(* \(#,##0.0000\);_(* &quot;-&quot;??_);_(@_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9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53"/>
      <name val="Arial"/>
      <family val="2"/>
    </font>
    <font>
      <b/>
      <sz val="10"/>
      <color indexed="18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b/>
      <sz val="16"/>
      <name val="Arial"/>
      <family val="2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2" borderId="1" xfId="0" applyFill="1" applyBorder="1"/>
    <xf numFmtId="0" fontId="5" fillId="2" borderId="0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0" fillId="2" borderId="5" xfId="0" applyFill="1" applyBorder="1"/>
    <xf numFmtId="43" fontId="6" fillId="2" borderId="6" xfId="1" quotePrefix="1" applyFont="1" applyFill="1" applyBorder="1"/>
    <xf numFmtId="8" fontId="6" fillId="2" borderId="6" xfId="0" quotePrefix="1" applyNumberFormat="1" applyFont="1" applyFill="1" applyBorder="1"/>
    <xf numFmtId="43" fontId="6" fillId="2" borderId="0" xfId="1" quotePrefix="1" applyFont="1" applyFill="1" applyBorder="1"/>
    <xf numFmtId="8" fontId="6" fillId="2" borderId="0" xfId="0" quotePrefix="1" applyNumberFormat="1" applyFont="1" applyFill="1" applyBorder="1"/>
    <xf numFmtId="43" fontId="6" fillId="2" borderId="3" xfId="1" quotePrefix="1" applyFont="1" applyFill="1" applyBorder="1"/>
    <xf numFmtId="8" fontId="6" fillId="2" borderId="3" xfId="0" quotePrefix="1" applyNumberFormat="1" applyFont="1" applyFill="1" applyBorder="1"/>
    <xf numFmtId="17" fontId="6" fillId="2" borderId="0" xfId="0" applyNumberFormat="1" applyFont="1" applyFill="1" applyBorder="1"/>
    <xf numFmtId="187" fontId="6" fillId="2" borderId="0" xfId="1" quotePrefix="1" applyNumberFormat="1" applyFont="1" applyFill="1" applyBorder="1"/>
    <xf numFmtId="17" fontId="6" fillId="2" borderId="3" xfId="0" applyNumberFormat="1" applyFont="1" applyFill="1" applyBorder="1"/>
    <xf numFmtId="187" fontId="6" fillId="2" borderId="6" xfId="1" quotePrefix="1" applyNumberFormat="1" applyFont="1" applyFill="1" applyBorder="1"/>
    <xf numFmtId="187" fontId="6" fillId="2" borderId="3" xfId="1" quotePrefix="1" applyNumberFormat="1" applyFont="1" applyFill="1" applyBorder="1"/>
    <xf numFmtId="10" fontId="5" fillId="2" borderId="5" xfId="3" applyNumberFormat="1" applyFont="1" applyFill="1" applyBorder="1" applyAlignment="1">
      <alignment horizontal="center"/>
    </xf>
    <xf numFmtId="0" fontId="0" fillId="2" borderId="2" xfId="0" applyNumberFormat="1" applyFill="1" applyBorder="1"/>
    <xf numFmtId="17" fontId="6" fillId="2" borderId="7" xfId="0" applyNumberFormat="1" applyFont="1" applyFill="1" applyBorder="1"/>
    <xf numFmtId="17" fontId="6" fillId="2" borderId="1" xfId="0" applyNumberFormat="1" applyFont="1" applyFill="1" applyBorder="1"/>
    <xf numFmtId="14" fontId="0" fillId="2" borderId="0" xfId="0" applyNumberFormat="1" applyFill="1" applyBorder="1"/>
    <xf numFmtId="14" fontId="0" fillId="2" borderId="3" xfId="0" applyNumberFormat="1" applyFill="1" applyBorder="1"/>
    <xf numFmtId="10" fontId="0" fillId="2" borderId="0" xfId="0" applyNumberFormat="1" applyFill="1" applyBorder="1"/>
    <xf numFmtId="10" fontId="0" fillId="2" borderId="0" xfId="3" applyNumberFormat="1" applyFont="1" applyFill="1" applyBorder="1"/>
    <xf numFmtId="17" fontId="6" fillId="2" borderId="6" xfId="0" applyNumberFormat="1" applyFont="1" applyFill="1" applyBorder="1"/>
    <xf numFmtId="1" fontId="0" fillId="2" borderId="8" xfId="0" applyNumberFormat="1" applyFill="1" applyBorder="1"/>
    <xf numFmtId="1" fontId="0" fillId="2" borderId="2" xfId="0" applyNumberFormat="1" applyFill="1" applyBorder="1"/>
    <xf numFmtId="10" fontId="0" fillId="2" borderId="3" xfId="0" applyNumberFormat="1" applyFill="1" applyBorder="1"/>
    <xf numFmtId="1" fontId="0" fillId="2" borderId="4" xfId="0" applyNumberFormat="1" applyFill="1" applyBorder="1"/>
    <xf numFmtId="10" fontId="5" fillId="2" borderId="1" xfId="3" applyNumberFormat="1" applyFont="1" applyFill="1" applyBorder="1" applyAlignment="1">
      <alignment horizontal="center"/>
    </xf>
    <xf numFmtId="10" fontId="9" fillId="2" borderId="7" xfId="3" applyNumberFormat="1" applyFont="1" applyFill="1" applyBorder="1" applyAlignment="1">
      <alignment horizontal="center"/>
    </xf>
    <xf numFmtId="10" fontId="9" fillId="2" borderId="5" xfId="3" applyNumberFormat="1" applyFont="1" applyFill="1" applyBorder="1" applyAlignment="1">
      <alignment horizontal="center"/>
    </xf>
    <xf numFmtId="10" fontId="9" fillId="2" borderId="8" xfId="3" applyNumberFormat="1" applyFont="1" applyFill="1" applyBorder="1" applyAlignment="1">
      <alignment horizontal="center"/>
    </xf>
    <xf numFmtId="10" fontId="5" fillId="2" borderId="2" xfId="3" applyNumberFormat="1" applyFont="1" applyFill="1" applyBorder="1" applyAlignment="1">
      <alignment horizontal="center"/>
    </xf>
    <xf numFmtId="10" fontId="5" fillId="2" borderId="4" xfId="3" applyNumberFormat="1" applyFont="1" applyFill="1" applyBorder="1" applyAlignment="1">
      <alignment horizontal="center"/>
    </xf>
    <xf numFmtId="10" fontId="9" fillId="2" borderId="2" xfId="3" applyNumberFormat="1" applyFont="1" applyFill="1" applyBorder="1" applyAlignment="1">
      <alignment horizontal="center"/>
    </xf>
    <xf numFmtId="17" fontId="6" fillId="2" borderId="5" xfId="0" applyNumberFormat="1" applyFont="1" applyFill="1" applyBorder="1"/>
    <xf numFmtId="17" fontId="6" fillId="2" borderId="9" xfId="0" applyNumberFormat="1" applyFont="1" applyFill="1" applyBorder="1"/>
    <xf numFmtId="43" fontId="6" fillId="2" borderId="10" xfId="1" quotePrefix="1" applyFont="1" applyFill="1" applyBorder="1"/>
    <xf numFmtId="187" fontId="6" fillId="2" borderId="10" xfId="1" quotePrefix="1" applyNumberFormat="1" applyFont="1" applyFill="1" applyBorder="1"/>
    <xf numFmtId="8" fontId="6" fillId="2" borderId="10" xfId="0" quotePrefix="1" applyNumberFormat="1" applyFont="1" applyFill="1" applyBorder="1"/>
    <xf numFmtId="10" fontId="5" fillId="2" borderId="11" xfId="3" applyNumberFormat="1" applyFont="1" applyFill="1" applyBorder="1" applyAlignment="1">
      <alignment horizontal="center"/>
    </xf>
    <xf numFmtId="17" fontId="6" fillId="2" borderId="12" xfId="0" applyNumberFormat="1" applyFont="1" applyFill="1" applyBorder="1"/>
    <xf numFmtId="43" fontId="6" fillId="2" borderId="13" xfId="1" quotePrefix="1" applyFont="1" applyFill="1" applyBorder="1"/>
    <xf numFmtId="187" fontId="6" fillId="2" borderId="13" xfId="1" quotePrefix="1" applyNumberFormat="1" applyFont="1" applyFill="1" applyBorder="1"/>
    <xf numFmtId="8" fontId="6" fillId="2" borderId="13" xfId="0" quotePrefix="1" applyNumberFormat="1" applyFont="1" applyFill="1" applyBorder="1"/>
    <xf numFmtId="10" fontId="5" fillId="2" borderId="14" xfId="3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2" applyNumberFormat="1" applyFont="1"/>
    <xf numFmtId="174" fontId="10" fillId="2" borderId="6" xfId="2" applyNumberFormat="1" applyFont="1" applyFill="1" applyBorder="1" applyProtection="1">
      <protection locked="0"/>
    </xf>
    <xf numFmtId="174" fontId="10" fillId="2" borderId="0" xfId="2" applyNumberFormat="1" applyFont="1" applyFill="1" applyBorder="1" applyProtection="1">
      <protection locked="0"/>
    </xf>
    <xf numFmtId="174" fontId="10" fillId="2" borderId="3" xfId="2" applyNumberFormat="1" applyFont="1" applyFill="1" applyBorder="1" applyProtection="1">
      <protection locked="0"/>
    </xf>
    <xf numFmtId="174" fontId="9" fillId="2" borderId="6" xfId="2" applyNumberFormat="1" applyFont="1" applyFill="1" applyBorder="1"/>
    <xf numFmtId="174" fontId="8" fillId="2" borderId="0" xfId="2" applyNumberFormat="1" applyFont="1" applyFill="1" applyBorder="1"/>
    <xf numFmtId="174" fontId="8" fillId="2" borderId="3" xfId="2" applyNumberFormat="1" applyFont="1" applyFill="1" applyBorder="1"/>
    <xf numFmtId="174" fontId="2" fillId="2" borderId="0" xfId="2" applyNumberFormat="1" applyFont="1" applyFill="1" applyBorder="1" applyProtection="1">
      <protection locked="0"/>
    </xf>
    <xf numFmtId="174" fontId="2" fillId="2" borderId="3" xfId="2" applyNumberFormat="1" applyFont="1" applyFill="1" applyBorder="1" applyProtection="1">
      <protection locked="0"/>
    </xf>
    <xf numFmtId="8" fontId="6" fillId="3" borderId="7" xfId="0" quotePrefix="1" applyNumberFormat="1" applyFont="1" applyFill="1" applyBorder="1"/>
    <xf numFmtId="8" fontId="6" fillId="3" borderId="6" xfId="0" quotePrefix="1" applyNumberFormat="1" applyFont="1" applyFill="1" applyBorder="1"/>
    <xf numFmtId="8" fontId="6" fillId="3" borderId="5" xfId="0" quotePrefix="1" applyNumberFormat="1" applyFont="1" applyFill="1" applyBorder="1"/>
    <xf numFmtId="8" fontId="6" fillId="3" borderId="0" xfId="0" quotePrefix="1" applyNumberFormat="1" applyFont="1" applyFill="1" applyBorder="1"/>
    <xf numFmtId="8" fontId="6" fillId="3" borderId="1" xfId="0" quotePrefix="1" applyNumberFormat="1" applyFont="1" applyFill="1" applyBorder="1"/>
    <xf numFmtId="8" fontId="6" fillId="3" borderId="3" xfId="0" quotePrefix="1" applyNumberFormat="1" applyFont="1" applyFill="1" applyBorder="1"/>
    <xf numFmtId="8" fontId="6" fillId="3" borderId="8" xfId="0" quotePrefix="1" applyNumberFormat="1" applyFont="1" applyFill="1" applyBorder="1"/>
    <xf numFmtId="8" fontId="6" fillId="3" borderId="2" xfId="0" quotePrefix="1" applyNumberFormat="1" applyFont="1" applyFill="1" applyBorder="1"/>
    <xf numFmtId="8" fontId="6" fillId="3" borderId="4" xfId="0" quotePrefix="1" applyNumberFormat="1" applyFont="1" applyFill="1" applyBorder="1"/>
    <xf numFmtId="0" fontId="0" fillId="2" borderId="0" xfId="0" applyFill="1"/>
    <xf numFmtId="14" fontId="0" fillId="2" borderId="0" xfId="0" applyNumberFormat="1" applyFill="1"/>
    <xf numFmtId="174" fontId="0" fillId="2" borderId="0" xfId="0" applyNumberFormat="1" applyFill="1"/>
    <xf numFmtId="8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4" fontId="2" fillId="2" borderId="0" xfId="2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center"/>
    </xf>
    <xf numFmtId="174" fontId="10" fillId="2" borderId="0" xfId="2" applyNumberFormat="1" applyFont="1" applyFill="1"/>
    <xf numFmtId="174" fontId="10" fillId="2" borderId="10" xfId="2" applyNumberFormat="1" applyFont="1" applyFill="1" applyBorder="1" applyProtection="1">
      <protection locked="0"/>
    </xf>
    <xf numFmtId="8" fontId="6" fillId="3" borderId="9" xfId="0" quotePrefix="1" applyNumberFormat="1" applyFont="1" applyFill="1" applyBorder="1"/>
    <xf numFmtId="8" fontId="6" fillId="3" borderId="14" xfId="0" quotePrefix="1" applyNumberFormat="1" applyFont="1" applyFill="1" applyBorder="1"/>
    <xf numFmtId="174" fontId="8" fillId="2" borderId="13" xfId="2" applyNumberFormat="1" applyFont="1" applyFill="1" applyBorder="1"/>
    <xf numFmtId="174" fontId="2" fillId="2" borderId="13" xfId="2" applyNumberFormat="1" applyFont="1" applyFill="1" applyBorder="1" applyProtection="1">
      <protection locked="0"/>
    </xf>
    <xf numFmtId="8" fontId="6" fillId="3" borderId="12" xfId="0" quotePrefix="1" applyNumberFormat="1" applyFont="1" applyFill="1" applyBorder="1"/>
    <xf numFmtId="8" fontId="6" fillId="3" borderId="11" xfId="0" quotePrefix="1" applyNumberFormat="1" applyFont="1" applyFill="1" applyBorder="1"/>
    <xf numFmtId="174" fontId="9" fillId="2" borderId="0" xfId="2" applyNumberFormat="1" applyFont="1" applyFill="1" applyBorder="1"/>
    <xf numFmtId="174" fontId="8" fillId="2" borderId="10" xfId="2" applyNumberFormat="1" applyFont="1" applyFill="1" applyBorder="1"/>
    <xf numFmtId="17" fontId="6" fillId="2" borderId="10" xfId="0" applyNumberFormat="1" applyFont="1" applyFill="1" applyBorder="1"/>
    <xf numFmtId="17" fontId="6" fillId="2" borderId="13" xfId="0" applyNumberFormat="1" applyFont="1" applyFill="1" applyBorder="1"/>
    <xf numFmtId="8" fontId="6" fillId="3" borderId="10" xfId="0" quotePrefix="1" applyNumberFormat="1" applyFont="1" applyFill="1" applyBorder="1"/>
    <xf numFmtId="17" fontId="2" fillId="2" borderId="0" xfId="0" applyNumberFormat="1" applyFont="1" applyFill="1" applyBorder="1"/>
    <xf numFmtId="39" fontId="6" fillId="2" borderId="7" xfId="0" quotePrefix="1" applyNumberFormat="1" applyFont="1" applyFill="1" applyBorder="1"/>
    <xf numFmtId="39" fontId="6" fillId="2" borderId="5" xfId="0" quotePrefix="1" applyNumberFormat="1" applyFont="1" applyFill="1" applyBorder="1"/>
    <xf numFmtId="39" fontId="6" fillId="2" borderId="1" xfId="0" quotePrefix="1" applyNumberFormat="1" applyFont="1" applyFill="1" applyBorder="1"/>
    <xf numFmtId="39" fontId="6" fillId="2" borderId="12" xfId="0" quotePrefix="1" applyNumberFormat="1" applyFont="1" applyFill="1" applyBorder="1"/>
    <xf numFmtId="39" fontId="6" fillId="2" borderId="9" xfId="0" quotePrefix="1" applyNumberFormat="1" applyFont="1" applyFill="1" applyBorder="1"/>
    <xf numFmtId="8" fontId="6" fillId="3" borderId="13" xfId="0" quotePrefix="1" applyNumberFormat="1" applyFont="1" applyFill="1" applyBorder="1"/>
    <xf numFmtId="43" fontId="6" fillId="2" borderId="15" xfId="1" quotePrefix="1" applyFont="1" applyFill="1" applyBorder="1"/>
    <xf numFmtId="43" fontId="6" fillId="2" borderId="16" xfId="1" quotePrefix="1" applyFont="1" applyFill="1" applyBorder="1"/>
    <xf numFmtId="43" fontId="6" fillId="2" borderId="17" xfId="1" quotePrefix="1" applyFont="1" applyFill="1" applyBorder="1"/>
    <xf numFmtId="43" fontId="6" fillId="2" borderId="18" xfId="1" quotePrefix="1" applyFont="1" applyFill="1" applyBorder="1"/>
    <xf numFmtId="10" fontId="13" fillId="2" borderId="7" xfId="3" applyNumberFormat="1" applyFont="1" applyFill="1" applyBorder="1" applyAlignment="1">
      <alignment horizontal="center"/>
    </xf>
    <xf numFmtId="10" fontId="13" fillId="2" borderId="8" xfId="3" applyNumberFormat="1" applyFont="1" applyFill="1" applyBorder="1" applyAlignment="1">
      <alignment horizontal="center"/>
    </xf>
    <xf numFmtId="174" fontId="13" fillId="2" borderId="6" xfId="2" applyNumberFormat="1" applyFont="1" applyFill="1" applyBorder="1"/>
    <xf numFmtId="17" fontId="2" fillId="2" borderId="0" xfId="0" applyNumberFormat="1" applyFont="1" applyFill="1"/>
    <xf numFmtId="178" fontId="0" fillId="2" borderId="0" xfId="0" applyNumberFormat="1" applyFill="1"/>
    <xf numFmtId="0" fontId="0" fillId="2" borderId="0" xfId="0" applyFill="1" applyBorder="1"/>
    <xf numFmtId="0" fontId="2" fillId="2" borderId="19" xfId="0" applyFont="1" applyFill="1" applyBorder="1"/>
    <xf numFmtId="0" fontId="3" fillId="2" borderId="0" xfId="0" applyFont="1" applyFill="1" applyAlignment="1">
      <alignment horizontal="center"/>
    </xf>
    <xf numFmtId="9" fontId="0" fillId="2" borderId="0" xfId="3" applyFont="1" applyFill="1" applyBorder="1"/>
    <xf numFmtId="8" fontId="2" fillId="2" borderId="8" xfId="0" applyNumberFormat="1" applyFont="1" applyFill="1" applyBorder="1"/>
    <xf numFmtId="8" fontId="2" fillId="2" borderId="4" xfId="0" applyNumberFormat="1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4" xfId="0" applyNumberFormat="1" applyFill="1" applyBorder="1"/>
    <xf numFmtId="14" fontId="0" fillId="2" borderId="5" xfId="0" applyNumberFormat="1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3" xfId="0" applyFill="1" applyBorder="1"/>
    <xf numFmtId="164" fontId="0" fillId="2" borderId="0" xfId="0" applyNumberFormat="1" applyFill="1"/>
    <xf numFmtId="164" fontId="0" fillId="2" borderId="5" xfId="0" applyNumberForma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43" fontId="8" fillId="4" borderId="0" xfId="0" applyNumberFormat="1" applyFont="1" applyFill="1" applyBorder="1"/>
    <xf numFmtId="44" fontId="2" fillId="4" borderId="2" xfId="2" applyFont="1" applyFill="1" applyBorder="1" applyProtection="1">
      <protection locked="0"/>
    </xf>
    <xf numFmtId="44" fontId="6" fillId="4" borderId="0" xfId="2" applyFont="1" applyFill="1" applyBorder="1"/>
    <xf numFmtId="44" fontId="6" fillId="4" borderId="3" xfId="2" applyFont="1" applyFill="1" applyBorder="1"/>
    <xf numFmtId="44" fontId="2" fillId="4" borderId="4" xfId="2" applyFont="1" applyFill="1" applyBorder="1" applyProtection="1">
      <protection locked="0"/>
    </xf>
    <xf numFmtId="10" fontId="6" fillId="4" borderId="5" xfId="3" applyNumberFormat="1" applyFont="1" applyFill="1" applyBorder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17" fontId="2" fillId="2" borderId="3" xfId="0" applyNumberFormat="1" applyFont="1" applyFill="1" applyBorder="1"/>
    <xf numFmtId="178" fontId="6" fillId="3" borderId="0" xfId="0" quotePrefix="1" applyNumberFormat="1" applyFont="1" applyFill="1" applyBorder="1"/>
    <xf numFmtId="0" fontId="0" fillId="2" borderId="19" xfId="0" applyFill="1" applyBorder="1"/>
    <xf numFmtId="44" fontId="7" fillId="2" borderId="21" xfId="2" applyFont="1" applyFill="1" applyBorder="1" applyAlignment="1" applyProtection="1">
      <alignment horizontal="center"/>
      <protection locked="0"/>
    </xf>
    <xf numFmtId="0" fontId="0" fillId="4" borderId="15" xfId="0" applyFill="1" applyBorder="1"/>
    <xf numFmtId="0" fontId="0" fillId="4" borderId="16" xfId="0" applyFill="1" applyBorder="1"/>
    <xf numFmtId="14" fontId="0" fillId="2" borderId="21" xfId="0" applyNumberFormat="1" applyFill="1" applyBorder="1"/>
    <xf numFmtId="0" fontId="4" fillId="2" borderId="19" xfId="0" applyFont="1" applyFill="1" applyBorder="1"/>
    <xf numFmtId="0" fontId="15" fillId="2" borderId="0" xfId="0" applyFont="1" applyFill="1"/>
    <xf numFmtId="43" fontId="6" fillId="2" borderId="0" xfId="1" quotePrefix="1" applyNumberFormat="1" applyFont="1" applyFill="1" applyBorder="1"/>
    <xf numFmtId="166" fontId="0" fillId="2" borderId="5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166" fontId="0" fillId="2" borderId="0" xfId="1" applyNumberFormat="1" applyFont="1" applyFill="1"/>
    <xf numFmtId="166" fontId="0" fillId="2" borderId="19" xfId="1" applyNumberFormat="1" applyFont="1" applyFill="1" applyBorder="1"/>
    <xf numFmtId="166" fontId="0" fillId="2" borderId="5" xfId="1" applyNumberFormat="1" applyFont="1" applyFill="1" applyBorder="1"/>
    <xf numFmtId="166" fontId="0" fillId="2" borderId="1" xfId="1" applyNumberFormat="1" applyFont="1" applyFill="1" applyBorder="1"/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2" borderId="14" xfId="0" applyNumberFormat="1" applyFill="1" applyBorder="1"/>
    <xf numFmtId="1" fontId="0" fillId="2" borderId="11" xfId="0" applyNumberFormat="1" applyFill="1" applyBorder="1"/>
    <xf numFmtId="0" fontId="4" fillId="4" borderId="19" xfId="0" applyFont="1" applyFill="1" applyBorder="1"/>
    <xf numFmtId="1" fontId="0" fillId="4" borderId="20" xfId="0" applyNumberFormat="1" applyFill="1" applyBorder="1"/>
    <xf numFmtId="0" fontId="0" fillId="4" borderId="21" xfId="0" applyFill="1" applyBorder="1" applyAlignment="1">
      <alignment horizontal="right"/>
    </xf>
    <xf numFmtId="0" fontId="0" fillId="4" borderId="20" xfId="0" applyFill="1" applyBorder="1"/>
    <xf numFmtId="178" fontId="0" fillId="4" borderId="21" xfId="0" applyNumberFormat="1" applyFill="1" applyBorder="1"/>
    <xf numFmtId="164" fontId="16" fillId="2" borderId="19" xfId="0" applyNumberFormat="1" applyFont="1" applyFill="1" applyBorder="1"/>
    <xf numFmtId="14" fontId="17" fillId="2" borderId="21" xfId="0" applyNumberFormat="1" applyFont="1" applyFill="1" applyBorder="1"/>
    <xf numFmtId="10" fontId="9" fillId="2" borderId="0" xfId="3" applyNumberFormat="1" applyFont="1" applyFill="1" applyBorder="1"/>
    <xf numFmtId="0" fontId="9" fillId="2" borderId="0" xfId="0" applyFont="1" applyFill="1" applyBorder="1"/>
    <xf numFmtId="0" fontId="9" fillId="2" borderId="3" xfId="0" applyFont="1" applyFill="1" applyBorder="1"/>
    <xf numFmtId="172" fontId="9" fillId="2" borderId="2" xfId="3" applyNumberFormat="1" applyFont="1" applyFill="1" applyBorder="1"/>
    <xf numFmtId="172" fontId="9" fillId="2" borderId="4" xfId="3" applyNumberFormat="1" applyFont="1" applyFill="1" applyBorder="1"/>
    <xf numFmtId="14" fontId="14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74" fontId="0" fillId="2" borderId="0" xfId="0" applyNumberFormat="1" applyFill="1" applyAlignment="1">
      <alignment horizontal="center"/>
    </xf>
    <xf numFmtId="14" fontId="0" fillId="2" borderId="8" xfId="0" applyNumberFormat="1" applyFill="1" applyBorder="1"/>
    <xf numFmtId="14" fontId="0" fillId="2" borderId="2" xfId="0" applyNumberFormat="1" applyFill="1" applyBorder="1"/>
    <xf numFmtId="14" fontId="0" fillId="2" borderId="4" xfId="0" applyNumberFormat="1" applyFill="1" applyBorder="1"/>
    <xf numFmtId="14" fontId="0" fillId="2" borderId="11" xfId="0" applyNumberFormat="1" applyFill="1" applyBorder="1"/>
    <xf numFmtId="14" fontId="0" fillId="2" borderId="14" xfId="0" applyNumberFormat="1" applyFill="1" applyBorder="1"/>
    <xf numFmtId="7" fontId="0" fillId="2" borderId="0" xfId="2" applyNumberFormat="1" applyFont="1" applyFill="1"/>
    <xf numFmtId="7" fontId="2" fillId="2" borderId="0" xfId="2" applyNumberFormat="1" applyFont="1" applyFill="1" applyAlignment="1">
      <alignment horizontal="center"/>
    </xf>
    <xf numFmtId="7" fontId="0" fillId="2" borderId="8" xfId="2" applyNumberFormat="1" applyFont="1" applyFill="1" applyBorder="1"/>
    <xf numFmtId="7" fontId="0" fillId="2" borderId="2" xfId="2" applyNumberFormat="1" applyFont="1" applyFill="1" applyBorder="1"/>
    <xf numFmtId="7" fontId="0" fillId="2" borderId="4" xfId="2" applyNumberFormat="1" applyFont="1" applyFill="1" applyBorder="1"/>
    <xf numFmtId="7" fontId="0" fillId="2" borderId="11" xfId="2" applyNumberFormat="1" applyFont="1" applyFill="1" applyBorder="1"/>
    <xf numFmtId="7" fontId="0" fillId="2" borderId="14" xfId="2" applyNumberFormat="1" applyFont="1" applyFill="1" applyBorder="1"/>
    <xf numFmtId="10" fontId="0" fillId="2" borderId="15" xfId="0" applyNumberFormat="1" applyFill="1" applyBorder="1"/>
    <xf numFmtId="10" fontId="0" fillId="2" borderId="22" xfId="0" applyNumberFormat="1" applyFill="1" applyBorder="1"/>
    <xf numFmtId="10" fontId="0" fillId="2" borderId="16" xfId="0" applyNumberFormat="1" applyFill="1" applyBorder="1"/>
    <xf numFmtId="10" fontId="0" fillId="2" borderId="18" xfId="0" applyNumberFormat="1" applyFill="1" applyBorder="1"/>
    <xf numFmtId="10" fontId="0" fillId="2" borderId="17" xfId="0" applyNumberFormat="1" applyFill="1" applyBorder="1"/>
    <xf numFmtId="0" fontId="2" fillId="2" borderId="20" xfId="0" applyFont="1" applyFill="1" applyBorder="1"/>
    <xf numFmtId="14" fontId="2" fillId="2" borderId="20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9" fontId="5" fillId="2" borderId="22" xfId="3" applyFont="1" applyFill="1" applyBorder="1" applyAlignment="1">
      <alignment horizontal="center"/>
    </xf>
    <xf numFmtId="9" fontId="5" fillId="2" borderId="16" xfId="3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9" fontId="5" fillId="2" borderId="15" xfId="3" applyFont="1" applyFill="1" applyBorder="1" applyAlignment="1">
      <alignment horizontal="center"/>
    </xf>
    <xf numFmtId="39" fontId="6" fillId="2" borderId="12" xfId="0" applyNumberFormat="1" applyFont="1" applyFill="1" applyBorder="1"/>
    <xf numFmtId="8" fontId="0" fillId="0" borderId="0" xfId="0" applyNumberFormat="1"/>
    <xf numFmtId="38" fontId="0" fillId="0" borderId="0" xfId="0" applyNumberFormat="1"/>
    <xf numFmtId="0" fontId="0" fillId="0" borderId="0" xfId="0" applyBorder="1"/>
    <xf numFmtId="180" fontId="6" fillId="3" borderId="7" xfId="0" quotePrefix="1" applyNumberFormat="1" applyFont="1" applyFill="1" applyBorder="1"/>
    <xf numFmtId="180" fontId="6" fillId="3" borderId="8" xfId="0" quotePrefix="1" applyNumberFormat="1" applyFont="1" applyFill="1" applyBorder="1"/>
    <xf numFmtId="180" fontId="6" fillId="3" borderId="5" xfId="0" quotePrefix="1" applyNumberFormat="1" applyFont="1" applyFill="1" applyBorder="1"/>
    <xf numFmtId="180" fontId="6" fillId="3" borderId="2" xfId="0" quotePrefix="1" applyNumberFormat="1" applyFont="1" applyFill="1" applyBorder="1"/>
    <xf numFmtId="0" fontId="11" fillId="2" borderId="7" xfId="0" applyFont="1" applyFill="1" applyBorder="1" applyAlignment="1">
      <alignment horizontal="center" vertical="center" textRotation="90"/>
    </xf>
    <xf numFmtId="0" fontId="11" fillId="2" borderId="5" xfId="0" applyFont="1" applyFill="1" applyBorder="1" applyAlignment="1">
      <alignment horizontal="center" vertical="center" textRotation="90"/>
    </xf>
    <xf numFmtId="0" fontId="11" fillId="2" borderId="1" xfId="0" applyFont="1" applyFill="1" applyBorder="1" applyAlignment="1">
      <alignment horizontal="center" vertical="center" textRotation="90"/>
    </xf>
    <xf numFmtId="0" fontId="12" fillId="2" borderId="7" xfId="0" applyFont="1" applyFill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18" fillId="3" borderId="1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0" borderId="5" xfId="0" applyBorder="1" applyAlignment="1"/>
    <xf numFmtId="0" fontId="11" fillId="2" borderId="15" xfId="0" applyFont="1" applyFill="1" applyBorder="1" applyAlignment="1">
      <alignment horizontal="center" vertical="center" textRotation="90"/>
    </xf>
    <xf numFmtId="0" fontId="11" fillId="2" borderId="22" xfId="0" applyFont="1" applyFill="1" applyBorder="1" applyAlignment="1">
      <alignment horizontal="center" vertical="center" textRotation="90"/>
    </xf>
    <xf numFmtId="0" fontId="11" fillId="2" borderId="16" xfId="0" applyFont="1" applyFill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16" fontId="11" fillId="2" borderId="7" xfId="0" quotePrefix="1" applyNumberFormat="1" applyFont="1" applyFill="1" applyBorder="1" applyAlignment="1">
      <alignment horizontal="center" vertical="center" textRotation="90"/>
    </xf>
    <xf numFmtId="0" fontId="11" fillId="2" borderId="7" xfId="0" quotePrefix="1" applyFont="1" applyFill="1" applyBorder="1" applyAlignment="1">
      <alignment horizontal="center" vertical="center" textRotation="90"/>
    </xf>
    <xf numFmtId="0" fontId="0" fillId="0" borderId="1" xfId="0" applyBorder="1" applyAlignment="1"/>
    <xf numFmtId="176" fontId="0" fillId="2" borderId="5" xfId="0" applyNumberFormat="1" applyFill="1" applyBorder="1" applyAlignment="1">
      <alignment horizontal="right"/>
    </xf>
    <xf numFmtId="176" fontId="0" fillId="2" borderId="2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6" fontId="0" fillId="2" borderId="4" xfId="0" applyNumberForma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orwards%20and%20Options\Simple%20Cycle%20Model%20-%20J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nergy%20EOL%20Tick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Power Curves"/>
      <sheetName val="Gas Curves"/>
      <sheetName val="Calculations"/>
      <sheetName val="Pricing Inputs"/>
      <sheetName val="Output"/>
      <sheetName val="WIP"/>
    </sheetNames>
    <sheetDataSet>
      <sheetData sheetId="0">
        <row r="23">
          <cell r="F23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</sheetNames>
    <sheetDataSet>
      <sheetData sheetId="0">
        <row r="4">
          <cell r="B4">
            <v>80.25</v>
          </cell>
          <cell r="C4">
            <v>80.75</v>
          </cell>
        </row>
        <row r="5">
          <cell r="B5">
            <v>72</v>
          </cell>
          <cell r="C5">
            <v>72.5</v>
          </cell>
        </row>
        <row r="15">
          <cell r="B15">
            <v>3.81</v>
          </cell>
          <cell r="C15">
            <v>3.8149999999999999</v>
          </cell>
        </row>
        <row r="16">
          <cell r="B16">
            <v>3.8975</v>
          </cell>
          <cell r="C16">
            <v>3.9049999999999998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65"/>
  <sheetViews>
    <sheetView zoomScale="85" workbookViewId="0">
      <selection activeCell="E36" sqref="E36"/>
    </sheetView>
  </sheetViews>
  <sheetFormatPr defaultRowHeight="12.75" x14ac:dyDescent="0.2"/>
  <cols>
    <col min="1" max="2" width="9.140625" style="70"/>
    <col min="3" max="3" width="10.28515625" style="122" bestFit="1" customWidth="1"/>
    <col min="4" max="4" width="8.140625" style="70" bestFit="1" customWidth="1"/>
    <col min="5" max="5" width="9.140625" style="70"/>
    <col min="6" max="6" width="4" style="70" customWidth="1"/>
    <col min="7" max="7" width="10.28515625" style="70" bestFit="1" customWidth="1"/>
    <col min="8" max="8" width="3.7109375" style="70" customWidth="1"/>
    <col min="9" max="10" width="9.140625" style="70"/>
    <col min="11" max="11" width="16.85546875" style="70" customWidth="1"/>
    <col min="12" max="16384" width="9.140625" style="70"/>
  </cols>
  <sheetData>
    <row r="1" spans="2:11" ht="13.5" thickBot="1" x14ac:dyDescent="0.25"/>
    <row r="2" spans="2:11" ht="21" thickBot="1" x14ac:dyDescent="0.35">
      <c r="C2" s="70"/>
      <c r="J2" s="162" t="s">
        <v>42</v>
      </c>
      <c r="K2" s="163">
        <f ca="1">TODAY()</f>
        <v>41885</v>
      </c>
    </row>
    <row r="3" spans="2:11" ht="13.5" thickBot="1" x14ac:dyDescent="0.25"/>
    <row r="4" spans="2:11" x14ac:dyDescent="0.2">
      <c r="C4" s="152" t="s">
        <v>38</v>
      </c>
      <c r="D4" s="149" t="s">
        <v>35</v>
      </c>
      <c r="E4" s="149" t="s">
        <v>30</v>
      </c>
      <c r="F4" s="149"/>
      <c r="G4" s="149" t="s">
        <v>37</v>
      </c>
      <c r="H4" s="150"/>
    </row>
    <row r="5" spans="2:11" ht="13.5" thickBot="1" x14ac:dyDescent="0.25">
      <c r="C5" s="153" t="s">
        <v>31</v>
      </c>
      <c r="D5" s="154" t="s">
        <v>23</v>
      </c>
      <c r="E5" s="154" t="s">
        <v>36</v>
      </c>
      <c r="F5" s="154"/>
      <c r="G5" s="154" t="s">
        <v>31</v>
      </c>
      <c r="H5" s="151"/>
    </row>
    <row r="6" spans="2:11" x14ac:dyDescent="0.2">
      <c r="B6" s="107">
        <v>37012</v>
      </c>
      <c r="C6" s="123">
        <v>37008</v>
      </c>
      <c r="D6" s="109">
        <v>22</v>
      </c>
      <c r="E6" s="164">
        <v>0.03</v>
      </c>
      <c r="F6" s="165"/>
      <c r="G6" s="22">
        <v>37026</v>
      </c>
      <c r="H6" s="167"/>
    </row>
    <row r="7" spans="2:11" x14ac:dyDescent="0.2">
      <c r="B7" s="107">
        <v>37043</v>
      </c>
      <c r="C7" s="123">
        <v>37041</v>
      </c>
      <c r="D7" s="109">
        <v>21</v>
      </c>
      <c r="E7" s="164">
        <v>3.5000000000000003E-2</v>
      </c>
      <c r="F7" s="165"/>
      <c r="G7" s="22">
        <v>37057</v>
      </c>
      <c r="H7" s="167"/>
    </row>
    <row r="8" spans="2:11" x14ac:dyDescent="0.2">
      <c r="B8" s="107">
        <v>37073</v>
      </c>
      <c r="C8" s="123">
        <v>37070</v>
      </c>
      <c r="D8" s="109">
        <v>21</v>
      </c>
      <c r="E8" s="164">
        <v>3.5000000000000003E-2</v>
      </c>
      <c r="F8" s="165"/>
      <c r="G8" s="22">
        <v>37089</v>
      </c>
      <c r="H8" s="167"/>
    </row>
    <row r="9" spans="2:11" x14ac:dyDescent="0.2">
      <c r="B9" s="107">
        <v>37104</v>
      </c>
      <c r="C9" s="123">
        <v>37102</v>
      </c>
      <c r="D9" s="109">
        <v>23</v>
      </c>
      <c r="E9" s="164">
        <v>3.5000000000000003E-2</v>
      </c>
      <c r="F9" s="165"/>
      <c r="G9" s="22">
        <v>37119</v>
      </c>
      <c r="H9" s="167"/>
    </row>
    <row r="10" spans="2:11" x14ac:dyDescent="0.2">
      <c r="B10" s="107">
        <v>37135</v>
      </c>
      <c r="C10" s="123">
        <v>37133</v>
      </c>
      <c r="D10" s="109">
        <v>19</v>
      </c>
      <c r="E10" s="164">
        <v>3.5000000000000003E-2</v>
      </c>
      <c r="F10" s="165"/>
      <c r="G10" s="22">
        <v>37151</v>
      </c>
      <c r="H10" s="167"/>
    </row>
    <row r="11" spans="2:11" x14ac:dyDescent="0.2">
      <c r="B11" s="107">
        <v>37165</v>
      </c>
      <c r="C11" s="123">
        <v>37161</v>
      </c>
      <c r="D11" s="109">
        <v>23</v>
      </c>
      <c r="E11" s="164">
        <v>3.5000000000000003E-2</v>
      </c>
      <c r="F11" s="165"/>
      <c r="G11" s="22">
        <v>37180</v>
      </c>
      <c r="H11" s="167"/>
    </row>
    <row r="12" spans="2:11" x14ac:dyDescent="0.2">
      <c r="B12" s="107">
        <v>37196</v>
      </c>
      <c r="C12" s="123">
        <v>37194</v>
      </c>
      <c r="D12" s="109">
        <v>21</v>
      </c>
      <c r="E12" s="164">
        <v>3.5000000000000003E-2</v>
      </c>
      <c r="F12" s="165"/>
      <c r="G12" s="22">
        <v>37210</v>
      </c>
      <c r="H12" s="167"/>
    </row>
    <row r="13" spans="2:11" x14ac:dyDescent="0.2">
      <c r="B13" s="107">
        <v>37226</v>
      </c>
      <c r="C13" s="123">
        <v>37224</v>
      </c>
      <c r="D13" s="109">
        <v>20</v>
      </c>
      <c r="E13" s="164">
        <v>3.5000000000000003E-2</v>
      </c>
      <c r="F13" s="165"/>
      <c r="G13" s="22">
        <v>37240</v>
      </c>
      <c r="H13" s="167"/>
    </row>
    <row r="14" spans="2:11" x14ac:dyDescent="0.2">
      <c r="B14" s="107">
        <v>37257</v>
      </c>
      <c r="C14" s="123">
        <v>37253</v>
      </c>
      <c r="D14" s="109">
        <v>22</v>
      </c>
      <c r="E14" s="164">
        <v>3.5000000000000003E-2</v>
      </c>
      <c r="F14" s="165"/>
      <c r="G14" s="22">
        <v>37272</v>
      </c>
      <c r="H14" s="167"/>
    </row>
    <row r="15" spans="2:11" x14ac:dyDescent="0.2">
      <c r="B15" s="107">
        <v>37288</v>
      </c>
      <c r="C15" s="123">
        <v>37286</v>
      </c>
      <c r="D15" s="109">
        <v>20</v>
      </c>
      <c r="E15" s="164">
        <v>3.5000000000000003E-2</v>
      </c>
      <c r="F15" s="165"/>
      <c r="G15" s="22">
        <v>37302</v>
      </c>
      <c r="H15" s="167"/>
    </row>
    <row r="16" spans="2:11" x14ac:dyDescent="0.2">
      <c r="B16" s="107">
        <v>37316</v>
      </c>
      <c r="C16" s="123">
        <v>37314</v>
      </c>
      <c r="D16" s="109">
        <v>21</v>
      </c>
      <c r="E16" s="164">
        <v>3.5000000000000003E-2</v>
      </c>
      <c r="F16" s="165"/>
      <c r="G16" s="22">
        <v>37330</v>
      </c>
      <c r="H16" s="167"/>
    </row>
    <row r="17" spans="2:8" x14ac:dyDescent="0.2">
      <c r="B17" s="107">
        <v>37347</v>
      </c>
      <c r="C17" s="123">
        <v>37343</v>
      </c>
      <c r="D17" s="109">
        <v>22</v>
      </c>
      <c r="E17" s="164">
        <v>3.5000000000000003E-2</v>
      </c>
      <c r="F17" s="165"/>
      <c r="G17" s="22">
        <v>37361</v>
      </c>
      <c r="H17" s="167"/>
    </row>
    <row r="18" spans="2:8" x14ac:dyDescent="0.2">
      <c r="B18" s="107">
        <v>37377</v>
      </c>
      <c r="C18" s="123">
        <v>37375</v>
      </c>
      <c r="D18" s="109">
        <v>22</v>
      </c>
      <c r="E18" s="164">
        <v>3.5000000000000003E-2</v>
      </c>
      <c r="F18" s="165"/>
      <c r="G18" s="22">
        <v>37391</v>
      </c>
      <c r="H18" s="167"/>
    </row>
    <row r="19" spans="2:8" x14ac:dyDescent="0.2">
      <c r="B19" s="107">
        <v>37408</v>
      </c>
      <c r="C19" s="123">
        <f>B19-2</f>
        <v>37406</v>
      </c>
      <c r="D19" s="109">
        <v>20</v>
      </c>
      <c r="E19" s="164">
        <v>3.5000000000000003E-2</v>
      </c>
      <c r="F19" s="165"/>
      <c r="G19" s="22">
        <v>37422</v>
      </c>
      <c r="H19" s="167"/>
    </row>
    <row r="20" spans="2:8" x14ac:dyDescent="0.2">
      <c r="B20" s="107">
        <v>37438</v>
      </c>
      <c r="C20" s="123">
        <f t="shared" ref="C20:C83" si="0">B20-2</f>
        <v>37436</v>
      </c>
      <c r="D20" s="109">
        <v>22</v>
      </c>
      <c r="E20" s="164">
        <v>3.5000000000000003E-2</v>
      </c>
      <c r="F20" s="165"/>
      <c r="G20" s="22">
        <v>37453</v>
      </c>
      <c r="H20" s="167"/>
    </row>
    <row r="21" spans="2:8" x14ac:dyDescent="0.2">
      <c r="B21" s="107">
        <v>37469</v>
      </c>
      <c r="C21" s="123">
        <f t="shared" si="0"/>
        <v>37467</v>
      </c>
      <c r="D21" s="109">
        <v>22</v>
      </c>
      <c r="E21" s="164">
        <v>3.5000000000000003E-2</v>
      </c>
      <c r="F21" s="165"/>
      <c r="G21" s="22">
        <v>37483</v>
      </c>
      <c r="H21" s="167"/>
    </row>
    <row r="22" spans="2:8" x14ac:dyDescent="0.2">
      <c r="B22" s="107">
        <v>37500</v>
      </c>
      <c r="C22" s="123">
        <f t="shared" si="0"/>
        <v>37498</v>
      </c>
      <c r="D22" s="109">
        <v>20</v>
      </c>
      <c r="E22" s="164">
        <v>3.5000000000000003E-2</v>
      </c>
      <c r="F22" s="165"/>
      <c r="G22" s="22">
        <v>37514</v>
      </c>
      <c r="H22" s="167"/>
    </row>
    <row r="23" spans="2:8" x14ac:dyDescent="0.2">
      <c r="B23" s="107">
        <v>37530</v>
      </c>
      <c r="C23" s="123">
        <f t="shared" si="0"/>
        <v>37528</v>
      </c>
      <c r="D23" s="109">
        <v>23</v>
      </c>
      <c r="E23" s="164">
        <v>3.5000000000000003E-2</v>
      </c>
      <c r="F23" s="165"/>
      <c r="G23" s="22">
        <v>37544</v>
      </c>
      <c r="H23" s="167"/>
    </row>
    <row r="24" spans="2:8" x14ac:dyDescent="0.2">
      <c r="B24" s="107">
        <v>37561</v>
      </c>
      <c r="C24" s="123">
        <f t="shared" si="0"/>
        <v>37559</v>
      </c>
      <c r="D24" s="109">
        <v>20</v>
      </c>
      <c r="E24" s="164">
        <v>3.5000000000000003E-2</v>
      </c>
      <c r="F24" s="165"/>
      <c r="G24" s="22">
        <v>37575</v>
      </c>
      <c r="H24" s="167"/>
    </row>
    <row r="25" spans="2:8" x14ac:dyDescent="0.2">
      <c r="B25" s="107">
        <v>37591</v>
      </c>
      <c r="C25" s="123">
        <f t="shared" si="0"/>
        <v>37589</v>
      </c>
      <c r="D25" s="109">
        <v>21</v>
      </c>
      <c r="E25" s="164">
        <v>3.5000000000000003E-2</v>
      </c>
      <c r="F25" s="165"/>
      <c r="G25" s="22">
        <v>37605</v>
      </c>
      <c r="H25" s="167"/>
    </row>
    <row r="26" spans="2:8" x14ac:dyDescent="0.2">
      <c r="B26" s="107">
        <v>37622</v>
      </c>
      <c r="C26" s="123">
        <f t="shared" si="0"/>
        <v>37620</v>
      </c>
      <c r="D26" s="109">
        <v>22</v>
      </c>
      <c r="E26" s="164">
        <v>3.5000000000000003E-2</v>
      </c>
      <c r="F26" s="165"/>
      <c r="G26" s="22">
        <v>37636</v>
      </c>
      <c r="H26" s="167"/>
    </row>
    <row r="27" spans="2:8" x14ac:dyDescent="0.2">
      <c r="B27" s="107">
        <v>37653</v>
      </c>
      <c r="C27" s="123">
        <f t="shared" si="0"/>
        <v>37651</v>
      </c>
      <c r="D27" s="109">
        <v>20</v>
      </c>
      <c r="E27" s="164">
        <v>3.5000000000000003E-2</v>
      </c>
      <c r="F27" s="165"/>
      <c r="G27" s="22">
        <v>37667</v>
      </c>
      <c r="H27" s="167"/>
    </row>
    <row r="28" spans="2:8" x14ac:dyDescent="0.2">
      <c r="B28" s="107">
        <v>37681</v>
      </c>
      <c r="C28" s="123">
        <f t="shared" si="0"/>
        <v>37679</v>
      </c>
      <c r="D28" s="109">
        <v>21</v>
      </c>
      <c r="E28" s="164">
        <v>3.5000000000000003E-2</v>
      </c>
      <c r="F28" s="165"/>
      <c r="G28" s="22">
        <v>37695</v>
      </c>
      <c r="H28" s="167"/>
    </row>
    <row r="29" spans="2:8" x14ac:dyDescent="0.2">
      <c r="B29" s="107">
        <v>37712</v>
      </c>
      <c r="C29" s="123">
        <f t="shared" si="0"/>
        <v>37710</v>
      </c>
      <c r="D29" s="109">
        <v>22</v>
      </c>
      <c r="E29" s="164">
        <v>3.5000000000000003E-2</v>
      </c>
      <c r="F29" s="165"/>
      <c r="G29" s="22">
        <v>37726</v>
      </c>
      <c r="H29" s="167"/>
    </row>
    <row r="30" spans="2:8" x14ac:dyDescent="0.2">
      <c r="B30" s="107">
        <v>37742</v>
      </c>
      <c r="C30" s="123">
        <f t="shared" si="0"/>
        <v>37740</v>
      </c>
      <c r="D30" s="109">
        <v>21</v>
      </c>
      <c r="E30" s="164">
        <v>3.5000000000000003E-2</v>
      </c>
      <c r="F30" s="165"/>
      <c r="G30" s="22">
        <v>37756</v>
      </c>
      <c r="H30" s="167"/>
    </row>
    <row r="31" spans="2:8" x14ac:dyDescent="0.2">
      <c r="B31" s="107">
        <v>37773</v>
      </c>
      <c r="C31" s="123">
        <f t="shared" si="0"/>
        <v>37771</v>
      </c>
      <c r="D31" s="109">
        <v>21</v>
      </c>
      <c r="E31" s="164">
        <v>3.5000000000000003E-2</v>
      </c>
      <c r="F31" s="165"/>
      <c r="G31" s="22">
        <v>37787</v>
      </c>
      <c r="H31" s="167"/>
    </row>
    <row r="32" spans="2:8" x14ac:dyDescent="0.2">
      <c r="B32" s="107">
        <v>37803</v>
      </c>
      <c r="C32" s="123">
        <f t="shared" si="0"/>
        <v>37801</v>
      </c>
      <c r="D32" s="109">
        <v>22</v>
      </c>
      <c r="E32" s="164">
        <v>3.5000000000000003E-2</v>
      </c>
      <c r="F32" s="165"/>
      <c r="G32" s="22">
        <v>37817</v>
      </c>
      <c r="H32" s="167"/>
    </row>
    <row r="33" spans="2:8" x14ac:dyDescent="0.2">
      <c r="B33" s="107">
        <v>37834</v>
      </c>
      <c r="C33" s="123">
        <f t="shared" si="0"/>
        <v>37832</v>
      </c>
      <c r="D33" s="109">
        <v>21</v>
      </c>
      <c r="E33" s="164">
        <v>3.5000000000000003E-2</v>
      </c>
      <c r="F33" s="165"/>
      <c r="G33" s="22">
        <v>37848</v>
      </c>
      <c r="H33" s="167"/>
    </row>
    <row r="34" spans="2:8" x14ac:dyDescent="0.2">
      <c r="B34" s="107">
        <v>37865</v>
      </c>
      <c r="C34" s="123">
        <f t="shared" si="0"/>
        <v>37863</v>
      </c>
      <c r="D34" s="109">
        <v>21</v>
      </c>
      <c r="E34" s="164">
        <v>3.5000000000000003E-2</v>
      </c>
      <c r="F34" s="165"/>
      <c r="G34" s="22">
        <v>37879</v>
      </c>
      <c r="H34" s="167"/>
    </row>
    <row r="35" spans="2:8" x14ac:dyDescent="0.2">
      <c r="B35" s="107">
        <v>37895</v>
      </c>
      <c r="C35" s="123">
        <f t="shared" si="0"/>
        <v>37893</v>
      </c>
      <c r="D35" s="109">
        <v>23</v>
      </c>
      <c r="E35" s="164">
        <v>3.5000000000000003E-2</v>
      </c>
      <c r="F35" s="165"/>
      <c r="G35" s="22">
        <v>37909</v>
      </c>
      <c r="H35" s="167"/>
    </row>
    <row r="36" spans="2:8" x14ac:dyDescent="0.2">
      <c r="B36" s="107">
        <v>37926</v>
      </c>
      <c r="C36" s="123">
        <f t="shared" si="0"/>
        <v>37924</v>
      </c>
      <c r="D36" s="109">
        <v>19</v>
      </c>
      <c r="E36" s="164">
        <v>3.5000000000000003E-2</v>
      </c>
      <c r="F36" s="165"/>
      <c r="G36" s="22">
        <v>37940</v>
      </c>
      <c r="H36" s="167"/>
    </row>
    <row r="37" spans="2:8" x14ac:dyDescent="0.2">
      <c r="B37" s="107">
        <v>37956</v>
      </c>
      <c r="C37" s="123">
        <f t="shared" si="0"/>
        <v>37954</v>
      </c>
      <c r="D37" s="109">
        <v>22</v>
      </c>
      <c r="E37" s="164">
        <v>3.7499999999999999E-2</v>
      </c>
      <c r="F37" s="165"/>
      <c r="G37" s="22">
        <v>37970</v>
      </c>
      <c r="H37" s="167"/>
    </row>
    <row r="38" spans="2:8" x14ac:dyDescent="0.2">
      <c r="B38" s="107">
        <v>37987</v>
      </c>
      <c r="C38" s="123">
        <f t="shared" si="0"/>
        <v>37985</v>
      </c>
      <c r="D38" s="109">
        <v>21</v>
      </c>
      <c r="E38" s="164">
        <v>3.7499999999999999E-2</v>
      </c>
      <c r="F38" s="165"/>
      <c r="G38" s="22">
        <v>38001</v>
      </c>
      <c r="H38" s="167"/>
    </row>
    <row r="39" spans="2:8" x14ac:dyDescent="0.2">
      <c r="B39" s="107">
        <v>38018</v>
      </c>
      <c r="C39" s="123">
        <f t="shared" si="0"/>
        <v>38016</v>
      </c>
      <c r="D39" s="109">
        <v>20</v>
      </c>
      <c r="E39" s="164">
        <v>3.7499999999999999E-2</v>
      </c>
      <c r="F39" s="165"/>
      <c r="G39" s="22">
        <v>38032</v>
      </c>
      <c r="H39" s="167"/>
    </row>
    <row r="40" spans="2:8" x14ac:dyDescent="0.2">
      <c r="B40" s="107">
        <v>38047</v>
      </c>
      <c r="C40" s="123">
        <f t="shared" si="0"/>
        <v>38045</v>
      </c>
      <c r="D40" s="109">
        <v>23</v>
      </c>
      <c r="E40" s="164">
        <v>3.7499999999999999E-2</v>
      </c>
      <c r="F40" s="165"/>
      <c r="G40" s="22">
        <v>38061</v>
      </c>
      <c r="H40" s="167"/>
    </row>
    <row r="41" spans="2:8" x14ac:dyDescent="0.2">
      <c r="B41" s="107">
        <v>38078</v>
      </c>
      <c r="C41" s="123">
        <f t="shared" si="0"/>
        <v>38076</v>
      </c>
      <c r="D41" s="109">
        <v>22</v>
      </c>
      <c r="E41" s="164">
        <v>3.7499999999999999E-2</v>
      </c>
      <c r="F41" s="165"/>
      <c r="G41" s="22">
        <v>38092</v>
      </c>
      <c r="H41" s="167"/>
    </row>
    <row r="42" spans="2:8" x14ac:dyDescent="0.2">
      <c r="B42" s="107">
        <v>38108</v>
      </c>
      <c r="C42" s="123">
        <f t="shared" si="0"/>
        <v>38106</v>
      </c>
      <c r="D42" s="109">
        <v>20</v>
      </c>
      <c r="E42" s="164">
        <v>3.7499999999999999E-2</v>
      </c>
      <c r="F42" s="165"/>
      <c r="G42" s="22">
        <v>38122</v>
      </c>
      <c r="H42" s="167"/>
    </row>
    <row r="43" spans="2:8" x14ac:dyDescent="0.2">
      <c r="B43" s="107">
        <v>38139</v>
      </c>
      <c r="C43" s="123">
        <f t="shared" si="0"/>
        <v>38137</v>
      </c>
      <c r="D43" s="109">
        <v>22</v>
      </c>
      <c r="E43" s="164">
        <v>3.7499999999999999E-2</v>
      </c>
      <c r="F43" s="165"/>
      <c r="G43" s="22">
        <v>38153</v>
      </c>
      <c r="H43" s="167"/>
    </row>
    <row r="44" spans="2:8" x14ac:dyDescent="0.2">
      <c r="B44" s="107">
        <v>38169</v>
      </c>
      <c r="C44" s="123">
        <f t="shared" si="0"/>
        <v>38167</v>
      </c>
      <c r="D44" s="109">
        <v>21</v>
      </c>
      <c r="E44" s="164">
        <v>3.7499999999999999E-2</v>
      </c>
      <c r="F44" s="165"/>
      <c r="G44" s="22">
        <v>38183</v>
      </c>
      <c r="H44" s="167"/>
    </row>
    <row r="45" spans="2:8" x14ac:dyDescent="0.2">
      <c r="B45" s="107">
        <v>38200</v>
      </c>
      <c r="C45" s="123">
        <f t="shared" si="0"/>
        <v>38198</v>
      </c>
      <c r="D45" s="109">
        <v>22</v>
      </c>
      <c r="E45" s="164">
        <v>3.7499999999999999E-2</v>
      </c>
      <c r="F45" s="165"/>
      <c r="G45" s="22">
        <v>38214</v>
      </c>
      <c r="H45" s="167"/>
    </row>
    <row r="46" spans="2:8" x14ac:dyDescent="0.2">
      <c r="B46" s="107">
        <v>38231</v>
      </c>
      <c r="C46" s="123">
        <f t="shared" si="0"/>
        <v>38229</v>
      </c>
      <c r="D46" s="109">
        <v>21</v>
      </c>
      <c r="E46" s="164">
        <v>3.7499999999999999E-2</v>
      </c>
      <c r="F46" s="165"/>
      <c r="G46" s="22">
        <v>38245</v>
      </c>
      <c r="H46" s="167"/>
    </row>
    <row r="47" spans="2:8" x14ac:dyDescent="0.2">
      <c r="B47" s="107">
        <v>38261</v>
      </c>
      <c r="C47" s="123">
        <f t="shared" si="0"/>
        <v>38259</v>
      </c>
      <c r="D47" s="109">
        <v>21</v>
      </c>
      <c r="E47" s="164">
        <v>3.7499999999999999E-2</v>
      </c>
      <c r="F47" s="165"/>
      <c r="G47" s="22">
        <v>38275</v>
      </c>
      <c r="H47" s="167"/>
    </row>
    <row r="48" spans="2:8" x14ac:dyDescent="0.2">
      <c r="B48" s="107">
        <v>38292</v>
      </c>
      <c r="C48" s="123">
        <f t="shared" si="0"/>
        <v>38290</v>
      </c>
      <c r="D48" s="109">
        <v>21</v>
      </c>
      <c r="E48" s="164">
        <v>3.7499999999999999E-2</v>
      </c>
      <c r="F48" s="165"/>
      <c r="G48" s="22">
        <v>38306</v>
      </c>
      <c r="H48" s="167"/>
    </row>
    <row r="49" spans="2:8" x14ac:dyDescent="0.2">
      <c r="B49" s="107">
        <v>38322</v>
      </c>
      <c r="C49" s="123">
        <f t="shared" si="0"/>
        <v>38320</v>
      </c>
      <c r="D49" s="109">
        <v>23</v>
      </c>
      <c r="E49" s="164">
        <v>3.7499999999999999E-2</v>
      </c>
      <c r="F49" s="165"/>
      <c r="G49" s="22">
        <v>38336</v>
      </c>
      <c r="H49" s="167"/>
    </row>
    <row r="50" spans="2:8" x14ac:dyDescent="0.2">
      <c r="B50" s="107">
        <v>38353</v>
      </c>
      <c r="C50" s="123">
        <f t="shared" si="0"/>
        <v>38351</v>
      </c>
      <c r="D50" s="109">
        <v>21</v>
      </c>
      <c r="E50" s="164">
        <v>0.04</v>
      </c>
      <c r="F50" s="165"/>
      <c r="G50" s="22">
        <v>38367</v>
      </c>
      <c r="H50" s="167"/>
    </row>
    <row r="51" spans="2:8" x14ac:dyDescent="0.2">
      <c r="B51" s="107">
        <v>38384</v>
      </c>
      <c r="C51" s="123">
        <f t="shared" si="0"/>
        <v>38382</v>
      </c>
      <c r="D51" s="109">
        <v>20</v>
      </c>
      <c r="E51" s="164">
        <v>0.04</v>
      </c>
      <c r="F51" s="165"/>
      <c r="G51" s="22">
        <v>38398</v>
      </c>
      <c r="H51" s="167"/>
    </row>
    <row r="52" spans="2:8" x14ac:dyDescent="0.2">
      <c r="B52" s="107">
        <v>38412</v>
      </c>
      <c r="C52" s="123">
        <f t="shared" si="0"/>
        <v>38410</v>
      </c>
      <c r="D52" s="109">
        <v>23</v>
      </c>
      <c r="E52" s="164">
        <v>0.04</v>
      </c>
      <c r="F52" s="165"/>
      <c r="G52" s="22">
        <v>38426</v>
      </c>
      <c r="H52" s="167"/>
    </row>
    <row r="53" spans="2:8" x14ac:dyDescent="0.2">
      <c r="B53" s="107">
        <v>38443</v>
      </c>
      <c r="C53" s="123">
        <f t="shared" si="0"/>
        <v>38441</v>
      </c>
      <c r="D53" s="109">
        <v>21</v>
      </c>
      <c r="E53" s="164">
        <v>0.04</v>
      </c>
      <c r="F53" s="165"/>
      <c r="G53" s="22">
        <v>38457</v>
      </c>
      <c r="H53" s="167"/>
    </row>
    <row r="54" spans="2:8" x14ac:dyDescent="0.2">
      <c r="B54" s="107">
        <v>38473</v>
      </c>
      <c r="C54" s="123">
        <f t="shared" si="0"/>
        <v>38471</v>
      </c>
      <c r="D54" s="109">
        <v>21</v>
      </c>
      <c r="E54" s="164">
        <v>0.04</v>
      </c>
      <c r="F54" s="165"/>
      <c r="G54" s="22">
        <v>38487</v>
      </c>
      <c r="H54" s="167"/>
    </row>
    <row r="55" spans="2:8" x14ac:dyDescent="0.2">
      <c r="B55" s="107">
        <v>38504</v>
      </c>
      <c r="C55" s="123">
        <f t="shared" si="0"/>
        <v>38502</v>
      </c>
      <c r="D55" s="109">
        <v>22</v>
      </c>
      <c r="E55" s="164">
        <v>0.04</v>
      </c>
      <c r="F55" s="165"/>
      <c r="G55" s="22">
        <v>38518</v>
      </c>
      <c r="H55" s="167"/>
    </row>
    <row r="56" spans="2:8" x14ac:dyDescent="0.2">
      <c r="B56" s="107">
        <v>38534</v>
      </c>
      <c r="C56" s="123">
        <f t="shared" si="0"/>
        <v>38532</v>
      </c>
      <c r="D56" s="109">
        <v>20</v>
      </c>
      <c r="E56" s="164">
        <v>0.04</v>
      </c>
      <c r="F56" s="165"/>
      <c r="G56" s="22">
        <v>38548</v>
      </c>
      <c r="H56" s="167"/>
    </row>
    <row r="57" spans="2:8" x14ac:dyDescent="0.2">
      <c r="B57" s="107">
        <v>38565</v>
      </c>
      <c r="C57" s="123">
        <f t="shared" si="0"/>
        <v>38563</v>
      </c>
      <c r="D57" s="109">
        <v>23</v>
      </c>
      <c r="E57" s="164">
        <v>0.04</v>
      </c>
      <c r="F57" s="165"/>
      <c r="G57" s="22">
        <v>38579</v>
      </c>
      <c r="H57" s="167"/>
    </row>
    <row r="58" spans="2:8" x14ac:dyDescent="0.2">
      <c r="B58" s="107">
        <v>38596</v>
      </c>
      <c r="C58" s="123">
        <f t="shared" si="0"/>
        <v>38594</v>
      </c>
      <c r="D58" s="109">
        <v>21</v>
      </c>
      <c r="E58" s="164">
        <v>0.04</v>
      </c>
      <c r="F58" s="165"/>
      <c r="G58" s="22">
        <v>38610</v>
      </c>
      <c r="H58" s="167"/>
    </row>
    <row r="59" spans="2:8" x14ac:dyDescent="0.2">
      <c r="B59" s="107">
        <v>38626</v>
      </c>
      <c r="C59" s="123">
        <f t="shared" si="0"/>
        <v>38624</v>
      </c>
      <c r="D59" s="109">
        <v>21</v>
      </c>
      <c r="E59" s="164">
        <v>0.04</v>
      </c>
      <c r="F59" s="165"/>
      <c r="G59" s="22">
        <v>38640</v>
      </c>
      <c r="H59" s="167"/>
    </row>
    <row r="60" spans="2:8" x14ac:dyDescent="0.2">
      <c r="B60" s="107">
        <v>38657</v>
      </c>
      <c r="C60" s="123">
        <f t="shared" si="0"/>
        <v>38655</v>
      </c>
      <c r="D60" s="109">
        <v>21</v>
      </c>
      <c r="E60" s="164">
        <v>0.04</v>
      </c>
      <c r="F60" s="165"/>
      <c r="G60" s="22">
        <v>38671</v>
      </c>
      <c r="H60" s="167"/>
    </row>
    <row r="61" spans="2:8" x14ac:dyDescent="0.2">
      <c r="B61" s="107">
        <v>38687</v>
      </c>
      <c r="C61" s="123">
        <f t="shared" si="0"/>
        <v>38685</v>
      </c>
      <c r="D61" s="109">
        <v>21</v>
      </c>
      <c r="E61" s="164">
        <v>0.04</v>
      </c>
      <c r="F61" s="165"/>
      <c r="G61" s="22">
        <v>38701</v>
      </c>
      <c r="H61" s="167"/>
    </row>
    <row r="62" spans="2:8" x14ac:dyDescent="0.2">
      <c r="B62" s="107">
        <v>38718</v>
      </c>
      <c r="C62" s="123">
        <f t="shared" si="0"/>
        <v>38716</v>
      </c>
      <c r="D62" s="109">
        <v>21</v>
      </c>
      <c r="E62" s="164">
        <v>4.2500000000000003E-2</v>
      </c>
      <c r="F62" s="165"/>
      <c r="G62" s="22">
        <v>38732</v>
      </c>
      <c r="H62" s="167"/>
    </row>
    <row r="63" spans="2:8" x14ac:dyDescent="0.2">
      <c r="B63" s="107">
        <v>38749</v>
      </c>
      <c r="C63" s="123">
        <f t="shared" si="0"/>
        <v>38747</v>
      </c>
      <c r="D63" s="109">
        <v>20</v>
      </c>
      <c r="E63" s="164">
        <v>4.2500000000000003E-2</v>
      </c>
      <c r="F63" s="165"/>
      <c r="G63" s="22">
        <v>38763</v>
      </c>
      <c r="H63" s="167"/>
    </row>
    <row r="64" spans="2:8" x14ac:dyDescent="0.2">
      <c r="B64" s="107">
        <v>38777</v>
      </c>
      <c r="C64" s="123">
        <f t="shared" si="0"/>
        <v>38775</v>
      </c>
      <c r="D64" s="109">
        <v>23</v>
      </c>
      <c r="E64" s="164">
        <v>4.2500000000000003E-2</v>
      </c>
      <c r="F64" s="165"/>
      <c r="G64" s="22">
        <v>38791</v>
      </c>
      <c r="H64" s="167"/>
    </row>
    <row r="65" spans="2:8" x14ac:dyDescent="0.2">
      <c r="B65" s="107">
        <v>38808</v>
      </c>
      <c r="C65" s="123">
        <f t="shared" si="0"/>
        <v>38806</v>
      </c>
      <c r="D65" s="109">
        <v>20</v>
      </c>
      <c r="E65" s="164">
        <v>4.2500000000000003E-2</v>
      </c>
      <c r="F65" s="165"/>
      <c r="G65" s="22">
        <v>38822</v>
      </c>
      <c r="H65" s="167"/>
    </row>
    <row r="66" spans="2:8" x14ac:dyDescent="0.2">
      <c r="B66" s="107">
        <v>38838</v>
      </c>
      <c r="C66" s="123">
        <f t="shared" si="0"/>
        <v>38836</v>
      </c>
      <c r="D66" s="109">
        <v>22</v>
      </c>
      <c r="E66" s="164">
        <v>4.2500000000000003E-2</v>
      </c>
      <c r="F66" s="165"/>
      <c r="G66" s="22">
        <v>38852</v>
      </c>
      <c r="H66" s="167"/>
    </row>
    <row r="67" spans="2:8" x14ac:dyDescent="0.2">
      <c r="B67" s="107">
        <v>38869</v>
      </c>
      <c r="C67" s="123">
        <f t="shared" si="0"/>
        <v>38867</v>
      </c>
      <c r="D67" s="109">
        <v>22</v>
      </c>
      <c r="E67" s="164">
        <v>4.2500000000000003E-2</v>
      </c>
      <c r="F67" s="165"/>
      <c r="G67" s="22">
        <v>38883</v>
      </c>
      <c r="H67" s="167"/>
    </row>
    <row r="68" spans="2:8" x14ac:dyDescent="0.2">
      <c r="B68" s="107">
        <v>38899</v>
      </c>
      <c r="C68" s="123">
        <f t="shared" si="0"/>
        <v>38897</v>
      </c>
      <c r="D68" s="109">
        <v>20</v>
      </c>
      <c r="E68" s="164">
        <v>4.2500000000000003E-2</v>
      </c>
      <c r="F68" s="165"/>
      <c r="G68" s="22">
        <v>38913</v>
      </c>
      <c r="H68" s="167"/>
    </row>
    <row r="69" spans="2:8" x14ac:dyDescent="0.2">
      <c r="B69" s="107">
        <v>38930</v>
      </c>
      <c r="C69" s="123">
        <f t="shared" si="0"/>
        <v>38928</v>
      </c>
      <c r="D69" s="109">
        <v>23</v>
      </c>
      <c r="E69" s="164">
        <v>4.2500000000000003E-2</v>
      </c>
      <c r="F69" s="165"/>
      <c r="G69" s="22">
        <v>38944</v>
      </c>
      <c r="H69" s="167"/>
    </row>
    <row r="70" spans="2:8" x14ac:dyDescent="0.2">
      <c r="B70" s="107">
        <v>38961</v>
      </c>
      <c r="C70" s="123">
        <f t="shared" si="0"/>
        <v>38959</v>
      </c>
      <c r="D70" s="109">
        <v>20</v>
      </c>
      <c r="E70" s="164">
        <v>4.2500000000000003E-2</v>
      </c>
      <c r="F70" s="165"/>
      <c r="G70" s="22">
        <v>38975</v>
      </c>
      <c r="H70" s="167"/>
    </row>
    <row r="71" spans="2:8" x14ac:dyDescent="0.2">
      <c r="B71" s="107">
        <v>38991</v>
      </c>
      <c r="C71" s="123">
        <f t="shared" si="0"/>
        <v>38989</v>
      </c>
      <c r="D71" s="109">
        <v>22</v>
      </c>
      <c r="E71" s="164">
        <v>4.2500000000000003E-2</v>
      </c>
      <c r="F71" s="165"/>
      <c r="G71" s="22">
        <v>39005</v>
      </c>
      <c r="H71" s="167"/>
    </row>
    <row r="72" spans="2:8" x14ac:dyDescent="0.2">
      <c r="B72" s="107">
        <v>39022</v>
      </c>
      <c r="C72" s="123">
        <f t="shared" si="0"/>
        <v>39020</v>
      </c>
      <c r="D72" s="109">
        <v>21</v>
      </c>
      <c r="E72" s="164">
        <v>4.2500000000000003E-2</v>
      </c>
      <c r="F72" s="165"/>
      <c r="G72" s="22">
        <v>39036</v>
      </c>
      <c r="H72" s="167"/>
    </row>
    <row r="73" spans="2:8" x14ac:dyDescent="0.2">
      <c r="B73" s="107">
        <v>39052</v>
      </c>
      <c r="C73" s="123">
        <f t="shared" si="0"/>
        <v>39050</v>
      </c>
      <c r="D73" s="109">
        <v>20</v>
      </c>
      <c r="E73" s="164">
        <v>4.2500000000000003E-2</v>
      </c>
      <c r="F73" s="165"/>
      <c r="G73" s="22">
        <v>39066</v>
      </c>
      <c r="H73" s="167"/>
    </row>
    <row r="74" spans="2:8" x14ac:dyDescent="0.2">
      <c r="B74" s="107">
        <v>39083</v>
      </c>
      <c r="C74" s="123">
        <f t="shared" si="0"/>
        <v>39081</v>
      </c>
      <c r="D74" s="109">
        <v>22</v>
      </c>
      <c r="E74" s="164">
        <v>4.2500000000000003E-2</v>
      </c>
      <c r="F74" s="165"/>
      <c r="G74" s="22">
        <v>39097</v>
      </c>
      <c r="H74" s="167"/>
    </row>
    <row r="75" spans="2:8" x14ac:dyDescent="0.2">
      <c r="B75" s="107">
        <v>39114</v>
      </c>
      <c r="C75" s="123">
        <f t="shared" si="0"/>
        <v>39112</v>
      </c>
      <c r="D75" s="109">
        <v>20</v>
      </c>
      <c r="E75" s="164">
        <v>4.2500000000000003E-2</v>
      </c>
      <c r="F75" s="165"/>
      <c r="G75" s="22">
        <v>39128</v>
      </c>
      <c r="H75" s="167"/>
    </row>
    <row r="76" spans="2:8" x14ac:dyDescent="0.2">
      <c r="B76" s="107">
        <v>39142</v>
      </c>
      <c r="C76" s="123">
        <f t="shared" si="0"/>
        <v>39140</v>
      </c>
      <c r="D76" s="109">
        <v>22</v>
      </c>
      <c r="E76" s="164">
        <v>4.2500000000000003E-2</v>
      </c>
      <c r="F76" s="165"/>
      <c r="G76" s="22">
        <v>39156</v>
      </c>
      <c r="H76" s="167"/>
    </row>
    <row r="77" spans="2:8" x14ac:dyDescent="0.2">
      <c r="B77" s="107">
        <v>39173</v>
      </c>
      <c r="C77" s="123">
        <f t="shared" si="0"/>
        <v>39171</v>
      </c>
      <c r="D77" s="109">
        <v>21</v>
      </c>
      <c r="E77" s="164">
        <v>4.2500000000000003E-2</v>
      </c>
      <c r="F77" s="165"/>
      <c r="G77" s="22">
        <v>39187</v>
      </c>
      <c r="H77" s="167"/>
    </row>
    <row r="78" spans="2:8" x14ac:dyDescent="0.2">
      <c r="B78" s="107">
        <v>39203</v>
      </c>
      <c r="C78" s="123">
        <f t="shared" si="0"/>
        <v>39201</v>
      </c>
      <c r="D78" s="109">
        <v>22</v>
      </c>
      <c r="E78" s="164">
        <v>4.2500000000000003E-2</v>
      </c>
      <c r="F78" s="165"/>
      <c r="G78" s="22">
        <v>39217</v>
      </c>
      <c r="H78" s="167"/>
    </row>
    <row r="79" spans="2:8" x14ac:dyDescent="0.2">
      <c r="B79" s="107">
        <v>39234</v>
      </c>
      <c r="C79" s="123">
        <f t="shared" si="0"/>
        <v>39232</v>
      </c>
      <c r="D79" s="109">
        <v>21</v>
      </c>
      <c r="E79" s="164">
        <v>4.2500000000000003E-2</v>
      </c>
      <c r="F79" s="165"/>
      <c r="G79" s="22">
        <v>39248</v>
      </c>
      <c r="H79" s="167"/>
    </row>
    <row r="80" spans="2:8" x14ac:dyDescent="0.2">
      <c r="B80" s="107">
        <v>39264</v>
      </c>
      <c r="C80" s="123">
        <f t="shared" si="0"/>
        <v>39262</v>
      </c>
      <c r="D80" s="109">
        <v>21</v>
      </c>
      <c r="E80" s="164">
        <v>4.2500000000000003E-2</v>
      </c>
      <c r="F80" s="165"/>
      <c r="G80" s="22">
        <v>39278</v>
      </c>
      <c r="H80" s="167"/>
    </row>
    <row r="81" spans="2:8" x14ac:dyDescent="0.2">
      <c r="B81" s="107">
        <v>39295</v>
      </c>
      <c r="C81" s="123">
        <f t="shared" si="0"/>
        <v>39293</v>
      </c>
      <c r="D81" s="109">
        <v>23</v>
      </c>
      <c r="E81" s="164">
        <v>4.2500000000000003E-2</v>
      </c>
      <c r="F81" s="165"/>
      <c r="G81" s="22">
        <v>39309</v>
      </c>
      <c r="H81" s="167"/>
    </row>
    <row r="82" spans="2:8" x14ac:dyDescent="0.2">
      <c r="B82" s="107">
        <v>39326</v>
      </c>
      <c r="C82" s="123">
        <f t="shared" si="0"/>
        <v>39324</v>
      </c>
      <c r="D82" s="109">
        <v>19</v>
      </c>
      <c r="E82" s="164">
        <v>4.2500000000000003E-2</v>
      </c>
      <c r="F82" s="165"/>
      <c r="G82" s="22">
        <v>39340</v>
      </c>
      <c r="H82" s="167"/>
    </row>
    <row r="83" spans="2:8" x14ac:dyDescent="0.2">
      <c r="B83" s="107">
        <v>39356</v>
      </c>
      <c r="C83" s="123">
        <f t="shared" si="0"/>
        <v>39354</v>
      </c>
      <c r="D83" s="109">
        <v>23</v>
      </c>
      <c r="E83" s="164">
        <v>4.2500000000000003E-2</v>
      </c>
      <c r="F83" s="165"/>
      <c r="G83" s="22">
        <v>39370</v>
      </c>
      <c r="H83" s="167"/>
    </row>
    <row r="84" spans="2:8" x14ac:dyDescent="0.2">
      <c r="B84" s="107">
        <v>39387</v>
      </c>
      <c r="C84" s="123">
        <f t="shared" ref="C84:C147" si="1">B84-2</f>
        <v>39385</v>
      </c>
      <c r="D84" s="109">
        <v>21</v>
      </c>
      <c r="E84" s="164">
        <v>4.2500000000000003E-2</v>
      </c>
      <c r="F84" s="165"/>
      <c r="G84" s="22">
        <v>39401</v>
      </c>
      <c r="H84" s="167"/>
    </row>
    <row r="85" spans="2:8" x14ac:dyDescent="0.2">
      <c r="B85" s="107">
        <v>39417</v>
      </c>
      <c r="C85" s="123">
        <f t="shared" si="1"/>
        <v>39415</v>
      </c>
      <c r="D85" s="109">
        <v>20</v>
      </c>
      <c r="E85" s="164">
        <v>4.2500000000000003E-2</v>
      </c>
      <c r="F85" s="165"/>
      <c r="G85" s="22">
        <v>39431</v>
      </c>
      <c r="H85" s="167"/>
    </row>
    <row r="86" spans="2:8" x14ac:dyDescent="0.2">
      <c r="B86" s="107">
        <v>39448</v>
      </c>
      <c r="C86" s="123">
        <f t="shared" si="1"/>
        <v>39446</v>
      </c>
      <c r="D86" s="109">
        <v>22</v>
      </c>
      <c r="E86" s="164">
        <v>4.4999999999999998E-2</v>
      </c>
      <c r="F86" s="165"/>
      <c r="G86" s="22">
        <v>39462</v>
      </c>
      <c r="H86" s="167"/>
    </row>
    <row r="87" spans="2:8" x14ac:dyDescent="0.2">
      <c r="B87" s="107">
        <v>39479</v>
      </c>
      <c r="C87" s="123">
        <f t="shared" si="1"/>
        <v>39477</v>
      </c>
      <c r="D87" s="109">
        <v>21</v>
      </c>
      <c r="E87" s="164">
        <v>4.4999999999999998E-2</v>
      </c>
      <c r="F87" s="165"/>
      <c r="G87" s="22">
        <v>39493</v>
      </c>
      <c r="H87" s="167"/>
    </row>
    <row r="88" spans="2:8" x14ac:dyDescent="0.2">
      <c r="B88" s="107">
        <v>39508</v>
      </c>
      <c r="C88" s="123">
        <f t="shared" si="1"/>
        <v>39506</v>
      </c>
      <c r="D88" s="109">
        <v>21</v>
      </c>
      <c r="E88" s="164">
        <v>4.4999999999999998E-2</v>
      </c>
      <c r="F88" s="165"/>
      <c r="G88" s="22">
        <v>39522</v>
      </c>
      <c r="H88" s="167"/>
    </row>
    <row r="89" spans="2:8" x14ac:dyDescent="0.2">
      <c r="B89" s="107">
        <v>39539</v>
      </c>
      <c r="C89" s="123">
        <f t="shared" si="1"/>
        <v>39537</v>
      </c>
      <c r="D89" s="109">
        <v>22</v>
      </c>
      <c r="E89" s="164">
        <v>4.4999999999999998E-2</v>
      </c>
      <c r="F89" s="165"/>
      <c r="G89" s="22">
        <v>39553</v>
      </c>
      <c r="H89" s="167"/>
    </row>
    <row r="90" spans="2:8" x14ac:dyDescent="0.2">
      <c r="B90" s="107">
        <v>39569</v>
      </c>
      <c r="C90" s="123">
        <f t="shared" si="1"/>
        <v>39567</v>
      </c>
      <c r="D90" s="109">
        <v>21</v>
      </c>
      <c r="E90" s="164">
        <v>4.4999999999999998E-2</v>
      </c>
      <c r="F90" s="165"/>
      <c r="G90" s="22">
        <v>39583</v>
      </c>
      <c r="H90" s="167"/>
    </row>
    <row r="91" spans="2:8" x14ac:dyDescent="0.2">
      <c r="B91" s="107">
        <v>39600</v>
      </c>
      <c r="C91" s="123">
        <f t="shared" si="1"/>
        <v>39598</v>
      </c>
      <c r="D91" s="109">
        <v>21</v>
      </c>
      <c r="E91" s="164">
        <v>4.4999999999999998E-2</v>
      </c>
      <c r="F91" s="165"/>
      <c r="G91" s="22">
        <v>39614</v>
      </c>
      <c r="H91" s="167"/>
    </row>
    <row r="92" spans="2:8" x14ac:dyDescent="0.2">
      <c r="B92" s="107">
        <v>39630</v>
      </c>
      <c r="C92" s="123">
        <f t="shared" si="1"/>
        <v>39628</v>
      </c>
      <c r="D92" s="109">
        <v>22</v>
      </c>
      <c r="E92" s="164">
        <v>4.4999999999999998E-2</v>
      </c>
      <c r="F92" s="165"/>
      <c r="G92" s="22">
        <v>39644</v>
      </c>
      <c r="H92" s="167"/>
    </row>
    <row r="93" spans="2:8" x14ac:dyDescent="0.2">
      <c r="B93" s="107">
        <v>39661</v>
      </c>
      <c r="C93" s="123">
        <f t="shared" si="1"/>
        <v>39659</v>
      </c>
      <c r="D93" s="109">
        <v>21</v>
      </c>
      <c r="E93" s="164">
        <v>4.4999999999999998E-2</v>
      </c>
      <c r="F93" s="165"/>
      <c r="G93" s="22">
        <v>39675</v>
      </c>
      <c r="H93" s="167"/>
    </row>
    <row r="94" spans="2:8" x14ac:dyDescent="0.2">
      <c r="B94" s="107">
        <v>39692</v>
      </c>
      <c r="C94" s="123">
        <f t="shared" si="1"/>
        <v>39690</v>
      </c>
      <c r="D94" s="109">
        <v>21</v>
      </c>
      <c r="E94" s="164">
        <v>4.4999999999999998E-2</v>
      </c>
      <c r="F94" s="165"/>
      <c r="G94" s="22">
        <v>39706</v>
      </c>
      <c r="H94" s="167"/>
    </row>
    <row r="95" spans="2:8" x14ac:dyDescent="0.2">
      <c r="B95" s="107">
        <v>39722</v>
      </c>
      <c r="C95" s="123">
        <f t="shared" si="1"/>
        <v>39720</v>
      </c>
      <c r="D95" s="109">
        <v>23</v>
      </c>
      <c r="E95" s="164">
        <v>4.4999999999999998E-2</v>
      </c>
      <c r="F95" s="165"/>
      <c r="G95" s="22">
        <v>39736</v>
      </c>
      <c r="H95" s="167"/>
    </row>
    <row r="96" spans="2:8" x14ac:dyDescent="0.2">
      <c r="B96" s="107">
        <v>39753</v>
      </c>
      <c r="C96" s="123">
        <f t="shared" si="1"/>
        <v>39751</v>
      </c>
      <c r="D96" s="109">
        <v>19</v>
      </c>
      <c r="E96" s="164">
        <v>4.4999999999999998E-2</v>
      </c>
      <c r="F96" s="165"/>
      <c r="G96" s="22">
        <v>39767</v>
      </c>
      <c r="H96" s="167"/>
    </row>
    <row r="97" spans="2:8" x14ac:dyDescent="0.2">
      <c r="B97" s="107">
        <v>39783</v>
      </c>
      <c r="C97" s="123">
        <f t="shared" si="1"/>
        <v>39781</v>
      </c>
      <c r="D97" s="109">
        <v>22</v>
      </c>
      <c r="E97" s="164">
        <v>4.4999999999999998E-2</v>
      </c>
      <c r="F97" s="165"/>
      <c r="G97" s="22">
        <v>39797</v>
      </c>
      <c r="H97" s="167"/>
    </row>
    <row r="98" spans="2:8" x14ac:dyDescent="0.2">
      <c r="B98" s="107">
        <v>39814</v>
      </c>
      <c r="C98" s="123">
        <f t="shared" si="1"/>
        <v>39812</v>
      </c>
      <c r="D98" s="109">
        <v>21</v>
      </c>
      <c r="E98" s="164">
        <v>4.4999999999999998E-2</v>
      </c>
      <c r="F98" s="165"/>
      <c r="G98" s="22">
        <v>39828</v>
      </c>
      <c r="H98" s="167"/>
    </row>
    <row r="99" spans="2:8" x14ac:dyDescent="0.2">
      <c r="B99" s="107">
        <v>39845</v>
      </c>
      <c r="C99" s="123">
        <f t="shared" si="1"/>
        <v>39843</v>
      </c>
      <c r="D99" s="109">
        <v>20</v>
      </c>
      <c r="E99" s="164">
        <v>4.4999999999999998E-2</v>
      </c>
      <c r="F99" s="165"/>
      <c r="G99" s="22">
        <v>39859</v>
      </c>
      <c r="H99" s="167"/>
    </row>
    <row r="100" spans="2:8" x14ac:dyDescent="0.2">
      <c r="B100" s="107">
        <v>39873</v>
      </c>
      <c r="C100" s="123">
        <f t="shared" si="1"/>
        <v>39871</v>
      </c>
      <c r="D100" s="109">
        <v>22</v>
      </c>
      <c r="E100" s="164">
        <v>4.4999999999999998E-2</v>
      </c>
      <c r="F100" s="165"/>
      <c r="G100" s="22">
        <v>39887</v>
      </c>
      <c r="H100" s="167"/>
    </row>
    <row r="101" spans="2:8" x14ac:dyDescent="0.2">
      <c r="B101" s="107">
        <v>39904</v>
      </c>
      <c r="C101" s="123">
        <f t="shared" si="1"/>
        <v>39902</v>
      </c>
      <c r="D101" s="109">
        <v>22</v>
      </c>
      <c r="E101" s="164">
        <v>4.4999999999999998E-2</v>
      </c>
      <c r="F101" s="165"/>
      <c r="G101" s="22">
        <v>39918</v>
      </c>
      <c r="H101" s="167"/>
    </row>
    <row r="102" spans="2:8" x14ac:dyDescent="0.2">
      <c r="B102" s="107">
        <v>39934</v>
      </c>
      <c r="C102" s="123">
        <f t="shared" si="1"/>
        <v>39932</v>
      </c>
      <c r="D102" s="109">
        <v>20</v>
      </c>
      <c r="E102" s="164">
        <v>4.4999999999999998E-2</v>
      </c>
      <c r="F102" s="165"/>
      <c r="G102" s="22">
        <v>39948</v>
      </c>
      <c r="H102" s="167"/>
    </row>
    <row r="103" spans="2:8" x14ac:dyDescent="0.2">
      <c r="B103" s="107">
        <v>39965</v>
      </c>
      <c r="C103" s="123">
        <f t="shared" si="1"/>
        <v>39963</v>
      </c>
      <c r="D103" s="109">
        <v>22</v>
      </c>
      <c r="E103" s="164">
        <v>4.4999999999999998E-2</v>
      </c>
      <c r="F103" s="165"/>
      <c r="G103" s="22">
        <v>39979</v>
      </c>
      <c r="H103" s="167"/>
    </row>
    <row r="104" spans="2:8" x14ac:dyDescent="0.2">
      <c r="B104" s="107">
        <v>39995</v>
      </c>
      <c r="C104" s="123">
        <f t="shared" si="1"/>
        <v>39993</v>
      </c>
      <c r="D104" s="109">
        <v>23</v>
      </c>
      <c r="E104" s="164">
        <v>4.4999999999999998E-2</v>
      </c>
      <c r="F104" s="165"/>
      <c r="G104" s="22">
        <v>40009</v>
      </c>
      <c r="H104" s="167"/>
    </row>
    <row r="105" spans="2:8" x14ac:dyDescent="0.2">
      <c r="B105" s="107">
        <v>40026</v>
      </c>
      <c r="C105" s="123">
        <f t="shared" si="1"/>
        <v>40024</v>
      </c>
      <c r="D105" s="109">
        <v>21</v>
      </c>
      <c r="E105" s="164">
        <v>4.4999999999999998E-2</v>
      </c>
      <c r="F105" s="165"/>
      <c r="G105" s="22">
        <v>40040</v>
      </c>
      <c r="H105" s="167"/>
    </row>
    <row r="106" spans="2:8" x14ac:dyDescent="0.2">
      <c r="B106" s="107">
        <v>40057</v>
      </c>
      <c r="C106" s="123">
        <f t="shared" si="1"/>
        <v>40055</v>
      </c>
      <c r="D106" s="109">
        <v>21</v>
      </c>
      <c r="E106" s="164">
        <v>4.4999999999999998E-2</v>
      </c>
      <c r="F106" s="165"/>
      <c r="G106" s="22">
        <v>40071</v>
      </c>
      <c r="H106" s="167"/>
    </row>
    <row r="107" spans="2:8" x14ac:dyDescent="0.2">
      <c r="B107" s="107">
        <v>40087</v>
      </c>
      <c r="C107" s="123">
        <f t="shared" si="1"/>
        <v>40085</v>
      </c>
      <c r="D107" s="109">
        <v>22</v>
      </c>
      <c r="E107" s="164">
        <v>4.4999999999999998E-2</v>
      </c>
      <c r="F107" s="165"/>
      <c r="G107" s="22">
        <v>40101</v>
      </c>
      <c r="H107" s="167"/>
    </row>
    <row r="108" spans="2:8" x14ac:dyDescent="0.2">
      <c r="B108" s="107">
        <v>40118</v>
      </c>
      <c r="C108" s="123">
        <f t="shared" si="1"/>
        <v>40116</v>
      </c>
      <c r="D108" s="109">
        <v>20</v>
      </c>
      <c r="E108" s="164">
        <v>4.4999999999999998E-2</v>
      </c>
      <c r="F108" s="165"/>
      <c r="G108" s="22">
        <v>40132</v>
      </c>
      <c r="H108" s="167"/>
    </row>
    <row r="109" spans="2:8" x14ac:dyDescent="0.2">
      <c r="B109" s="107">
        <v>40148</v>
      </c>
      <c r="C109" s="123">
        <f t="shared" si="1"/>
        <v>40146</v>
      </c>
      <c r="D109" s="109">
        <v>22</v>
      </c>
      <c r="E109" s="164">
        <v>4.4999999999999998E-2</v>
      </c>
      <c r="F109" s="165"/>
      <c r="G109" s="22">
        <v>40162</v>
      </c>
      <c r="H109" s="167"/>
    </row>
    <row r="110" spans="2:8" x14ac:dyDescent="0.2">
      <c r="B110" s="107">
        <v>40179</v>
      </c>
      <c r="C110" s="123">
        <f t="shared" si="1"/>
        <v>40177</v>
      </c>
      <c r="D110" s="109">
        <v>20</v>
      </c>
      <c r="E110" s="164">
        <v>4.4999999999999998E-2</v>
      </c>
      <c r="F110" s="165"/>
      <c r="G110" s="22">
        <v>40193</v>
      </c>
      <c r="H110" s="167"/>
    </row>
    <row r="111" spans="2:8" x14ac:dyDescent="0.2">
      <c r="B111" s="107">
        <v>40210</v>
      </c>
      <c r="C111" s="123">
        <f t="shared" si="1"/>
        <v>40208</v>
      </c>
      <c r="D111" s="109">
        <v>20</v>
      </c>
      <c r="E111" s="164">
        <v>4.4999999999999998E-2</v>
      </c>
      <c r="F111" s="165"/>
      <c r="G111" s="22">
        <v>40224</v>
      </c>
      <c r="H111" s="167"/>
    </row>
    <row r="112" spans="2:8" x14ac:dyDescent="0.2">
      <c r="B112" s="107">
        <v>40238</v>
      </c>
      <c r="C112" s="123">
        <f t="shared" si="1"/>
        <v>40236</v>
      </c>
      <c r="D112" s="109">
        <v>23</v>
      </c>
      <c r="E112" s="164">
        <v>4.4999999999999998E-2</v>
      </c>
      <c r="F112" s="165"/>
      <c r="G112" s="22">
        <v>40252</v>
      </c>
      <c r="H112" s="167"/>
    </row>
    <row r="113" spans="2:8" x14ac:dyDescent="0.2">
      <c r="B113" s="107">
        <v>40269</v>
      </c>
      <c r="C113" s="123">
        <f t="shared" si="1"/>
        <v>40267</v>
      </c>
      <c r="D113" s="109">
        <v>22</v>
      </c>
      <c r="E113" s="164">
        <v>4.4999999999999998E-2</v>
      </c>
      <c r="F113" s="165"/>
      <c r="G113" s="22">
        <v>40283</v>
      </c>
      <c r="H113" s="167"/>
    </row>
    <row r="114" spans="2:8" x14ac:dyDescent="0.2">
      <c r="B114" s="107">
        <v>40299</v>
      </c>
      <c r="C114" s="123">
        <f t="shared" si="1"/>
        <v>40297</v>
      </c>
      <c r="D114" s="109">
        <v>20</v>
      </c>
      <c r="E114" s="164">
        <v>4.4999999999999998E-2</v>
      </c>
      <c r="F114" s="165"/>
      <c r="G114" s="22">
        <v>40313</v>
      </c>
      <c r="H114" s="167"/>
    </row>
    <row r="115" spans="2:8" x14ac:dyDescent="0.2">
      <c r="B115" s="107">
        <v>40330</v>
      </c>
      <c r="C115" s="123">
        <f t="shared" si="1"/>
        <v>40328</v>
      </c>
      <c r="D115" s="109">
        <v>22</v>
      </c>
      <c r="E115" s="164">
        <v>4.4999999999999998E-2</v>
      </c>
      <c r="F115" s="165"/>
      <c r="G115" s="22">
        <v>40344</v>
      </c>
      <c r="H115" s="167"/>
    </row>
    <row r="116" spans="2:8" x14ac:dyDescent="0.2">
      <c r="B116" s="107">
        <v>40360</v>
      </c>
      <c r="C116" s="123">
        <f t="shared" si="1"/>
        <v>40358</v>
      </c>
      <c r="D116" s="109">
        <v>21</v>
      </c>
      <c r="E116" s="164">
        <v>4.4999999999999998E-2</v>
      </c>
      <c r="F116" s="165"/>
      <c r="G116" s="22">
        <v>40374</v>
      </c>
      <c r="H116" s="167"/>
    </row>
    <row r="117" spans="2:8" x14ac:dyDescent="0.2">
      <c r="B117" s="107">
        <v>40391</v>
      </c>
      <c r="C117" s="123">
        <f t="shared" si="1"/>
        <v>40389</v>
      </c>
      <c r="D117" s="109">
        <v>22</v>
      </c>
      <c r="E117" s="164">
        <v>4.4999999999999998E-2</v>
      </c>
      <c r="F117" s="165"/>
      <c r="G117" s="22">
        <v>40405</v>
      </c>
      <c r="H117" s="167"/>
    </row>
    <row r="118" spans="2:8" x14ac:dyDescent="0.2">
      <c r="B118" s="107">
        <v>40422</v>
      </c>
      <c r="C118" s="123">
        <f t="shared" si="1"/>
        <v>40420</v>
      </c>
      <c r="D118" s="109">
        <v>21</v>
      </c>
      <c r="E118" s="164">
        <v>4.4999999999999998E-2</v>
      </c>
      <c r="F118" s="165"/>
      <c r="G118" s="22">
        <v>40436</v>
      </c>
      <c r="H118" s="167"/>
    </row>
    <row r="119" spans="2:8" x14ac:dyDescent="0.2">
      <c r="B119" s="107">
        <v>40452</v>
      </c>
      <c r="C119" s="123">
        <f t="shared" si="1"/>
        <v>40450</v>
      </c>
      <c r="D119" s="109">
        <v>21</v>
      </c>
      <c r="E119" s="164">
        <v>4.4999999999999998E-2</v>
      </c>
      <c r="F119" s="165"/>
      <c r="G119" s="22">
        <v>40466</v>
      </c>
      <c r="H119" s="167"/>
    </row>
    <row r="120" spans="2:8" x14ac:dyDescent="0.2">
      <c r="B120" s="107">
        <v>40483</v>
      </c>
      <c r="C120" s="123">
        <f t="shared" si="1"/>
        <v>40481</v>
      </c>
      <c r="D120" s="109">
        <v>21</v>
      </c>
      <c r="E120" s="164">
        <v>4.4999999999999998E-2</v>
      </c>
      <c r="F120" s="165"/>
      <c r="G120" s="22">
        <v>40497</v>
      </c>
      <c r="H120" s="167"/>
    </row>
    <row r="121" spans="2:8" x14ac:dyDescent="0.2">
      <c r="B121" s="107">
        <v>40513</v>
      </c>
      <c r="C121" s="123">
        <f t="shared" si="1"/>
        <v>40511</v>
      </c>
      <c r="D121" s="109">
        <v>23</v>
      </c>
      <c r="E121" s="164">
        <v>4.4999999999999998E-2</v>
      </c>
      <c r="F121" s="165"/>
      <c r="G121" s="22">
        <v>40527</v>
      </c>
      <c r="H121" s="167"/>
    </row>
    <row r="122" spans="2:8" x14ac:dyDescent="0.2">
      <c r="B122" s="107">
        <v>40544</v>
      </c>
      <c r="C122" s="123">
        <f t="shared" si="1"/>
        <v>40542</v>
      </c>
      <c r="D122" s="109">
        <v>21</v>
      </c>
      <c r="E122" s="164">
        <v>4.4999999999999998E-2</v>
      </c>
      <c r="F122" s="165"/>
      <c r="G122" s="22">
        <v>40558</v>
      </c>
      <c r="H122" s="167"/>
    </row>
    <row r="123" spans="2:8" x14ac:dyDescent="0.2">
      <c r="B123" s="107">
        <v>40575</v>
      </c>
      <c r="C123" s="123">
        <f t="shared" si="1"/>
        <v>40573</v>
      </c>
      <c r="D123" s="109">
        <v>20</v>
      </c>
      <c r="E123" s="164">
        <v>4.4999999999999998E-2</v>
      </c>
      <c r="F123" s="165"/>
      <c r="G123" s="22">
        <v>40589</v>
      </c>
      <c r="H123" s="167"/>
    </row>
    <row r="124" spans="2:8" x14ac:dyDescent="0.2">
      <c r="B124" s="107">
        <v>40603</v>
      </c>
      <c r="C124" s="123">
        <f t="shared" si="1"/>
        <v>40601</v>
      </c>
      <c r="D124" s="109">
        <v>23</v>
      </c>
      <c r="E124" s="164">
        <v>4.4999999999999998E-2</v>
      </c>
      <c r="F124" s="165"/>
      <c r="G124" s="22">
        <v>40617</v>
      </c>
      <c r="H124" s="167"/>
    </row>
    <row r="125" spans="2:8" x14ac:dyDescent="0.2">
      <c r="B125" s="107">
        <v>40634</v>
      </c>
      <c r="C125" s="123">
        <f t="shared" si="1"/>
        <v>40632</v>
      </c>
      <c r="D125" s="109">
        <v>21</v>
      </c>
      <c r="E125" s="164">
        <v>4.4999999999999998E-2</v>
      </c>
      <c r="F125" s="165"/>
      <c r="G125" s="22">
        <v>40648</v>
      </c>
      <c r="H125" s="167"/>
    </row>
    <row r="126" spans="2:8" x14ac:dyDescent="0.2">
      <c r="B126" s="107">
        <v>40664</v>
      </c>
      <c r="C126" s="123">
        <f t="shared" si="1"/>
        <v>40662</v>
      </c>
      <c r="D126" s="109">
        <v>21</v>
      </c>
      <c r="E126" s="164">
        <v>4.4999999999999998E-2</v>
      </c>
      <c r="F126" s="165"/>
      <c r="G126" s="22">
        <v>40678</v>
      </c>
      <c r="H126" s="167"/>
    </row>
    <row r="127" spans="2:8" x14ac:dyDescent="0.2">
      <c r="B127" s="107">
        <v>40695</v>
      </c>
      <c r="C127" s="123">
        <f t="shared" si="1"/>
        <v>40693</v>
      </c>
      <c r="D127" s="109">
        <v>22</v>
      </c>
      <c r="E127" s="164">
        <v>4.4999999999999998E-2</v>
      </c>
      <c r="F127" s="165"/>
      <c r="G127" s="22">
        <v>40709</v>
      </c>
      <c r="H127" s="167"/>
    </row>
    <row r="128" spans="2:8" x14ac:dyDescent="0.2">
      <c r="B128" s="107">
        <v>40725</v>
      </c>
      <c r="C128" s="123">
        <f t="shared" si="1"/>
        <v>40723</v>
      </c>
      <c r="D128" s="109">
        <v>20</v>
      </c>
      <c r="E128" s="164">
        <v>4.4999999999999998E-2</v>
      </c>
      <c r="F128" s="165"/>
      <c r="G128" s="22">
        <v>40739</v>
      </c>
      <c r="H128" s="167"/>
    </row>
    <row r="129" spans="2:8" x14ac:dyDescent="0.2">
      <c r="B129" s="107">
        <v>40756</v>
      </c>
      <c r="C129" s="123">
        <f t="shared" si="1"/>
        <v>40754</v>
      </c>
      <c r="D129" s="109">
        <v>23</v>
      </c>
      <c r="E129" s="164">
        <v>4.4999999999999998E-2</v>
      </c>
      <c r="F129" s="165"/>
      <c r="G129" s="22">
        <v>40770</v>
      </c>
      <c r="H129" s="167"/>
    </row>
    <row r="130" spans="2:8" x14ac:dyDescent="0.2">
      <c r="B130" s="107">
        <v>40787</v>
      </c>
      <c r="C130" s="123">
        <f t="shared" si="1"/>
        <v>40785</v>
      </c>
      <c r="D130" s="109">
        <v>21</v>
      </c>
      <c r="E130" s="164">
        <v>4.4999999999999998E-2</v>
      </c>
      <c r="F130" s="165"/>
      <c r="G130" s="22">
        <v>40801</v>
      </c>
      <c r="H130" s="167"/>
    </row>
    <row r="131" spans="2:8" x14ac:dyDescent="0.2">
      <c r="B131" s="107">
        <v>40817</v>
      </c>
      <c r="C131" s="123">
        <f t="shared" si="1"/>
        <v>40815</v>
      </c>
      <c r="D131" s="109">
        <v>21</v>
      </c>
      <c r="E131" s="164">
        <v>4.4999999999999998E-2</v>
      </c>
      <c r="F131" s="165"/>
      <c r="G131" s="22">
        <v>40831</v>
      </c>
      <c r="H131" s="167"/>
    </row>
    <row r="132" spans="2:8" x14ac:dyDescent="0.2">
      <c r="B132" s="107">
        <v>40848</v>
      </c>
      <c r="C132" s="123">
        <f t="shared" si="1"/>
        <v>40846</v>
      </c>
      <c r="D132" s="109">
        <v>21</v>
      </c>
      <c r="E132" s="164">
        <v>4.4999999999999998E-2</v>
      </c>
      <c r="F132" s="165"/>
      <c r="G132" s="22">
        <v>40862</v>
      </c>
      <c r="H132" s="167"/>
    </row>
    <row r="133" spans="2:8" x14ac:dyDescent="0.2">
      <c r="B133" s="107">
        <v>40878</v>
      </c>
      <c r="C133" s="123">
        <f t="shared" si="1"/>
        <v>40876</v>
      </c>
      <c r="D133" s="109">
        <v>21</v>
      </c>
      <c r="E133" s="164">
        <v>4.4999999999999998E-2</v>
      </c>
      <c r="F133" s="165"/>
      <c r="G133" s="22">
        <v>40892</v>
      </c>
      <c r="H133" s="167"/>
    </row>
    <row r="134" spans="2:8" x14ac:dyDescent="0.2">
      <c r="B134" s="107">
        <v>40909</v>
      </c>
      <c r="C134" s="123">
        <f t="shared" si="1"/>
        <v>40907</v>
      </c>
      <c r="D134" s="109">
        <v>21</v>
      </c>
      <c r="E134" s="164">
        <v>4.4999999999999998E-2</v>
      </c>
      <c r="F134" s="165"/>
      <c r="G134" s="22">
        <v>40923</v>
      </c>
      <c r="H134" s="167"/>
    </row>
    <row r="135" spans="2:8" x14ac:dyDescent="0.2">
      <c r="B135" s="107">
        <v>40940</v>
      </c>
      <c r="C135" s="123">
        <f t="shared" si="1"/>
        <v>40938</v>
      </c>
      <c r="D135" s="109">
        <v>21</v>
      </c>
      <c r="E135" s="164">
        <v>4.4999999999999998E-2</v>
      </c>
      <c r="F135" s="165"/>
      <c r="G135" s="22">
        <v>40954</v>
      </c>
      <c r="H135" s="167"/>
    </row>
    <row r="136" spans="2:8" x14ac:dyDescent="0.2">
      <c r="B136" s="107">
        <v>40969</v>
      </c>
      <c r="C136" s="123">
        <f t="shared" si="1"/>
        <v>40967</v>
      </c>
      <c r="D136" s="109">
        <v>22</v>
      </c>
      <c r="E136" s="164">
        <v>4.4999999999999998E-2</v>
      </c>
      <c r="F136" s="165"/>
      <c r="G136" s="22">
        <v>40983</v>
      </c>
      <c r="H136" s="167"/>
    </row>
    <row r="137" spans="2:8" x14ac:dyDescent="0.2">
      <c r="B137" s="107">
        <v>41000</v>
      </c>
      <c r="C137" s="123">
        <f t="shared" si="1"/>
        <v>40998</v>
      </c>
      <c r="D137" s="109">
        <v>21</v>
      </c>
      <c r="E137" s="164">
        <v>4.4999999999999998E-2</v>
      </c>
      <c r="F137" s="165"/>
      <c r="G137" s="22">
        <v>41014</v>
      </c>
      <c r="H137" s="167"/>
    </row>
    <row r="138" spans="2:8" x14ac:dyDescent="0.2">
      <c r="B138" s="107">
        <v>41030</v>
      </c>
      <c r="C138" s="123">
        <f t="shared" si="1"/>
        <v>41028</v>
      </c>
      <c r="D138" s="109">
        <v>22</v>
      </c>
      <c r="E138" s="164">
        <v>4.4999999999999998E-2</v>
      </c>
      <c r="F138" s="165"/>
      <c r="G138" s="22">
        <v>41044</v>
      </c>
      <c r="H138" s="167"/>
    </row>
    <row r="139" spans="2:8" x14ac:dyDescent="0.2">
      <c r="B139" s="107">
        <v>41061</v>
      </c>
      <c r="C139" s="123">
        <f t="shared" si="1"/>
        <v>41059</v>
      </c>
      <c r="D139" s="109">
        <v>21</v>
      </c>
      <c r="E139" s="164">
        <v>4.4999999999999998E-2</v>
      </c>
      <c r="F139" s="165"/>
      <c r="G139" s="22">
        <v>41075</v>
      </c>
      <c r="H139" s="167"/>
    </row>
    <row r="140" spans="2:8" x14ac:dyDescent="0.2">
      <c r="B140" s="107">
        <v>41091</v>
      </c>
      <c r="C140" s="123">
        <f t="shared" si="1"/>
        <v>41089</v>
      </c>
      <c r="D140" s="109">
        <v>21</v>
      </c>
      <c r="E140" s="164">
        <v>4.4999999999999998E-2</v>
      </c>
      <c r="F140" s="165"/>
      <c r="G140" s="22">
        <v>41105</v>
      </c>
      <c r="H140" s="167"/>
    </row>
    <row r="141" spans="2:8" x14ac:dyDescent="0.2">
      <c r="B141" s="107">
        <v>41122</v>
      </c>
      <c r="C141" s="123">
        <f t="shared" si="1"/>
        <v>41120</v>
      </c>
      <c r="D141" s="109">
        <v>23</v>
      </c>
      <c r="E141" s="164">
        <v>4.4999999999999998E-2</v>
      </c>
      <c r="F141" s="165"/>
      <c r="G141" s="22">
        <v>41136</v>
      </c>
      <c r="H141" s="167"/>
    </row>
    <row r="142" spans="2:8" x14ac:dyDescent="0.2">
      <c r="B142" s="107">
        <v>41153</v>
      </c>
      <c r="C142" s="123">
        <f t="shared" si="1"/>
        <v>41151</v>
      </c>
      <c r="D142" s="109">
        <v>19</v>
      </c>
      <c r="E142" s="164">
        <v>4.4999999999999998E-2</v>
      </c>
      <c r="F142" s="165"/>
      <c r="G142" s="22">
        <v>41167</v>
      </c>
      <c r="H142" s="167"/>
    </row>
    <row r="143" spans="2:8" x14ac:dyDescent="0.2">
      <c r="B143" s="107">
        <v>41183</v>
      </c>
      <c r="C143" s="123">
        <f t="shared" si="1"/>
        <v>41181</v>
      </c>
      <c r="D143" s="109">
        <v>23</v>
      </c>
      <c r="E143" s="164">
        <v>4.4999999999999998E-2</v>
      </c>
      <c r="F143" s="165"/>
      <c r="G143" s="22">
        <v>41197</v>
      </c>
      <c r="H143" s="167"/>
    </row>
    <row r="144" spans="2:8" x14ac:dyDescent="0.2">
      <c r="B144" s="107">
        <v>41214</v>
      </c>
      <c r="C144" s="123">
        <f t="shared" si="1"/>
        <v>41212</v>
      </c>
      <c r="D144" s="109">
        <v>21</v>
      </c>
      <c r="E144" s="164">
        <v>4.4999999999999998E-2</v>
      </c>
      <c r="F144" s="165"/>
      <c r="G144" s="22">
        <v>41228</v>
      </c>
      <c r="H144" s="167"/>
    </row>
    <row r="145" spans="2:8" x14ac:dyDescent="0.2">
      <c r="B145" s="107">
        <v>41244</v>
      </c>
      <c r="C145" s="123">
        <f t="shared" si="1"/>
        <v>41242</v>
      </c>
      <c r="D145" s="109">
        <v>20</v>
      </c>
      <c r="E145" s="164">
        <v>4.4999999999999998E-2</v>
      </c>
      <c r="F145" s="165"/>
      <c r="G145" s="22">
        <v>41258</v>
      </c>
      <c r="H145" s="167"/>
    </row>
    <row r="146" spans="2:8" x14ac:dyDescent="0.2">
      <c r="B146" s="107">
        <v>41275</v>
      </c>
      <c r="C146" s="123">
        <f t="shared" si="1"/>
        <v>41273</v>
      </c>
      <c r="D146" s="109">
        <v>22</v>
      </c>
      <c r="E146" s="164">
        <v>4.4999999999999998E-2</v>
      </c>
      <c r="F146" s="165"/>
      <c r="G146" s="22">
        <v>41289</v>
      </c>
      <c r="H146" s="167"/>
    </row>
    <row r="147" spans="2:8" x14ac:dyDescent="0.2">
      <c r="B147" s="107">
        <v>41306</v>
      </c>
      <c r="C147" s="123">
        <f t="shared" si="1"/>
        <v>41304</v>
      </c>
      <c r="D147" s="109">
        <v>20</v>
      </c>
      <c r="E147" s="164">
        <v>4.4999999999999998E-2</v>
      </c>
      <c r="F147" s="165"/>
      <c r="G147" s="22">
        <v>41320</v>
      </c>
      <c r="H147" s="167"/>
    </row>
    <row r="148" spans="2:8" x14ac:dyDescent="0.2">
      <c r="B148" s="107">
        <v>41334</v>
      </c>
      <c r="C148" s="123">
        <f t="shared" ref="C148:C211" si="2">B148-2</f>
        <v>41332</v>
      </c>
      <c r="D148" s="109">
        <v>21</v>
      </c>
      <c r="E148" s="164">
        <v>4.4999999999999998E-2</v>
      </c>
      <c r="F148" s="165"/>
      <c r="G148" s="22">
        <v>41348</v>
      </c>
      <c r="H148" s="167"/>
    </row>
    <row r="149" spans="2:8" x14ac:dyDescent="0.2">
      <c r="B149" s="107">
        <v>41365</v>
      </c>
      <c r="C149" s="123">
        <f t="shared" si="2"/>
        <v>41363</v>
      </c>
      <c r="D149" s="109">
        <v>22</v>
      </c>
      <c r="E149" s="164">
        <v>4.4999999999999998E-2</v>
      </c>
      <c r="F149" s="165"/>
      <c r="G149" s="22">
        <v>41379</v>
      </c>
      <c r="H149" s="167"/>
    </row>
    <row r="150" spans="2:8" x14ac:dyDescent="0.2">
      <c r="B150" s="107">
        <v>41395</v>
      </c>
      <c r="C150" s="123">
        <f t="shared" si="2"/>
        <v>41393</v>
      </c>
      <c r="D150" s="109">
        <v>22</v>
      </c>
      <c r="E150" s="164">
        <v>4.4999999999999998E-2</v>
      </c>
      <c r="F150" s="165"/>
      <c r="G150" s="22">
        <v>41409</v>
      </c>
      <c r="H150" s="167"/>
    </row>
    <row r="151" spans="2:8" x14ac:dyDescent="0.2">
      <c r="B151" s="107">
        <v>41426</v>
      </c>
      <c r="C151" s="123">
        <f t="shared" si="2"/>
        <v>41424</v>
      </c>
      <c r="D151" s="109">
        <v>20</v>
      </c>
      <c r="E151" s="164">
        <v>4.4999999999999998E-2</v>
      </c>
      <c r="F151" s="165"/>
      <c r="G151" s="22">
        <v>41440</v>
      </c>
      <c r="H151" s="167"/>
    </row>
    <row r="152" spans="2:8" x14ac:dyDescent="0.2">
      <c r="B152" s="107">
        <v>41456</v>
      </c>
      <c r="C152" s="123">
        <f t="shared" si="2"/>
        <v>41454</v>
      </c>
      <c r="D152" s="109">
        <v>22</v>
      </c>
      <c r="E152" s="164">
        <v>4.4999999999999998E-2</v>
      </c>
      <c r="F152" s="165"/>
      <c r="G152" s="22">
        <v>41470</v>
      </c>
      <c r="H152" s="167"/>
    </row>
    <row r="153" spans="2:8" x14ac:dyDescent="0.2">
      <c r="B153" s="107">
        <v>41487</v>
      </c>
      <c r="C153" s="123">
        <f t="shared" si="2"/>
        <v>41485</v>
      </c>
      <c r="D153" s="109">
        <v>22</v>
      </c>
      <c r="E153" s="164">
        <v>4.4999999999999998E-2</v>
      </c>
      <c r="F153" s="165"/>
      <c r="G153" s="22">
        <v>41501</v>
      </c>
      <c r="H153" s="167"/>
    </row>
    <row r="154" spans="2:8" x14ac:dyDescent="0.2">
      <c r="B154" s="107">
        <v>41518</v>
      </c>
      <c r="C154" s="123">
        <f t="shared" si="2"/>
        <v>41516</v>
      </c>
      <c r="D154" s="109">
        <v>20</v>
      </c>
      <c r="E154" s="164">
        <v>4.4999999999999998E-2</v>
      </c>
      <c r="F154" s="165"/>
      <c r="G154" s="22">
        <v>41532</v>
      </c>
      <c r="H154" s="167"/>
    </row>
    <row r="155" spans="2:8" x14ac:dyDescent="0.2">
      <c r="B155" s="107">
        <v>41548</v>
      </c>
      <c r="C155" s="123">
        <f t="shared" si="2"/>
        <v>41546</v>
      </c>
      <c r="D155" s="109">
        <v>23</v>
      </c>
      <c r="E155" s="164">
        <v>4.4999999999999998E-2</v>
      </c>
      <c r="F155" s="165"/>
      <c r="G155" s="22">
        <v>41562</v>
      </c>
      <c r="H155" s="167"/>
    </row>
    <row r="156" spans="2:8" x14ac:dyDescent="0.2">
      <c r="B156" s="107">
        <v>41579</v>
      </c>
      <c r="C156" s="123">
        <f t="shared" si="2"/>
        <v>41577</v>
      </c>
      <c r="D156" s="109">
        <v>20</v>
      </c>
      <c r="E156" s="164">
        <v>4.4999999999999998E-2</v>
      </c>
      <c r="F156" s="165"/>
      <c r="G156" s="22">
        <v>41593</v>
      </c>
      <c r="H156" s="167"/>
    </row>
    <row r="157" spans="2:8" x14ac:dyDescent="0.2">
      <c r="B157" s="107">
        <v>41609</v>
      </c>
      <c r="C157" s="123">
        <f t="shared" si="2"/>
        <v>41607</v>
      </c>
      <c r="D157" s="109">
        <v>21</v>
      </c>
      <c r="E157" s="164">
        <v>4.4999999999999998E-2</v>
      </c>
      <c r="F157" s="165"/>
      <c r="G157" s="22">
        <v>41623</v>
      </c>
      <c r="H157" s="167"/>
    </row>
    <row r="158" spans="2:8" x14ac:dyDescent="0.2">
      <c r="B158" s="107">
        <v>41640</v>
      </c>
      <c r="C158" s="123">
        <f t="shared" si="2"/>
        <v>41638</v>
      </c>
      <c r="D158" s="109">
        <v>22</v>
      </c>
      <c r="E158" s="164">
        <v>4.4999999999999998E-2</v>
      </c>
      <c r="F158" s="165"/>
      <c r="G158" s="22">
        <v>41654</v>
      </c>
      <c r="H158" s="167"/>
    </row>
    <row r="159" spans="2:8" x14ac:dyDescent="0.2">
      <c r="B159" s="107">
        <v>41671</v>
      </c>
      <c r="C159" s="123">
        <f t="shared" si="2"/>
        <v>41669</v>
      </c>
      <c r="D159" s="109">
        <v>20</v>
      </c>
      <c r="E159" s="164">
        <v>4.4999999999999998E-2</v>
      </c>
      <c r="F159" s="165"/>
      <c r="G159" s="22">
        <v>41685</v>
      </c>
      <c r="H159" s="167"/>
    </row>
    <row r="160" spans="2:8" x14ac:dyDescent="0.2">
      <c r="B160" s="107">
        <v>41699</v>
      </c>
      <c r="C160" s="123">
        <f t="shared" si="2"/>
        <v>41697</v>
      </c>
      <c r="D160" s="109">
        <v>21</v>
      </c>
      <c r="E160" s="164">
        <v>4.4999999999999998E-2</v>
      </c>
      <c r="F160" s="165"/>
      <c r="G160" s="22">
        <v>41713</v>
      </c>
      <c r="H160" s="167"/>
    </row>
    <row r="161" spans="2:8" x14ac:dyDescent="0.2">
      <c r="B161" s="107">
        <v>41730</v>
      </c>
      <c r="C161" s="123">
        <f t="shared" si="2"/>
        <v>41728</v>
      </c>
      <c r="D161" s="109">
        <v>22</v>
      </c>
      <c r="E161" s="164">
        <v>4.4999999999999998E-2</v>
      </c>
      <c r="F161" s="165"/>
      <c r="G161" s="22">
        <v>41744</v>
      </c>
      <c r="H161" s="167"/>
    </row>
    <row r="162" spans="2:8" x14ac:dyDescent="0.2">
      <c r="B162" s="107">
        <v>41760</v>
      </c>
      <c r="C162" s="123">
        <f t="shared" si="2"/>
        <v>41758</v>
      </c>
      <c r="D162" s="109">
        <v>21</v>
      </c>
      <c r="E162" s="164">
        <v>4.4999999999999998E-2</v>
      </c>
      <c r="F162" s="165"/>
      <c r="G162" s="22">
        <v>41774</v>
      </c>
      <c r="H162" s="167"/>
    </row>
    <row r="163" spans="2:8" x14ac:dyDescent="0.2">
      <c r="B163" s="107">
        <v>41791</v>
      </c>
      <c r="C163" s="123">
        <f t="shared" si="2"/>
        <v>41789</v>
      </c>
      <c r="D163" s="109">
        <v>21</v>
      </c>
      <c r="E163" s="164">
        <v>4.4999999999999998E-2</v>
      </c>
      <c r="F163" s="165"/>
      <c r="G163" s="22">
        <v>41805</v>
      </c>
      <c r="H163" s="167"/>
    </row>
    <row r="164" spans="2:8" x14ac:dyDescent="0.2">
      <c r="B164" s="107">
        <v>41821</v>
      </c>
      <c r="C164" s="123">
        <f t="shared" si="2"/>
        <v>41819</v>
      </c>
      <c r="D164" s="109">
        <v>22</v>
      </c>
      <c r="E164" s="164">
        <v>4.4999999999999998E-2</v>
      </c>
      <c r="F164" s="165"/>
      <c r="G164" s="22">
        <v>41835</v>
      </c>
      <c r="H164" s="167"/>
    </row>
    <row r="165" spans="2:8" x14ac:dyDescent="0.2">
      <c r="B165" s="107">
        <v>41852</v>
      </c>
      <c r="C165" s="123">
        <f t="shared" si="2"/>
        <v>41850</v>
      </c>
      <c r="D165" s="109">
        <v>21</v>
      </c>
      <c r="E165" s="164">
        <v>4.4999999999999998E-2</v>
      </c>
      <c r="F165" s="165"/>
      <c r="G165" s="22">
        <v>41866</v>
      </c>
      <c r="H165" s="167"/>
    </row>
    <row r="166" spans="2:8" x14ac:dyDescent="0.2">
      <c r="B166" s="107">
        <v>41883</v>
      </c>
      <c r="C166" s="123">
        <f t="shared" si="2"/>
        <v>41881</v>
      </c>
      <c r="D166" s="109">
        <v>21</v>
      </c>
      <c r="E166" s="164">
        <v>4.4999999999999998E-2</v>
      </c>
      <c r="F166" s="165"/>
      <c r="G166" s="22">
        <v>41897</v>
      </c>
      <c r="H166" s="167"/>
    </row>
    <row r="167" spans="2:8" x14ac:dyDescent="0.2">
      <c r="B167" s="107">
        <v>41913</v>
      </c>
      <c r="C167" s="123">
        <f t="shared" si="2"/>
        <v>41911</v>
      </c>
      <c r="D167" s="109">
        <v>23</v>
      </c>
      <c r="E167" s="164">
        <v>4.4999999999999998E-2</v>
      </c>
      <c r="F167" s="165"/>
      <c r="G167" s="22">
        <v>41927</v>
      </c>
      <c r="H167" s="167"/>
    </row>
    <row r="168" spans="2:8" x14ac:dyDescent="0.2">
      <c r="B168" s="107">
        <v>41944</v>
      </c>
      <c r="C168" s="123">
        <f t="shared" si="2"/>
        <v>41942</v>
      </c>
      <c r="D168" s="109">
        <v>19</v>
      </c>
      <c r="E168" s="164">
        <v>4.4999999999999998E-2</v>
      </c>
      <c r="F168" s="165"/>
      <c r="G168" s="22">
        <v>41958</v>
      </c>
      <c r="H168" s="167"/>
    </row>
    <row r="169" spans="2:8" x14ac:dyDescent="0.2">
      <c r="B169" s="107">
        <v>41974</v>
      </c>
      <c r="C169" s="123">
        <f t="shared" si="2"/>
        <v>41972</v>
      </c>
      <c r="D169" s="109">
        <v>22</v>
      </c>
      <c r="E169" s="164">
        <v>4.4999999999999998E-2</v>
      </c>
      <c r="F169" s="165"/>
      <c r="G169" s="22">
        <v>41988</v>
      </c>
      <c r="H169" s="167"/>
    </row>
    <row r="170" spans="2:8" x14ac:dyDescent="0.2">
      <c r="B170" s="107">
        <v>42005</v>
      </c>
      <c r="C170" s="123">
        <f t="shared" si="2"/>
        <v>42003</v>
      </c>
      <c r="D170" s="109">
        <v>21</v>
      </c>
      <c r="E170" s="164">
        <v>4.4999999999999998E-2</v>
      </c>
      <c r="F170" s="165"/>
      <c r="G170" s="22">
        <v>42019</v>
      </c>
      <c r="H170" s="167"/>
    </row>
    <row r="171" spans="2:8" x14ac:dyDescent="0.2">
      <c r="B171" s="107">
        <v>42036</v>
      </c>
      <c r="C171" s="123">
        <f t="shared" si="2"/>
        <v>42034</v>
      </c>
      <c r="D171" s="109">
        <v>20</v>
      </c>
      <c r="E171" s="164">
        <v>4.4999999999999998E-2</v>
      </c>
      <c r="F171" s="165"/>
      <c r="G171" s="22">
        <v>42050</v>
      </c>
      <c r="H171" s="167"/>
    </row>
    <row r="172" spans="2:8" x14ac:dyDescent="0.2">
      <c r="B172" s="107">
        <v>42064</v>
      </c>
      <c r="C172" s="123">
        <f t="shared" si="2"/>
        <v>42062</v>
      </c>
      <c r="D172" s="109">
        <v>22</v>
      </c>
      <c r="E172" s="164">
        <v>4.4999999999999998E-2</v>
      </c>
      <c r="F172" s="165"/>
      <c r="G172" s="22">
        <v>42078</v>
      </c>
      <c r="H172" s="167"/>
    </row>
    <row r="173" spans="2:8" x14ac:dyDescent="0.2">
      <c r="B173" s="107">
        <v>42095</v>
      </c>
      <c r="C173" s="123">
        <f t="shared" si="2"/>
        <v>42093</v>
      </c>
      <c r="D173" s="109">
        <v>22</v>
      </c>
      <c r="E173" s="164">
        <v>4.4999999999999998E-2</v>
      </c>
      <c r="F173" s="165"/>
      <c r="G173" s="22">
        <v>42109</v>
      </c>
      <c r="H173" s="167"/>
    </row>
    <row r="174" spans="2:8" x14ac:dyDescent="0.2">
      <c r="B174" s="107">
        <v>42125</v>
      </c>
      <c r="C174" s="123">
        <f t="shared" si="2"/>
        <v>42123</v>
      </c>
      <c r="D174" s="109">
        <v>20</v>
      </c>
      <c r="E174" s="164">
        <v>4.4999999999999998E-2</v>
      </c>
      <c r="F174" s="165"/>
      <c r="G174" s="22">
        <v>42139</v>
      </c>
      <c r="H174" s="167"/>
    </row>
    <row r="175" spans="2:8" x14ac:dyDescent="0.2">
      <c r="B175" s="107">
        <v>42156</v>
      </c>
      <c r="C175" s="123">
        <f t="shared" si="2"/>
        <v>42154</v>
      </c>
      <c r="D175" s="109">
        <v>22</v>
      </c>
      <c r="E175" s="164">
        <v>4.4999999999999998E-2</v>
      </c>
      <c r="F175" s="165"/>
      <c r="G175" s="22">
        <v>42170</v>
      </c>
      <c r="H175" s="167"/>
    </row>
    <row r="176" spans="2:8" x14ac:dyDescent="0.2">
      <c r="B176" s="107">
        <v>42186</v>
      </c>
      <c r="C176" s="123">
        <f t="shared" si="2"/>
        <v>42184</v>
      </c>
      <c r="D176" s="109">
        <v>23</v>
      </c>
      <c r="E176" s="164">
        <v>4.4999999999999998E-2</v>
      </c>
      <c r="F176" s="165"/>
      <c r="G176" s="22">
        <v>42200</v>
      </c>
      <c r="H176" s="167"/>
    </row>
    <row r="177" spans="2:8" x14ac:dyDescent="0.2">
      <c r="B177" s="107">
        <v>42217</v>
      </c>
      <c r="C177" s="123">
        <f t="shared" si="2"/>
        <v>42215</v>
      </c>
      <c r="D177" s="109">
        <v>21</v>
      </c>
      <c r="E177" s="164">
        <v>4.4999999999999998E-2</v>
      </c>
      <c r="F177" s="165"/>
      <c r="G177" s="22">
        <v>42231</v>
      </c>
      <c r="H177" s="167"/>
    </row>
    <row r="178" spans="2:8" x14ac:dyDescent="0.2">
      <c r="B178" s="107">
        <v>42248</v>
      </c>
      <c r="C178" s="123">
        <f t="shared" si="2"/>
        <v>42246</v>
      </c>
      <c r="D178" s="109">
        <v>21</v>
      </c>
      <c r="E178" s="164">
        <v>4.4999999999999998E-2</v>
      </c>
      <c r="F178" s="165"/>
      <c r="G178" s="22">
        <v>42262</v>
      </c>
      <c r="H178" s="167"/>
    </row>
    <row r="179" spans="2:8" x14ac:dyDescent="0.2">
      <c r="B179" s="107">
        <v>42278</v>
      </c>
      <c r="C179" s="123">
        <f t="shared" si="2"/>
        <v>42276</v>
      </c>
      <c r="D179" s="109">
        <v>22</v>
      </c>
      <c r="E179" s="164">
        <v>4.4999999999999998E-2</v>
      </c>
      <c r="F179" s="165"/>
      <c r="G179" s="22">
        <v>42292</v>
      </c>
      <c r="H179" s="167"/>
    </row>
    <row r="180" spans="2:8" x14ac:dyDescent="0.2">
      <c r="B180" s="107">
        <v>42309</v>
      </c>
      <c r="C180" s="123">
        <f t="shared" si="2"/>
        <v>42307</v>
      </c>
      <c r="D180" s="109">
        <v>20</v>
      </c>
      <c r="E180" s="164">
        <v>4.4999999999999998E-2</v>
      </c>
      <c r="F180" s="165"/>
      <c r="G180" s="22">
        <v>42323</v>
      </c>
      <c r="H180" s="167"/>
    </row>
    <row r="181" spans="2:8" x14ac:dyDescent="0.2">
      <c r="B181" s="107">
        <v>42339</v>
      </c>
      <c r="C181" s="123">
        <f t="shared" si="2"/>
        <v>42337</v>
      </c>
      <c r="D181" s="109">
        <v>22</v>
      </c>
      <c r="E181" s="164">
        <v>4.4999999999999998E-2</v>
      </c>
      <c r="F181" s="165"/>
      <c r="G181" s="22">
        <v>42353</v>
      </c>
      <c r="H181" s="167"/>
    </row>
    <row r="182" spans="2:8" x14ac:dyDescent="0.2">
      <c r="B182" s="107">
        <v>42370</v>
      </c>
      <c r="C182" s="123">
        <f t="shared" si="2"/>
        <v>42368</v>
      </c>
      <c r="D182" s="109">
        <v>20</v>
      </c>
      <c r="E182" s="164">
        <v>4.4999999999999998E-2</v>
      </c>
      <c r="F182" s="165"/>
      <c r="G182" s="22">
        <v>42384</v>
      </c>
      <c r="H182" s="167"/>
    </row>
    <row r="183" spans="2:8" x14ac:dyDescent="0.2">
      <c r="B183" s="107">
        <v>42401</v>
      </c>
      <c r="C183" s="123">
        <f t="shared" si="2"/>
        <v>42399</v>
      </c>
      <c r="D183" s="109">
        <v>21</v>
      </c>
      <c r="E183" s="164">
        <v>4.4999999999999998E-2</v>
      </c>
      <c r="F183" s="165"/>
      <c r="G183" s="22">
        <v>42415</v>
      </c>
      <c r="H183" s="167"/>
    </row>
    <row r="184" spans="2:8" x14ac:dyDescent="0.2">
      <c r="B184" s="107">
        <v>42430</v>
      </c>
      <c r="C184" s="123">
        <f t="shared" si="2"/>
        <v>42428</v>
      </c>
      <c r="D184" s="109">
        <v>23</v>
      </c>
      <c r="E184" s="164">
        <v>4.4999999999999998E-2</v>
      </c>
      <c r="F184" s="165"/>
      <c r="G184" s="22">
        <v>42444</v>
      </c>
      <c r="H184" s="167"/>
    </row>
    <row r="185" spans="2:8" x14ac:dyDescent="0.2">
      <c r="B185" s="107">
        <v>42461</v>
      </c>
      <c r="C185" s="123">
        <f t="shared" si="2"/>
        <v>42459</v>
      </c>
      <c r="D185" s="109">
        <v>21</v>
      </c>
      <c r="E185" s="164">
        <v>4.4999999999999998E-2</v>
      </c>
      <c r="F185" s="165"/>
      <c r="G185" s="22">
        <v>42475</v>
      </c>
      <c r="H185" s="167"/>
    </row>
    <row r="186" spans="2:8" x14ac:dyDescent="0.2">
      <c r="B186" s="107">
        <v>42491</v>
      </c>
      <c r="C186" s="123">
        <f t="shared" si="2"/>
        <v>42489</v>
      </c>
      <c r="D186" s="109">
        <v>21</v>
      </c>
      <c r="E186" s="164">
        <v>4.4999999999999998E-2</v>
      </c>
      <c r="F186" s="165"/>
      <c r="G186" s="22">
        <v>42505</v>
      </c>
      <c r="H186" s="167"/>
    </row>
    <row r="187" spans="2:8" x14ac:dyDescent="0.2">
      <c r="B187" s="107">
        <v>42522</v>
      </c>
      <c r="C187" s="123">
        <f t="shared" si="2"/>
        <v>42520</v>
      </c>
      <c r="D187" s="109">
        <v>22</v>
      </c>
      <c r="E187" s="164">
        <v>4.4999999999999998E-2</v>
      </c>
      <c r="F187" s="165"/>
      <c r="G187" s="22">
        <v>42536</v>
      </c>
      <c r="H187" s="167"/>
    </row>
    <row r="188" spans="2:8" x14ac:dyDescent="0.2">
      <c r="B188" s="107">
        <v>42552</v>
      </c>
      <c r="C188" s="123">
        <f t="shared" si="2"/>
        <v>42550</v>
      </c>
      <c r="D188" s="109">
        <v>20</v>
      </c>
      <c r="E188" s="164">
        <v>4.4999999999999998E-2</v>
      </c>
      <c r="F188" s="165"/>
      <c r="G188" s="22">
        <v>42566</v>
      </c>
      <c r="H188" s="167"/>
    </row>
    <row r="189" spans="2:8" x14ac:dyDescent="0.2">
      <c r="B189" s="107">
        <v>42583</v>
      </c>
      <c r="C189" s="123">
        <f t="shared" si="2"/>
        <v>42581</v>
      </c>
      <c r="D189" s="109">
        <v>23</v>
      </c>
      <c r="E189" s="164">
        <v>4.4999999999999998E-2</v>
      </c>
      <c r="F189" s="165"/>
      <c r="G189" s="22">
        <v>42597</v>
      </c>
      <c r="H189" s="167"/>
    </row>
    <row r="190" spans="2:8" x14ac:dyDescent="0.2">
      <c r="B190" s="107">
        <v>42614</v>
      </c>
      <c r="C190" s="123">
        <f t="shared" si="2"/>
        <v>42612</v>
      </c>
      <c r="D190" s="109">
        <v>21</v>
      </c>
      <c r="E190" s="164">
        <v>4.4999999999999998E-2</v>
      </c>
      <c r="F190" s="165"/>
      <c r="G190" s="22">
        <v>42628</v>
      </c>
      <c r="H190" s="167"/>
    </row>
    <row r="191" spans="2:8" x14ac:dyDescent="0.2">
      <c r="B191" s="107">
        <v>42644</v>
      </c>
      <c r="C191" s="123">
        <f t="shared" si="2"/>
        <v>42642</v>
      </c>
      <c r="D191" s="109">
        <v>21</v>
      </c>
      <c r="E191" s="164">
        <v>4.4999999999999998E-2</v>
      </c>
      <c r="F191" s="165"/>
      <c r="G191" s="22">
        <v>42658</v>
      </c>
      <c r="H191" s="167"/>
    </row>
    <row r="192" spans="2:8" x14ac:dyDescent="0.2">
      <c r="B192" s="107">
        <v>42675</v>
      </c>
      <c r="C192" s="123">
        <f t="shared" si="2"/>
        <v>42673</v>
      </c>
      <c r="D192" s="109">
        <v>21</v>
      </c>
      <c r="E192" s="164">
        <v>4.4999999999999998E-2</v>
      </c>
      <c r="F192" s="165"/>
      <c r="G192" s="22">
        <v>42689</v>
      </c>
      <c r="H192" s="167"/>
    </row>
    <row r="193" spans="2:8" x14ac:dyDescent="0.2">
      <c r="B193" s="107">
        <v>42705</v>
      </c>
      <c r="C193" s="123">
        <f t="shared" si="2"/>
        <v>42703</v>
      </c>
      <c r="D193" s="109">
        <v>21</v>
      </c>
      <c r="E193" s="164">
        <v>4.4999999999999998E-2</v>
      </c>
      <c r="F193" s="165"/>
      <c r="G193" s="22">
        <v>42719</v>
      </c>
      <c r="H193" s="167"/>
    </row>
    <row r="194" spans="2:8" x14ac:dyDescent="0.2">
      <c r="B194" s="107">
        <v>42736</v>
      </c>
      <c r="C194" s="123">
        <f t="shared" si="2"/>
        <v>42734</v>
      </c>
      <c r="D194" s="109">
        <v>21</v>
      </c>
      <c r="E194" s="164">
        <v>4.4999999999999998E-2</v>
      </c>
      <c r="F194" s="165"/>
      <c r="G194" s="22">
        <v>42750</v>
      </c>
      <c r="H194" s="167"/>
    </row>
    <row r="195" spans="2:8" x14ac:dyDescent="0.2">
      <c r="B195" s="107">
        <v>42767</v>
      </c>
      <c r="C195" s="123">
        <f t="shared" si="2"/>
        <v>42765</v>
      </c>
      <c r="D195" s="109">
        <v>20</v>
      </c>
      <c r="E195" s="164">
        <v>4.4999999999999998E-2</v>
      </c>
      <c r="F195" s="165"/>
      <c r="G195" s="22">
        <v>42781</v>
      </c>
      <c r="H195" s="167"/>
    </row>
    <row r="196" spans="2:8" x14ac:dyDescent="0.2">
      <c r="B196" s="107">
        <v>42795</v>
      </c>
      <c r="C196" s="123">
        <f t="shared" si="2"/>
        <v>42793</v>
      </c>
      <c r="D196" s="109">
        <v>23</v>
      </c>
      <c r="E196" s="164">
        <v>4.4999999999999998E-2</v>
      </c>
      <c r="F196" s="165"/>
      <c r="G196" s="22">
        <v>42809</v>
      </c>
      <c r="H196" s="167"/>
    </row>
    <row r="197" spans="2:8" x14ac:dyDescent="0.2">
      <c r="B197" s="107">
        <v>42826</v>
      </c>
      <c r="C197" s="123">
        <f t="shared" si="2"/>
        <v>42824</v>
      </c>
      <c r="D197" s="109">
        <v>20</v>
      </c>
      <c r="E197" s="164">
        <v>4.4999999999999998E-2</v>
      </c>
      <c r="F197" s="165"/>
      <c r="G197" s="22">
        <v>42840</v>
      </c>
      <c r="H197" s="167"/>
    </row>
    <row r="198" spans="2:8" x14ac:dyDescent="0.2">
      <c r="B198" s="107">
        <v>42856</v>
      </c>
      <c r="C198" s="123">
        <f t="shared" si="2"/>
        <v>42854</v>
      </c>
      <c r="D198" s="109">
        <v>22</v>
      </c>
      <c r="E198" s="164">
        <v>4.4999999999999998E-2</v>
      </c>
      <c r="F198" s="165"/>
      <c r="G198" s="22">
        <v>42870</v>
      </c>
      <c r="H198" s="167"/>
    </row>
    <row r="199" spans="2:8" x14ac:dyDescent="0.2">
      <c r="B199" s="107">
        <v>42887</v>
      </c>
      <c r="C199" s="123">
        <f t="shared" si="2"/>
        <v>42885</v>
      </c>
      <c r="D199" s="109">
        <v>22</v>
      </c>
      <c r="E199" s="164">
        <v>4.4999999999999998E-2</v>
      </c>
      <c r="F199" s="165"/>
      <c r="G199" s="22">
        <v>42901</v>
      </c>
      <c r="H199" s="167"/>
    </row>
    <row r="200" spans="2:8" x14ac:dyDescent="0.2">
      <c r="B200" s="107">
        <v>42917</v>
      </c>
      <c r="C200" s="123">
        <f t="shared" si="2"/>
        <v>42915</v>
      </c>
      <c r="D200" s="109">
        <v>20</v>
      </c>
      <c r="E200" s="164">
        <v>4.4999999999999998E-2</v>
      </c>
      <c r="F200" s="165"/>
      <c r="G200" s="22">
        <v>42931</v>
      </c>
      <c r="H200" s="167"/>
    </row>
    <row r="201" spans="2:8" x14ac:dyDescent="0.2">
      <c r="B201" s="107">
        <v>42948</v>
      </c>
      <c r="C201" s="123">
        <f t="shared" si="2"/>
        <v>42946</v>
      </c>
      <c r="D201" s="109">
        <v>23</v>
      </c>
      <c r="E201" s="164">
        <v>4.4999999999999998E-2</v>
      </c>
      <c r="F201" s="165"/>
      <c r="G201" s="22">
        <v>42962</v>
      </c>
      <c r="H201" s="167"/>
    </row>
    <row r="202" spans="2:8" x14ac:dyDescent="0.2">
      <c r="B202" s="107">
        <v>42979</v>
      </c>
      <c r="C202" s="123">
        <f t="shared" si="2"/>
        <v>42977</v>
      </c>
      <c r="D202" s="109">
        <v>20</v>
      </c>
      <c r="E202" s="164">
        <v>4.4999999999999998E-2</v>
      </c>
      <c r="F202" s="165"/>
      <c r="G202" s="22">
        <v>42993</v>
      </c>
      <c r="H202" s="167"/>
    </row>
    <row r="203" spans="2:8" x14ac:dyDescent="0.2">
      <c r="B203" s="107">
        <v>43009</v>
      </c>
      <c r="C203" s="123">
        <f t="shared" si="2"/>
        <v>43007</v>
      </c>
      <c r="D203" s="109">
        <v>22</v>
      </c>
      <c r="E203" s="164">
        <v>4.4999999999999998E-2</v>
      </c>
      <c r="F203" s="165"/>
      <c r="G203" s="22">
        <v>43023</v>
      </c>
      <c r="H203" s="167"/>
    </row>
    <row r="204" spans="2:8" x14ac:dyDescent="0.2">
      <c r="B204" s="107">
        <v>43040</v>
      </c>
      <c r="C204" s="123">
        <f t="shared" si="2"/>
        <v>43038</v>
      </c>
      <c r="D204" s="109">
        <v>21</v>
      </c>
      <c r="E204" s="164">
        <v>4.4999999999999998E-2</v>
      </c>
      <c r="F204" s="165"/>
      <c r="G204" s="22">
        <v>43054</v>
      </c>
      <c r="H204" s="167"/>
    </row>
    <row r="205" spans="2:8" x14ac:dyDescent="0.2">
      <c r="B205" s="107">
        <v>43070</v>
      </c>
      <c r="C205" s="123">
        <f t="shared" si="2"/>
        <v>43068</v>
      </c>
      <c r="D205" s="109">
        <v>20</v>
      </c>
      <c r="E205" s="164">
        <v>4.4999999999999998E-2</v>
      </c>
      <c r="F205" s="165"/>
      <c r="G205" s="22">
        <v>43084</v>
      </c>
      <c r="H205" s="167"/>
    </row>
    <row r="206" spans="2:8" x14ac:dyDescent="0.2">
      <c r="B206" s="107">
        <v>43101</v>
      </c>
      <c r="C206" s="123">
        <f t="shared" si="2"/>
        <v>43099</v>
      </c>
      <c r="D206" s="109">
        <v>22</v>
      </c>
      <c r="E206" s="164">
        <v>4.4999999999999998E-2</v>
      </c>
      <c r="F206" s="165"/>
      <c r="G206" s="22">
        <v>43115</v>
      </c>
      <c r="H206" s="167"/>
    </row>
    <row r="207" spans="2:8" x14ac:dyDescent="0.2">
      <c r="B207" s="107">
        <v>43132</v>
      </c>
      <c r="C207" s="123">
        <f t="shared" si="2"/>
        <v>43130</v>
      </c>
      <c r="D207" s="109">
        <v>20</v>
      </c>
      <c r="E207" s="164">
        <v>4.4999999999999998E-2</v>
      </c>
      <c r="F207" s="165"/>
      <c r="G207" s="22">
        <v>43146</v>
      </c>
      <c r="H207" s="167"/>
    </row>
    <row r="208" spans="2:8" x14ac:dyDescent="0.2">
      <c r="B208" s="107">
        <v>43160</v>
      </c>
      <c r="C208" s="123">
        <f t="shared" si="2"/>
        <v>43158</v>
      </c>
      <c r="D208" s="109">
        <v>22</v>
      </c>
      <c r="E208" s="164">
        <v>4.4999999999999998E-2</v>
      </c>
      <c r="F208" s="165"/>
      <c r="G208" s="22">
        <v>43174</v>
      </c>
      <c r="H208" s="167"/>
    </row>
    <row r="209" spans="2:8" x14ac:dyDescent="0.2">
      <c r="B209" s="107">
        <v>43191</v>
      </c>
      <c r="C209" s="123">
        <f t="shared" si="2"/>
        <v>43189</v>
      </c>
      <c r="D209" s="109">
        <v>21</v>
      </c>
      <c r="E209" s="164">
        <v>4.4999999999999998E-2</v>
      </c>
      <c r="F209" s="165"/>
      <c r="G209" s="22">
        <v>43205</v>
      </c>
      <c r="H209" s="167"/>
    </row>
    <row r="210" spans="2:8" x14ac:dyDescent="0.2">
      <c r="B210" s="107">
        <v>43221</v>
      </c>
      <c r="C210" s="123">
        <f t="shared" si="2"/>
        <v>43219</v>
      </c>
      <c r="D210" s="109">
        <v>22</v>
      </c>
      <c r="E210" s="164">
        <v>4.4999999999999998E-2</v>
      </c>
      <c r="F210" s="165"/>
      <c r="G210" s="22">
        <v>43235</v>
      </c>
      <c r="H210" s="167"/>
    </row>
    <row r="211" spans="2:8" x14ac:dyDescent="0.2">
      <c r="B211" s="107">
        <v>43252</v>
      </c>
      <c r="C211" s="123">
        <f t="shared" si="2"/>
        <v>43250</v>
      </c>
      <c r="D211" s="109">
        <v>21</v>
      </c>
      <c r="E211" s="164">
        <v>4.4999999999999998E-2</v>
      </c>
      <c r="F211" s="165"/>
      <c r="G211" s="22">
        <v>43266</v>
      </c>
      <c r="H211" s="167"/>
    </row>
    <row r="212" spans="2:8" x14ac:dyDescent="0.2">
      <c r="B212" s="107">
        <v>43282</v>
      </c>
      <c r="C212" s="123">
        <f t="shared" ref="C212:C265" si="3">B212-2</f>
        <v>43280</v>
      </c>
      <c r="D212" s="109">
        <v>21</v>
      </c>
      <c r="E212" s="164">
        <v>4.4999999999999998E-2</v>
      </c>
      <c r="F212" s="165"/>
      <c r="G212" s="22">
        <v>43296</v>
      </c>
      <c r="H212" s="167"/>
    </row>
    <row r="213" spans="2:8" x14ac:dyDescent="0.2">
      <c r="B213" s="107">
        <v>43313</v>
      </c>
      <c r="C213" s="123">
        <f t="shared" si="3"/>
        <v>43311</v>
      </c>
      <c r="D213" s="109">
        <v>23</v>
      </c>
      <c r="E213" s="164">
        <v>4.4999999999999998E-2</v>
      </c>
      <c r="F213" s="165"/>
      <c r="G213" s="22">
        <v>43327</v>
      </c>
      <c r="H213" s="167"/>
    </row>
    <row r="214" spans="2:8" x14ac:dyDescent="0.2">
      <c r="B214" s="107">
        <v>43344</v>
      </c>
      <c r="C214" s="123">
        <f t="shared" si="3"/>
        <v>43342</v>
      </c>
      <c r="D214" s="109">
        <v>19</v>
      </c>
      <c r="E214" s="164">
        <v>4.4999999999999998E-2</v>
      </c>
      <c r="F214" s="165"/>
      <c r="G214" s="22">
        <v>43358</v>
      </c>
      <c r="H214" s="167"/>
    </row>
    <row r="215" spans="2:8" x14ac:dyDescent="0.2">
      <c r="B215" s="107">
        <v>43374</v>
      </c>
      <c r="C215" s="123">
        <f t="shared" si="3"/>
        <v>43372</v>
      </c>
      <c r="D215" s="109">
        <v>23</v>
      </c>
      <c r="E215" s="164">
        <v>4.4999999999999998E-2</v>
      </c>
      <c r="F215" s="165"/>
      <c r="G215" s="22">
        <v>43388</v>
      </c>
      <c r="H215" s="167"/>
    </row>
    <row r="216" spans="2:8" x14ac:dyDescent="0.2">
      <c r="B216" s="107">
        <v>43405</v>
      </c>
      <c r="C216" s="123">
        <f t="shared" si="3"/>
        <v>43403</v>
      </c>
      <c r="D216" s="109">
        <v>21</v>
      </c>
      <c r="E216" s="164">
        <v>4.4999999999999998E-2</v>
      </c>
      <c r="F216" s="165"/>
      <c r="G216" s="22">
        <v>43419</v>
      </c>
      <c r="H216" s="167"/>
    </row>
    <row r="217" spans="2:8" x14ac:dyDescent="0.2">
      <c r="B217" s="107">
        <v>43435</v>
      </c>
      <c r="C217" s="123">
        <f t="shared" si="3"/>
        <v>43433</v>
      </c>
      <c r="D217" s="109">
        <v>20</v>
      </c>
      <c r="E217" s="164">
        <v>4.4999999999999998E-2</v>
      </c>
      <c r="F217" s="165"/>
      <c r="G217" s="22">
        <v>43449</v>
      </c>
      <c r="H217" s="167"/>
    </row>
    <row r="218" spans="2:8" x14ac:dyDescent="0.2">
      <c r="B218" s="107">
        <v>43466</v>
      </c>
      <c r="C218" s="123">
        <f t="shared" si="3"/>
        <v>43464</v>
      </c>
      <c r="D218" s="109">
        <v>22</v>
      </c>
      <c r="E218" s="164">
        <v>4.4999999999999998E-2</v>
      </c>
      <c r="F218" s="165"/>
      <c r="G218" s="22">
        <v>43480</v>
      </c>
      <c r="H218" s="167"/>
    </row>
    <row r="219" spans="2:8" x14ac:dyDescent="0.2">
      <c r="B219" s="107">
        <v>43497</v>
      </c>
      <c r="C219" s="123">
        <f t="shared" si="3"/>
        <v>43495</v>
      </c>
      <c r="D219" s="109">
        <v>20</v>
      </c>
      <c r="E219" s="164">
        <v>4.4999999999999998E-2</v>
      </c>
      <c r="F219" s="165"/>
      <c r="G219" s="22">
        <v>43511</v>
      </c>
      <c r="H219" s="167"/>
    </row>
    <row r="220" spans="2:8" x14ac:dyDescent="0.2">
      <c r="B220" s="107">
        <v>43525</v>
      </c>
      <c r="C220" s="123">
        <f t="shared" si="3"/>
        <v>43523</v>
      </c>
      <c r="D220" s="109">
        <v>21</v>
      </c>
      <c r="E220" s="164">
        <v>4.4999999999999998E-2</v>
      </c>
      <c r="F220" s="165"/>
      <c r="G220" s="22">
        <v>43539</v>
      </c>
      <c r="H220" s="167"/>
    </row>
    <row r="221" spans="2:8" x14ac:dyDescent="0.2">
      <c r="B221" s="107">
        <v>43556</v>
      </c>
      <c r="C221" s="123">
        <f t="shared" si="3"/>
        <v>43554</v>
      </c>
      <c r="D221" s="109">
        <v>22</v>
      </c>
      <c r="E221" s="164">
        <v>4.4999999999999998E-2</v>
      </c>
      <c r="F221" s="165"/>
      <c r="G221" s="22">
        <v>43570</v>
      </c>
      <c r="H221" s="167"/>
    </row>
    <row r="222" spans="2:8" x14ac:dyDescent="0.2">
      <c r="B222" s="107">
        <v>43586</v>
      </c>
      <c r="C222" s="123">
        <f t="shared" si="3"/>
        <v>43584</v>
      </c>
      <c r="D222" s="109">
        <v>22</v>
      </c>
      <c r="E222" s="164">
        <v>4.4999999999999998E-2</v>
      </c>
      <c r="F222" s="165"/>
      <c r="G222" s="22">
        <v>43600</v>
      </c>
      <c r="H222" s="167"/>
    </row>
    <row r="223" spans="2:8" x14ac:dyDescent="0.2">
      <c r="B223" s="107">
        <v>43617</v>
      </c>
      <c r="C223" s="123">
        <f t="shared" si="3"/>
        <v>43615</v>
      </c>
      <c r="D223" s="109">
        <v>20</v>
      </c>
      <c r="E223" s="164">
        <v>4.4999999999999998E-2</v>
      </c>
      <c r="F223" s="165"/>
      <c r="G223" s="22">
        <v>43631</v>
      </c>
      <c r="H223" s="167"/>
    </row>
    <row r="224" spans="2:8" x14ac:dyDescent="0.2">
      <c r="B224" s="107">
        <v>43647</v>
      </c>
      <c r="C224" s="123">
        <f t="shared" si="3"/>
        <v>43645</v>
      </c>
      <c r="D224" s="109">
        <v>22</v>
      </c>
      <c r="E224" s="164">
        <v>4.4999999999999998E-2</v>
      </c>
      <c r="F224" s="165"/>
      <c r="G224" s="22">
        <v>43661</v>
      </c>
      <c r="H224" s="167"/>
    </row>
    <row r="225" spans="2:8" x14ac:dyDescent="0.2">
      <c r="B225" s="107">
        <v>43678</v>
      </c>
      <c r="C225" s="123">
        <f t="shared" si="3"/>
        <v>43676</v>
      </c>
      <c r="D225" s="109">
        <v>22</v>
      </c>
      <c r="E225" s="164">
        <v>4.4999999999999998E-2</v>
      </c>
      <c r="F225" s="165"/>
      <c r="G225" s="22">
        <v>43692</v>
      </c>
      <c r="H225" s="167"/>
    </row>
    <row r="226" spans="2:8" x14ac:dyDescent="0.2">
      <c r="B226" s="107">
        <v>43709</v>
      </c>
      <c r="C226" s="123">
        <f t="shared" si="3"/>
        <v>43707</v>
      </c>
      <c r="D226" s="109">
        <v>20</v>
      </c>
      <c r="E226" s="164">
        <v>4.4999999999999998E-2</v>
      </c>
      <c r="F226" s="165"/>
      <c r="G226" s="22">
        <v>43723</v>
      </c>
      <c r="H226" s="167"/>
    </row>
    <row r="227" spans="2:8" x14ac:dyDescent="0.2">
      <c r="B227" s="107">
        <v>43739</v>
      </c>
      <c r="C227" s="123">
        <f t="shared" si="3"/>
        <v>43737</v>
      </c>
      <c r="D227" s="109">
        <v>23</v>
      </c>
      <c r="E227" s="164">
        <v>4.4999999999999998E-2</v>
      </c>
      <c r="F227" s="165"/>
      <c r="G227" s="22">
        <v>43753</v>
      </c>
      <c r="H227" s="167"/>
    </row>
    <row r="228" spans="2:8" x14ac:dyDescent="0.2">
      <c r="B228" s="107">
        <v>43770</v>
      </c>
      <c r="C228" s="123">
        <f t="shared" si="3"/>
        <v>43768</v>
      </c>
      <c r="D228" s="109">
        <v>20</v>
      </c>
      <c r="E228" s="164">
        <v>4.4999999999999998E-2</v>
      </c>
      <c r="F228" s="165"/>
      <c r="G228" s="22">
        <v>43784</v>
      </c>
      <c r="H228" s="167"/>
    </row>
    <row r="229" spans="2:8" x14ac:dyDescent="0.2">
      <c r="B229" s="107">
        <v>43800</v>
      </c>
      <c r="C229" s="123">
        <f t="shared" si="3"/>
        <v>43798</v>
      </c>
      <c r="D229" s="109">
        <v>21</v>
      </c>
      <c r="E229" s="164">
        <v>4.4999999999999998E-2</v>
      </c>
      <c r="F229" s="165"/>
      <c r="G229" s="22">
        <v>43814</v>
      </c>
      <c r="H229" s="167"/>
    </row>
    <row r="230" spans="2:8" x14ac:dyDescent="0.2">
      <c r="B230" s="107">
        <v>43831</v>
      </c>
      <c r="C230" s="123">
        <f t="shared" si="3"/>
        <v>43829</v>
      </c>
      <c r="D230" s="109">
        <v>22</v>
      </c>
      <c r="E230" s="164">
        <v>4.4999999999999998E-2</v>
      </c>
      <c r="F230" s="165"/>
      <c r="G230" s="22">
        <v>43845</v>
      </c>
      <c r="H230" s="167"/>
    </row>
    <row r="231" spans="2:8" x14ac:dyDescent="0.2">
      <c r="B231" s="107">
        <v>43862</v>
      </c>
      <c r="C231" s="123">
        <f t="shared" si="3"/>
        <v>43860</v>
      </c>
      <c r="D231" s="109">
        <v>20</v>
      </c>
      <c r="E231" s="164">
        <v>4.4999999999999998E-2</v>
      </c>
      <c r="F231" s="165"/>
      <c r="G231" s="22">
        <v>43876</v>
      </c>
      <c r="H231" s="167"/>
    </row>
    <row r="232" spans="2:8" x14ac:dyDescent="0.2">
      <c r="B232" s="107">
        <v>43891</v>
      </c>
      <c r="C232" s="123">
        <f t="shared" si="3"/>
        <v>43889</v>
      </c>
      <c r="D232" s="109">
        <v>22</v>
      </c>
      <c r="E232" s="164">
        <v>4.4999999999999998E-2</v>
      </c>
      <c r="F232" s="165"/>
      <c r="G232" s="22">
        <v>43905</v>
      </c>
      <c r="H232" s="167"/>
    </row>
    <row r="233" spans="2:8" x14ac:dyDescent="0.2">
      <c r="B233" s="107">
        <v>43922</v>
      </c>
      <c r="C233" s="123">
        <f t="shared" si="3"/>
        <v>43920</v>
      </c>
      <c r="D233" s="109">
        <v>22</v>
      </c>
      <c r="E233" s="164">
        <v>4.4999999999999998E-2</v>
      </c>
      <c r="F233" s="165"/>
      <c r="G233" s="22">
        <v>43936</v>
      </c>
      <c r="H233" s="167"/>
    </row>
    <row r="234" spans="2:8" x14ac:dyDescent="0.2">
      <c r="B234" s="107">
        <v>43952</v>
      </c>
      <c r="C234" s="123">
        <f t="shared" si="3"/>
        <v>43950</v>
      </c>
      <c r="D234" s="109">
        <v>20</v>
      </c>
      <c r="E234" s="164">
        <v>4.4999999999999998E-2</v>
      </c>
      <c r="F234" s="165"/>
      <c r="G234" s="22">
        <v>43966</v>
      </c>
      <c r="H234" s="167"/>
    </row>
    <row r="235" spans="2:8" x14ac:dyDescent="0.2">
      <c r="B235" s="107">
        <v>43983</v>
      </c>
      <c r="C235" s="123">
        <f t="shared" si="3"/>
        <v>43981</v>
      </c>
      <c r="D235" s="109">
        <v>22</v>
      </c>
      <c r="E235" s="164">
        <v>4.4999999999999998E-2</v>
      </c>
      <c r="F235" s="165"/>
      <c r="G235" s="22">
        <v>43997</v>
      </c>
      <c r="H235" s="167"/>
    </row>
    <row r="236" spans="2:8" x14ac:dyDescent="0.2">
      <c r="B236" s="107">
        <v>44013</v>
      </c>
      <c r="C236" s="123">
        <f t="shared" si="3"/>
        <v>44011</v>
      </c>
      <c r="D236" s="109">
        <v>23</v>
      </c>
      <c r="E236" s="164">
        <v>4.4999999999999998E-2</v>
      </c>
      <c r="F236" s="165"/>
      <c r="G236" s="22">
        <v>44027</v>
      </c>
      <c r="H236" s="167"/>
    </row>
    <row r="237" spans="2:8" x14ac:dyDescent="0.2">
      <c r="B237" s="107">
        <v>44044</v>
      </c>
      <c r="C237" s="123">
        <f t="shared" si="3"/>
        <v>44042</v>
      </c>
      <c r="D237" s="109">
        <v>21</v>
      </c>
      <c r="E237" s="164">
        <v>4.4999999999999998E-2</v>
      </c>
      <c r="F237" s="165"/>
      <c r="G237" s="22">
        <v>44058</v>
      </c>
      <c r="H237" s="167"/>
    </row>
    <row r="238" spans="2:8" x14ac:dyDescent="0.2">
      <c r="B238" s="107">
        <v>44075</v>
      </c>
      <c r="C238" s="123">
        <f t="shared" si="3"/>
        <v>44073</v>
      </c>
      <c r="D238" s="109">
        <v>21</v>
      </c>
      <c r="E238" s="164">
        <v>4.4999999999999998E-2</v>
      </c>
      <c r="F238" s="165"/>
      <c r="G238" s="22">
        <v>44089</v>
      </c>
      <c r="H238" s="167"/>
    </row>
    <row r="239" spans="2:8" x14ac:dyDescent="0.2">
      <c r="B239" s="107">
        <v>44105</v>
      </c>
      <c r="C239" s="123">
        <f t="shared" si="3"/>
        <v>44103</v>
      </c>
      <c r="D239" s="109">
        <v>22</v>
      </c>
      <c r="E239" s="164">
        <v>4.4999999999999998E-2</v>
      </c>
      <c r="F239" s="165"/>
      <c r="G239" s="22">
        <v>44119</v>
      </c>
      <c r="H239" s="167"/>
    </row>
    <row r="240" spans="2:8" x14ac:dyDescent="0.2">
      <c r="B240" s="107">
        <v>44136</v>
      </c>
      <c r="C240" s="123">
        <f t="shared" si="3"/>
        <v>44134</v>
      </c>
      <c r="D240" s="109">
        <v>20</v>
      </c>
      <c r="E240" s="164">
        <v>4.4999999999999998E-2</v>
      </c>
      <c r="F240" s="165"/>
      <c r="G240" s="22">
        <v>44150</v>
      </c>
      <c r="H240" s="167"/>
    </row>
    <row r="241" spans="2:8" x14ac:dyDescent="0.2">
      <c r="B241" s="107">
        <v>44166</v>
      </c>
      <c r="C241" s="123">
        <f t="shared" si="3"/>
        <v>44164</v>
      </c>
      <c r="D241" s="109">
        <v>22</v>
      </c>
      <c r="E241" s="164">
        <v>4.4999999999999998E-2</v>
      </c>
      <c r="F241" s="165"/>
      <c r="G241" s="22">
        <v>44180</v>
      </c>
      <c r="H241" s="167"/>
    </row>
    <row r="242" spans="2:8" x14ac:dyDescent="0.2">
      <c r="B242" s="107">
        <v>44197</v>
      </c>
      <c r="C242" s="123">
        <f t="shared" si="3"/>
        <v>44195</v>
      </c>
      <c r="D242" s="109">
        <v>22</v>
      </c>
      <c r="E242" s="164">
        <v>4.4999999999999998E-2</v>
      </c>
      <c r="F242" s="165"/>
      <c r="G242" s="22">
        <v>44211</v>
      </c>
      <c r="H242" s="167"/>
    </row>
    <row r="243" spans="2:8" x14ac:dyDescent="0.2">
      <c r="B243" s="107">
        <v>44228</v>
      </c>
      <c r="C243" s="123">
        <f t="shared" si="3"/>
        <v>44226</v>
      </c>
      <c r="D243" s="109">
        <v>20</v>
      </c>
      <c r="E243" s="164">
        <v>4.4999999999999998E-2</v>
      </c>
      <c r="F243" s="165"/>
      <c r="G243" s="22">
        <v>44242</v>
      </c>
      <c r="H243" s="167"/>
    </row>
    <row r="244" spans="2:8" x14ac:dyDescent="0.2">
      <c r="B244" s="107">
        <v>44256</v>
      </c>
      <c r="C244" s="123">
        <f t="shared" si="3"/>
        <v>44254</v>
      </c>
      <c r="D244" s="109">
        <v>21</v>
      </c>
      <c r="E244" s="164">
        <v>4.4999999999999998E-2</v>
      </c>
      <c r="F244" s="165"/>
      <c r="G244" s="22">
        <v>44270</v>
      </c>
      <c r="H244" s="167"/>
    </row>
    <row r="245" spans="2:8" x14ac:dyDescent="0.2">
      <c r="B245" s="107">
        <v>44287</v>
      </c>
      <c r="C245" s="123">
        <f t="shared" si="3"/>
        <v>44285</v>
      </c>
      <c r="D245" s="109">
        <v>22</v>
      </c>
      <c r="E245" s="164">
        <v>4.4999999999999998E-2</v>
      </c>
      <c r="F245" s="165"/>
      <c r="G245" s="22">
        <v>44301</v>
      </c>
      <c r="H245" s="167"/>
    </row>
    <row r="246" spans="2:8" x14ac:dyDescent="0.2">
      <c r="B246" s="107">
        <v>44317</v>
      </c>
      <c r="C246" s="123">
        <f t="shared" si="3"/>
        <v>44315</v>
      </c>
      <c r="D246" s="109">
        <v>22</v>
      </c>
      <c r="E246" s="164">
        <v>4.4999999999999998E-2</v>
      </c>
      <c r="F246" s="165"/>
      <c r="G246" s="22">
        <v>44331</v>
      </c>
      <c r="H246" s="167"/>
    </row>
    <row r="247" spans="2:8" x14ac:dyDescent="0.2">
      <c r="B247" s="107">
        <v>44348</v>
      </c>
      <c r="C247" s="123">
        <f t="shared" si="3"/>
        <v>44346</v>
      </c>
      <c r="D247" s="109">
        <v>20</v>
      </c>
      <c r="E247" s="164">
        <v>4.4999999999999998E-2</v>
      </c>
      <c r="F247" s="165"/>
      <c r="G247" s="22">
        <v>44362</v>
      </c>
      <c r="H247" s="167"/>
    </row>
    <row r="248" spans="2:8" x14ac:dyDescent="0.2">
      <c r="B248" s="107">
        <v>44378</v>
      </c>
      <c r="C248" s="123">
        <f t="shared" si="3"/>
        <v>44376</v>
      </c>
      <c r="D248" s="109">
        <v>22</v>
      </c>
      <c r="E248" s="164">
        <v>4.4999999999999998E-2</v>
      </c>
      <c r="F248" s="165"/>
      <c r="G248" s="22">
        <v>44392</v>
      </c>
      <c r="H248" s="167"/>
    </row>
    <row r="249" spans="2:8" x14ac:dyDescent="0.2">
      <c r="B249" s="107">
        <v>44409</v>
      </c>
      <c r="C249" s="123">
        <f t="shared" si="3"/>
        <v>44407</v>
      </c>
      <c r="D249" s="109">
        <v>22</v>
      </c>
      <c r="E249" s="164">
        <v>4.4999999999999998E-2</v>
      </c>
      <c r="F249" s="165"/>
      <c r="G249" s="22">
        <v>44423</v>
      </c>
      <c r="H249" s="167"/>
    </row>
    <row r="250" spans="2:8" x14ac:dyDescent="0.2">
      <c r="B250" s="107">
        <v>44440</v>
      </c>
      <c r="C250" s="123">
        <f t="shared" si="3"/>
        <v>44438</v>
      </c>
      <c r="D250" s="109">
        <v>20</v>
      </c>
      <c r="E250" s="164">
        <v>4.4999999999999998E-2</v>
      </c>
      <c r="F250" s="165"/>
      <c r="G250" s="22">
        <v>44454</v>
      </c>
      <c r="H250" s="167"/>
    </row>
    <row r="251" spans="2:8" x14ac:dyDescent="0.2">
      <c r="B251" s="107">
        <v>44470</v>
      </c>
      <c r="C251" s="123">
        <f t="shared" si="3"/>
        <v>44468</v>
      </c>
      <c r="D251" s="109">
        <v>23</v>
      </c>
      <c r="E251" s="164">
        <v>4.4999999999999998E-2</v>
      </c>
      <c r="F251" s="165"/>
      <c r="G251" s="22">
        <v>44484</v>
      </c>
      <c r="H251" s="167"/>
    </row>
    <row r="252" spans="2:8" x14ac:dyDescent="0.2">
      <c r="B252" s="107">
        <v>44501</v>
      </c>
      <c r="C252" s="123">
        <f t="shared" si="3"/>
        <v>44499</v>
      </c>
      <c r="D252" s="109">
        <v>20</v>
      </c>
      <c r="E252" s="164">
        <v>4.4999999999999998E-2</v>
      </c>
      <c r="F252" s="165"/>
      <c r="G252" s="22">
        <v>44515</v>
      </c>
      <c r="H252" s="167"/>
    </row>
    <row r="253" spans="2:8" x14ac:dyDescent="0.2">
      <c r="B253" s="107">
        <v>44531</v>
      </c>
      <c r="C253" s="123">
        <f t="shared" si="3"/>
        <v>44529</v>
      </c>
      <c r="D253" s="109">
        <v>21</v>
      </c>
      <c r="E253" s="164">
        <v>4.4999999999999998E-2</v>
      </c>
      <c r="F253" s="165"/>
      <c r="G253" s="22">
        <v>44545</v>
      </c>
      <c r="H253" s="167"/>
    </row>
    <row r="254" spans="2:8" x14ac:dyDescent="0.2">
      <c r="B254" s="107">
        <v>44562</v>
      </c>
      <c r="C254" s="123">
        <f t="shared" si="3"/>
        <v>44560</v>
      </c>
      <c r="D254" s="109">
        <v>22</v>
      </c>
      <c r="E254" s="164">
        <v>4.4999999999999998E-2</v>
      </c>
      <c r="F254" s="165"/>
      <c r="G254" s="22">
        <v>44576</v>
      </c>
      <c r="H254" s="167"/>
    </row>
    <row r="255" spans="2:8" x14ac:dyDescent="0.2">
      <c r="B255" s="107">
        <v>44593</v>
      </c>
      <c r="C255" s="123">
        <f t="shared" si="3"/>
        <v>44591</v>
      </c>
      <c r="D255" s="109">
        <v>20</v>
      </c>
      <c r="E255" s="164">
        <v>4.4999999999999998E-2</v>
      </c>
      <c r="F255" s="165"/>
      <c r="G255" s="22">
        <v>44607</v>
      </c>
      <c r="H255" s="167"/>
    </row>
    <row r="256" spans="2:8" x14ac:dyDescent="0.2">
      <c r="B256" s="107">
        <v>44621</v>
      </c>
      <c r="C256" s="123">
        <f t="shared" si="3"/>
        <v>44619</v>
      </c>
      <c r="D256" s="109">
        <v>21</v>
      </c>
      <c r="E256" s="164">
        <v>4.4999999999999998E-2</v>
      </c>
      <c r="F256" s="165"/>
      <c r="G256" s="22">
        <v>44635</v>
      </c>
      <c r="H256" s="167"/>
    </row>
    <row r="257" spans="2:8" x14ac:dyDescent="0.2">
      <c r="B257" s="107">
        <v>44652</v>
      </c>
      <c r="C257" s="123">
        <f t="shared" si="3"/>
        <v>44650</v>
      </c>
      <c r="D257" s="109">
        <v>22</v>
      </c>
      <c r="E257" s="164">
        <v>4.4999999999999998E-2</v>
      </c>
      <c r="F257" s="165"/>
      <c r="G257" s="22">
        <v>44666</v>
      </c>
      <c r="H257" s="167"/>
    </row>
    <row r="258" spans="2:8" x14ac:dyDescent="0.2">
      <c r="B258" s="107">
        <v>44682</v>
      </c>
      <c r="C258" s="123">
        <f t="shared" si="3"/>
        <v>44680</v>
      </c>
      <c r="D258" s="109">
        <v>22</v>
      </c>
      <c r="E258" s="164">
        <v>4.4999999999999998E-2</v>
      </c>
      <c r="F258" s="165"/>
      <c r="G258" s="22">
        <v>44696</v>
      </c>
      <c r="H258" s="167"/>
    </row>
    <row r="259" spans="2:8" x14ac:dyDescent="0.2">
      <c r="B259" s="107">
        <v>44713</v>
      </c>
      <c r="C259" s="123">
        <f t="shared" si="3"/>
        <v>44711</v>
      </c>
      <c r="D259" s="109">
        <v>20</v>
      </c>
      <c r="E259" s="164">
        <v>4.4999999999999998E-2</v>
      </c>
      <c r="F259" s="165"/>
      <c r="G259" s="22">
        <v>44727</v>
      </c>
      <c r="H259" s="167"/>
    </row>
    <row r="260" spans="2:8" x14ac:dyDescent="0.2">
      <c r="B260" s="107">
        <v>44743</v>
      </c>
      <c r="C260" s="123">
        <f t="shared" si="3"/>
        <v>44741</v>
      </c>
      <c r="D260" s="109">
        <v>22</v>
      </c>
      <c r="E260" s="164">
        <v>4.4999999999999998E-2</v>
      </c>
      <c r="F260" s="165"/>
      <c r="G260" s="22">
        <v>44757</v>
      </c>
      <c r="H260" s="167"/>
    </row>
    <row r="261" spans="2:8" x14ac:dyDescent="0.2">
      <c r="B261" s="107">
        <v>44774</v>
      </c>
      <c r="C261" s="123">
        <f t="shared" si="3"/>
        <v>44772</v>
      </c>
      <c r="D261" s="109">
        <v>22</v>
      </c>
      <c r="E261" s="164">
        <v>4.4999999999999998E-2</v>
      </c>
      <c r="F261" s="165"/>
      <c r="G261" s="22">
        <v>44788</v>
      </c>
      <c r="H261" s="167"/>
    </row>
    <row r="262" spans="2:8" x14ac:dyDescent="0.2">
      <c r="B262" s="107">
        <v>44805</v>
      </c>
      <c r="C262" s="123">
        <f t="shared" si="3"/>
        <v>44803</v>
      </c>
      <c r="D262" s="109">
        <v>20</v>
      </c>
      <c r="E262" s="164">
        <v>4.4999999999999998E-2</v>
      </c>
      <c r="F262" s="165"/>
      <c r="G262" s="22">
        <v>44819</v>
      </c>
      <c r="H262" s="167"/>
    </row>
    <row r="263" spans="2:8" x14ac:dyDescent="0.2">
      <c r="B263" s="107">
        <v>44835</v>
      </c>
      <c r="C263" s="123">
        <f t="shared" si="3"/>
        <v>44833</v>
      </c>
      <c r="D263" s="109">
        <v>23</v>
      </c>
      <c r="E263" s="164">
        <v>4.4999999999999998E-2</v>
      </c>
      <c r="F263" s="165"/>
      <c r="G263" s="22">
        <v>44849</v>
      </c>
      <c r="H263" s="167"/>
    </row>
    <row r="264" spans="2:8" x14ac:dyDescent="0.2">
      <c r="B264" s="107">
        <v>44866</v>
      </c>
      <c r="C264" s="123">
        <f t="shared" si="3"/>
        <v>44864</v>
      </c>
      <c r="D264" s="109">
        <v>20</v>
      </c>
      <c r="E264" s="164">
        <v>4.4999999999999998E-2</v>
      </c>
      <c r="F264" s="165"/>
      <c r="G264" s="22">
        <v>44880</v>
      </c>
      <c r="H264" s="167"/>
    </row>
    <row r="265" spans="2:8" ht="13.5" thickBot="1" x14ac:dyDescent="0.25">
      <c r="B265" s="107">
        <v>44896</v>
      </c>
      <c r="C265" s="120">
        <f t="shared" si="3"/>
        <v>44894</v>
      </c>
      <c r="D265" s="121">
        <v>21</v>
      </c>
      <c r="E265" s="164">
        <v>4.4999999999999998E-2</v>
      </c>
      <c r="F265" s="166"/>
      <c r="G265" s="23">
        <v>44910</v>
      </c>
      <c r="H265" s="16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98"/>
  <sheetViews>
    <sheetView tabSelected="1"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4.7109375" style="70" customWidth="1"/>
    <col min="2" max="2" width="6.42578125" style="70" bestFit="1" customWidth="1"/>
    <col min="3" max="3" width="10.7109375" bestFit="1" customWidth="1"/>
    <col min="4" max="4" width="10.7109375" customWidth="1"/>
    <col min="5" max="5" width="10.42578125" customWidth="1"/>
    <col min="6" max="6" width="9.28515625" style="52" bestFit="1" customWidth="1"/>
    <col min="7" max="7" width="9.28515625" style="52" customWidth="1"/>
    <col min="8" max="8" width="10.85546875" style="51" bestFit="1" customWidth="1"/>
    <col min="9" max="10" width="8.42578125" bestFit="1" customWidth="1"/>
    <col min="11" max="13" width="7.7109375" bestFit="1" customWidth="1"/>
    <col min="14" max="14" width="7.5703125" bestFit="1" customWidth="1"/>
    <col min="15" max="15" width="8.140625" customWidth="1"/>
    <col min="16" max="16" width="8" bestFit="1" customWidth="1"/>
    <col min="17" max="17" width="7" bestFit="1" customWidth="1"/>
    <col min="18" max="18" width="10.28515625" bestFit="1" customWidth="1"/>
    <col min="19" max="19" width="8.5703125" style="70" bestFit="1" customWidth="1"/>
    <col min="20" max="20" width="8.5703125" style="177" bestFit="1" customWidth="1"/>
    <col min="21" max="21" width="6.42578125" customWidth="1"/>
    <col min="22" max="22" width="5.140625" customWidth="1"/>
  </cols>
  <sheetData>
    <row r="1" spans="1:27" ht="21" thickBot="1" x14ac:dyDescent="0.35">
      <c r="C1" s="78" t="s">
        <v>24</v>
      </c>
      <c r="D1" s="70"/>
      <c r="E1" s="70"/>
      <c r="F1" s="80" t="s">
        <v>45</v>
      </c>
      <c r="G1" s="80"/>
      <c r="H1" s="72"/>
      <c r="I1" s="210" t="s">
        <v>53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">
      <c r="B2" s="74" t="s">
        <v>10</v>
      </c>
      <c r="C2" s="169">
        <f ca="1">Lookups!K2</f>
        <v>41885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5" thickBot="1" x14ac:dyDescent="0.25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ht="13.5" thickBot="1" x14ac:dyDescent="0.25">
      <c r="A4" s="214" t="s">
        <v>65</v>
      </c>
      <c r="B4" s="191"/>
      <c r="C4" s="32">
        <v>0.5</v>
      </c>
      <c r="D4" s="34">
        <v>0.57999999999999996</v>
      </c>
      <c r="E4" s="20">
        <v>37226</v>
      </c>
      <c r="F4" s="56">
        <v>27.5</v>
      </c>
      <c r="G4" s="56">
        <v>27.8</v>
      </c>
      <c r="H4" s="53">
        <v>25</v>
      </c>
      <c r="I4" s="61" t="e">
        <f ca="1">IF(AND(F4&gt;H4,F$1="No"),"",_xll.EURO(F4,H4,U4,U4,C4,V4,1,0))</f>
        <v>#NAME?</v>
      </c>
      <c r="J4" s="67" t="e">
        <f ca="1">IF(AND(G4&gt;H4,F$1="no"),"",_xll.EURO(G4,H4,U4,U4,D4,V4,1,0))</f>
        <v>#NAME?</v>
      </c>
      <c r="K4" s="7" t="e">
        <f ca="1">_xll.EURO(F4,H4,U4,U4,C4,V4,1,1)</f>
        <v>#NAME?</v>
      </c>
      <c r="L4" s="61" t="e">
        <f ca="1">IF(AND(G4&lt;H4,F$1="no"),"",_xll.EURO(G4,H4,U4,U4,C4,V4,0,0))</f>
        <v>#NAME?</v>
      </c>
      <c r="M4" s="62" t="e">
        <f ca="1">IF(AND(F4&lt;H4,F$1="no"),"",_xll.EURO(F4,H4,U4,U4,D4,V4,0,0))</f>
        <v>#NAME?</v>
      </c>
      <c r="N4" s="94" t="e">
        <f ca="1">_xll.EURO(F4,H4,U4,U4,C4,V4,0,1)</f>
        <v>#NAME?</v>
      </c>
      <c r="O4" s="16" t="e">
        <f ca="1">_xll.EURO($F4,$H4,$U4,$U4,$C4,$V4,1,2)</f>
        <v>#NAME?</v>
      </c>
      <c r="P4" s="8" t="e">
        <f ca="1">_xll.EURO($F4,$H4,$U4,$U4,$C4,$V4,1,3)</f>
        <v>#NAME?</v>
      </c>
      <c r="Q4" s="8" t="e">
        <f ca="1">_xll.EURO($F4,$H4,$U4,$U4,$C4,$V4,1,5)/365</f>
        <v>#NAME?</v>
      </c>
      <c r="R4" s="172">
        <f>VLOOKUP(E4,Lookups!$B$6:$C$304,2)</f>
        <v>37224</v>
      </c>
      <c r="S4" s="8" t="str">
        <f t="shared" ref="S4:S28" si="0">IF(F4&gt;H4,"",J4-I4)</f>
        <v/>
      </c>
      <c r="T4" s="179" t="e">
        <f t="shared" ref="T4:T28" ca="1" si="1">IF(F4&gt;H4,M4-L4,"")</f>
        <v>#NAME?</v>
      </c>
      <c r="U4" s="184">
        <f>VLOOKUP(E4,Lookups!$B$6:$E$304,4)</f>
        <v>3.5000000000000003E-2</v>
      </c>
      <c r="V4" s="27">
        <f t="shared" ref="V4:V35" ca="1" si="2">R4-$C$2</f>
        <v>-4661</v>
      </c>
    </row>
    <row r="5" spans="1:27" x14ac:dyDescent="0.2">
      <c r="A5" s="215"/>
      <c r="B5" s="192">
        <v>0</v>
      </c>
      <c r="C5" s="18">
        <f>C$4+B5</f>
        <v>0.5</v>
      </c>
      <c r="D5" s="35">
        <f>D$4+B5</f>
        <v>0.57999999999999996</v>
      </c>
      <c r="E5" s="38">
        <v>37226</v>
      </c>
      <c r="F5" s="57">
        <f t="shared" ref="F5:G8" si="3">F4</f>
        <v>27.5</v>
      </c>
      <c r="G5" s="57">
        <f t="shared" si="3"/>
        <v>27.8</v>
      </c>
      <c r="H5" s="54">
        <v>30</v>
      </c>
      <c r="I5" s="63" t="e">
        <f ca="1">IF(AND(F5&gt;H5,F$1="No"),"",_xll.EURO(F5,H5,U5,U5,C5,V5,1,0))</f>
        <v>#NAME?</v>
      </c>
      <c r="J5" s="68" t="e">
        <f ca="1">IF(AND(G5&gt;H5,F$1="no"),"",_xll.EURO(G5,H5,U5,U5,D5,V5,1,0))</f>
        <v>#NAME?</v>
      </c>
      <c r="K5" s="9" t="e">
        <f ca="1">_xll.EURO(F5,H5,U5,U5,C5,V5,1,1)</f>
        <v>#NAME?</v>
      </c>
      <c r="L5" s="63" t="e">
        <f ca="1">IF(AND(G5&lt;H5,F$1="no"),"",_xll.EURO(G5,H5,U5,U5,C5,V5,0,0))</f>
        <v>#NAME?</v>
      </c>
      <c r="M5" s="64" t="e">
        <f ca="1">IF(AND(F5&lt;H5,F$1="no"),"",_xll.EURO(F5,H5,U5,U5,D5,V5,0,0))</f>
        <v>#NAME?</v>
      </c>
      <c r="N5" s="95" t="e">
        <f ca="1">_xll.EURO(F5,H5,U5,U5,C5,V5,0,1)</f>
        <v>#NAME?</v>
      </c>
      <c r="O5" s="14" t="e">
        <f ca="1">_xll.EURO($F5,$H5,$U5,$U5,$C5,$V5,1,2)</f>
        <v>#NAME?</v>
      </c>
      <c r="P5" s="10" t="e">
        <f ca="1">_xll.EURO($F5,$H5,$U5,$U5,$C5,$V5,1,3)</f>
        <v>#NAME?</v>
      </c>
      <c r="Q5" s="10" t="e">
        <f ca="1">_xll.EURO($F5,$H5,$U5,$U5,$C5,$V5,1,5)/365</f>
        <v>#NAME?</v>
      </c>
      <c r="R5" s="172">
        <f>VLOOKUP(E5,Lookups!$B$6:$C$304,2)</f>
        <v>37224</v>
      </c>
      <c r="S5" s="10" t="e">
        <f t="shared" ca="1" si="0"/>
        <v>#NAME?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-4661</v>
      </c>
    </row>
    <row r="6" spans="1:27" x14ac:dyDescent="0.2">
      <c r="A6" s="215"/>
      <c r="B6" s="192">
        <v>0</v>
      </c>
      <c r="C6" s="18">
        <f>C$4+B6</f>
        <v>0.5</v>
      </c>
      <c r="D6" s="35">
        <f>D$4+B6</f>
        <v>0.57999999999999996</v>
      </c>
      <c r="E6" s="38">
        <v>37226</v>
      </c>
      <c r="F6" s="57">
        <f t="shared" si="3"/>
        <v>27.5</v>
      </c>
      <c r="G6" s="57">
        <f t="shared" si="3"/>
        <v>27.8</v>
      </c>
      <c r="H6" s="54">
        <v>35</v>
      </c>
      <c r="I6" s="63" t="e">
        <f ca="1">IF(AND(F6&gt;H6,F$1="No"),"",_xll.EURO(F6,H6,U6,U6,C6,V6,1,0))</f>
        <v>#NAME?</v>
      </c>
      <c r="J6" s="68" t="e">
        <f ca="1">IF(AND(G6&gt;H6,F$1="no"),"",_xll.EURO(G6,H6,U6,U6,D6,V6,1,0))</f>
        <v>#NAME?</v>
      </c>
      <c r="K6" s="9" t="e">
        <f ca="1">_xll.EURO(F6,H6,U6,U6,C6,V6,1,1)</f>
        <v>#NAME?</v>
      </c>
      <c r="L6" s="63" t="e">
        <f ca="1">IF(AND(G6&lt;H6,F$1="no"),"",_xll.EURO(G6,H6,U6,U6,C6,V6,0,0))</f>
        <v>#NAME?</v>
      </c>
      <c r="M6" s="64" t="e">
        <f ca="1">IF(AND(F6&lt;H6,F$1="no"),"",_xll.EURO(F6,H6,U6,U6,D6,V6,0,0))</f>
        <v>#NAME?</v>
      </c>
      <c r="N6" s="95" t="e">
        <f ca="1">_xll.EURO(F6,H6,U6,U6,C6,V6,0,1)</f>
        <v>#NAME?</v>
      </c>
      <c r="O6" s="14" t="e">
        <f ca="1">_xll.EURO($F6,$H6,$U6,$U6,$C6,$V6,1,2)</f>
        <v>#NAME?</v>
      </c>
      <c r="P6" s="10" t="e">
        <f ca="1">_xll.EURO($F6,$H6,$U6,$U6,$C6,$V6,1,3)</f>
        <v>#NAME?</v>
      </c>
      <c r="Q6" s="10" t="e">
        <f ca="1">_xll.EURO($F6,$H6,$U6,$U6,$C6,$V6,1,5)/365</f>
        <v>#NAME?</v>
      </c>
      <c r="R6" s="173">
        <f>VLOOKUP(E6,Lookups!$B$6:$C$304,2)</f>
        <v>37224</v>
      </c>
      <c r="S6" s="10" t="e">
        <f t="shared" ca="1" si="0"/>
        <v>#NAME?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-4661</v>
      </c>
    </row>
    <row r="7" spans="1:27" x14ac:dyDescent="0.2">
      <c r="A7" s="215"/>
      <c r="B7" s="192">
        <v>0</v>
      </c>
      <c r="C7" s="18">
        <f>C$4+B7</f>
        <v>0.5</v>
      </c>
      <c r="D7" s="35">
        <f>D$4+B7</f>
        <v>0.57999999999999996</v>
      </c>
      <c r="E7" s="38">
        <v>37226</v>
      </c>
      <c r="F7" s="57">
        <f t="shared" si="3"/>
        <v>27.5</v>
      </c>
      <c r="G7" s="57">
        <f t="shared" si="3"/>
        <v>27.8</v>
      </c>
      <c r="H7" s="54">
        <v>20</v>
      </c>
      <c r="I7" s="63" t="e">
        <f ca="1">IF(AND(F7&gt;H7,F$1="No"),"",_xll.EURO(F7,H7,U7,U7,C7,V7,1,0))</f>
        <v>#NAME?</v>
      </c>
      <c r="J7" s="68" t="e">
        <f ca="1">IF(AND(G7&gt;H7,F$1="no"),"",_xll.EURO(G7,H7,U7,U7,D7,V7,1,0))</f>
        <v>#NAME?</v>
      </c>
      <c r="K7" s="9" t="e">
        <f ca="1">_xll.EURO(F7,H7,U7,U7,C7,V7,1,1)</f>
        <v>#NAME?</v>
      </c>
      <c r="L7" s="63" t="e">
        <f ca="1">IF(AND(G7&lt;H7,F$1="no"),"",_xll.EURO(G7,H7,U7,U7,C7,V7,0,0))</f>
        <v>#NAME?</v>
      </c>
      <c r="M7" s="64" t="e">
        <f ca="1">IF(AND(F7&lt;H7,F$1="no"),"",_xll.EURO(F7,H7,U7,U7,D7,V7,0,0))</f>
        <v>#NAME?</v>
      </c>
      <c r="N7" s="95" t="e">
        <f ca="1">_xll.EURO(F7,H7,U7,U7,C7,V7,0,1)</f>
        <v>#NAME?</v>
      </c>
      <c r="O7" s="14" t="e">
        <f ca="1">_xll.EURO($F7,$H7,$U7,$U7,$C7,$V7,1,2)</f>
        <v>#NAME?</v>
      </c>
      <c r="P7" s="10" t="e">
        <f ca="1">_xll.EURO($F7,$H7,$U7,$U7,$C7,$V7,1,3)</f>
        <v>#NAME?</v>
      </c>
      <c r="Q7" s="10" t="e">
        <f ca="1">_xll.EURO($F7,$H7,$U7,$U7,$C7,$V7,1,5)/365</f>
        <v>#NAME?</v>
      </c>
      <c r="R7" s="173">
        <f>VLOOKUP(E7,Lookups!$B$6:$C$304,2)</f>
        <v>37224</v>
      </c>
      <c r="S7" s="10" t="str">
        <f t="shared" si="0"/>
        <v/>
      </c>
      <c r="T7" s="180" t="e">
        <f t="shared" ca="1" si="1"/>
        <v>#NAME?</v>
      </c>
      <c r="U7" s="185">
        <f>VLOOKUP(E7,Lookups!$B$6:$E$304,4)</f>
        <v>3.5000000000000003E-2</v>
      </c>
      <c r="V7" s="28">
        <f t="shared" ca="1" si="2"/>
        <v>-4661</v>
      </c>
    </row>
    <row r="8" spans="1:27" ht="13.5" thickBot="1" x14ac:dyDescent="0.25">
      <c r="A8" s="216"/>
      <c r="B8" s="193">
        <v>0</v>
      </c>
      <c r="C8" s="18">
        <f>C$4+B8</f>
        <v>0.5</v>
      </c>
      <c r="D8" s="35">
        <f>D$4+B8</f>
        <v>0.57999999999999996</v>
      </c>
      <c r="E8" s="38">
        <v>37226</v>
      </c>
      <c r="F8" s="57">
        <f t="shared" si="3"/>
        <v>27.5</v>
      </c>
      <c r="G8" s="57">
        <f t="shared" si="3"/>
        <v>27.8</v>
      </c>
      <c r="H8" s="54">
        <v>22</v>
      </c>
      <c r="I8" s="63" t="e">
        <f ca="1">IF(AND(F8&gt;H8,F$1="No"),"",_xll.EURO(F8,H8,U8,U8,C8,V8,1,0))</f>
        <v>#NAME?</v>
      </c>
      <c r="J8" s="68" t="e">
        <f ca="1">IF(AND(G8&gt;H8,F$1="no"),"",_xll.EURO(G8,H8,U8,U8,D8,V8,1,0))</f>
        <v>#NAME?</v>
      </c>
      <c r="K8" s="9" t="e">
        <f ca="1">_xll.EURO(F8,H8,U8,U8,C8,V8,1,1)</f>
        <v>#NAME?</v>
      </c>
      <c r="L8" s="63" t="e">
        <f ca="1">IF(AND(G8&lt;H8,F$1="no"),"",_xll.EURO(G8,H8,U8,U8,C8,V8,0,0))</f>
        <v>#NAME?</v>
      </c>
      <c r="M8" s="64" t="e">
        <f ca="1">IF(AND(F8&lt;H8,F$1="no"),"",_xll.EURO(F8,H8,U8,U8,D8,V8,0,0))</f>
        <v>#NAME?</v>
      </c>
      <c r="N8" s="96" t="e">
        <f ca="1">_xll.EURO(F8,H8,U8,U8,C8,V8,0,1)</f>
        <v>#NAME?</v>
      </c>
      <c r="O8" s="17" t="e">
        <f ca="1">_xll.EURO($F8,$H8,$U8,$U8,$C8,$V8,1,2)</f>
        <v>#NAME?</v>
      </c>
      <c r="P8" s="12" t="e">
        <f ca="1">_xll.EURO($F8,$H8,$U8,$U8,$C8,$V8,1,3)</f>
        <v>#NAME?</v>
      </c>
      <c r="Q8" s="12" t="e">
        <f ca="1">_xll.EURO($F8,$H8,$U8,$U8,$C8,$V8,1,5)/365</f>
        <v>#NAME?</v>
      </c>
      <c r="R8" s="174">
        <f>VLOOKUP(E8,Lookups!$B$6:$C$304,2)</f>
        <v>37224</v>
      </c>
      <c r="S8" s="12" t="str">
        <f t="shared" si="0"/>
        <v/>
      </c>
      <c r="T8" s="181" t="e">
        <f t="shared" ca="1" si="1"/>
        <v>#NAME?</v>
      </c>
      <c r="U8" s="186">
        <f>VLOOKUP(E8,Lookups!$B$6:$E$304,4)</f>
        <v>3.5000000000000003E-2</v>
      </c>
      <c r="V8" s="28">
        <f t="shared" ca="1" si="2"/>
        <v>-4661</v>
      </c>
      <c r="X8" t="s">
        <v>57</v>
      </c>
      <c r="Y8" t="s">
        <v>58</v>
      </c>
    </row>
    <row r="9" spans="1:27" x14ac:dyDescent="0.2">
      <c r="A9" s="204" t="s">
        <v>60</v>
      </c>
      <c r="B9" s="191"/>
      <c r="C9" s="32">
        <v>0.5</v>
      </c>
      <c r="D9" s="34">
        <v>0.5</v>
      </c>
      <c r="E9" s="20">
        <v>37257</v>
      </c>
      <c r="F9" s="56">
        <v>29.65</v>
      </c>
      <c r="G9" s="56">
        <v>29.65</v>
      </c>
      <c r="H9" s="53">
        <v>29.65</v>
      </c>
      <c r="I9" s="61" t="e">
        <f ca="1">IF(AND(F9&gt;H9,F$1="No"),"",_xll.EURO(F9,H9,U9,U9,C9,V9,1,0))</f>
        <v>#NAME?</v>
      </c>
      <c r="J9" s="67" t="e">
        <f ca="1">IF(AND(G9&gt;H9,F$1="no"),"",_xll.EURO(G9,H9,U9,U9,D9,V9,1,0))</f>
        <v>#NAME?</v>
      </c>
      <c r="K9" s="7" t="e">
        <f ca="1">_xll.EURO(F9,H9,U9,U9,C9,V9,1,1)</f>
        <v>#NAME?</v>
      </c>
      <c r="L9" s="61" t="e">
        <f ca="1">IF(AND(G9&lt;H9,F$1="no"),"",_xll.EURO(G9,H9,U9,U9,C9,V9,0,0))</f>
        <v>#NAME?</v>
      </c>
      <c r="M9" s="62" t="e">
        <f ca="1">IF(AND(F9&lt;H9,F$1="no"),"",_xll.EURO(F9,H9,U9,U9,D9,V9,0,0))</f>
        <v>#NAME?</v>
      </c>
      <c r="N9" s="95" t="e">
        <f ca="1">_xll.EURO(F9,H9,U9,U9,C9,V9,0,1)</f>
        <v>#NAME?</v>
      </c>
      <c r="O9" s="14" t="e">
        <f ca="1">_xll.EURO($F9,$H9,$U9,$U9,$C9,$V9,1,2)</f>
        <v>#NAME?</v>
      </c>
      <c r="P9" s="10" t="e">
        <f ca="1">_xll.EURO($F9,$H9,$U9,$U9,$C9,$V9,1,3)</f>
        <v>#NAME?</v>
      </c>
      <c r="Q9" s="10" t="e">
        <f ca="1">_xll.EURO($F9,$H9,$U9,$U9,$C9,$V9,1,5)/365</f>
        <v>#NAME?</v>
      </c>
      <c r="R9" s="173">
        <f>VLOOKUP(E9,Lookups!$B$6:$C$304,2)</f>
        <v>37253</v>
      </c>
      <c r="S9" s="10" t="e">
        <f t="shared" ca="1" si="0"/>
        <v>#NAME?</v>
      </c>
      <c r="T9" s="180" t="str">
        <f t="shared" si="1"/>
        <v/>
      </c>
      <c r="U9" s="185">
        <f>VLOOKUP(E9,Lookups!$B$6:$E$304,4)</f>
        <v>3.5000000000000003E-2</v>
      </c>
      <c r="V9" s="27">
        <f t="shared" ca="1" si="2"/>
        <v>-4632</v>
      </c>
      <c r="X9" s="197">
        <f>'[2]EOL LINKS'!B$15</f>
        <v>3.81</v>
      </c>
      <c r="Y9" s="197">
        <f>'[2]EOL LINKS'!C$15</f>
        <v>3.8149999999999999</v>
      </c>
      <c r="Z9" s="198">
        <f>F9/X9*1000</f>
        <v>7782.1522309711281</v>
      </c>
      <c r="AA9" s="198">
        <f>G9/Y9*1000</f>
        <v>7771.9528178243772</v>
      </c>
    </row>
    <row r="10" spans="1:27" x14ac:dyDescent="0.2">
      <c r="A10" s="205"/>
      <c r="B10" s="194"/>
      <c r="C10" s="18">
        <f>C9</f>
        <v>0.5</v>
      </c>
      <c r="D10" s="35">
        <f>D9</f>
        <v>0.5</v>
      </c>
      <c r="E10" s="38">
        <v>37288</v>
      </c>
      <c r="F10" s="57">
        <f>F9</f>
        <v>29.65</v>
      </c>
      <c r="G10" s="57">
        <f>G9</f>
        <v>29.65</v>
      </c>
      <c r="H10" s="59">
        <f>H9</f>
        <v>29.65</v>
      </c>
      <c r="I10" s="63" t="e">
        <f ca="1">IF(AND(F10&gt;H10,F$1="No"),"",_xll.EURO(F10,H10,U10,U10,C10,V10,1,0))</f>
        <v>#NAME?</v>
      </c>
      <c r="J10" s="68" t="e">
        <f ca="1">IF(AND(G10&gt;H10,F$1="no"),"",_xll.EURO(G10,H10,U10,U10,D10,V10,1,0))</f>
        <v>#NAME?</v>
      </c>
      <c r="K10" s="9" t="e">
        <f ca="1">_xll.EURO(F10,H10,U10,U10,C10,V10,1,1)</f>
        <v>#NAME?</v>
      </c>
      <c r="L10" s="63" t="e">
        <f ca="1">IF(AND(G10&lt;H10,F$1="no"),"",_xll.EURO(G10,H10,U10,U10,C10,V10,0,0))</f>
        <v>#NAME?</v>
      </c>
      <c r="M10" s="64" t="e">
        <f ca="1">IF(AND(F10&lt;H10,F$1="no"),"",_xll.EURO(F10,H10,U10,U10,D10,V10,0,0))</f>
        <v>#NAME?</v>
      </c>
      <c r="N10" s="97" t="e">
        <f ca="1">_xll.EURO(F10,H10,U10,U10,C10,V10,0,1)</f>
        <v>#NAME?</v>
      </c>
      <c r="O10" s="46" t="e">
        <f ca="1">_xll.EURO($F10,$H10,$U10,$U10,$C10,$V10,1,2)</f>
        <v>#NAME?</v>
      </c>
      <c r="P10" s="47" t="e">
        <f ca="1">_xll.EURO($F10,$H10,$U10,$U10,$C10,$V10,1,3)</f>
        <v>#NAME?</v>
      </c>
      <c r="Q10" s="47" t="e">
        <f ca="1">_xll.EURO($F10,$H10,$U10,$U10,$C10,$V10,1,5)/365</f>
        <v>#NAME?</v>
      </c>
      <c r="R10" s="175">
        <f>VLOOKUP(E10,Lookups!$B$6:$C$304,2)</f>
        <v>37286</v>
      </c>
      <c r="S10" s="47" t="e">
        <f t="shared" ca="1" si="0"/>
        <v>#NAME?</v>
      </c>
      <c r="T10" s="182" t="str">
        <f t="shared" si="1"/>
        <v/>
      </c>
      <c r="U10" s="187">
        <f>VLOOKUP(E10,Lookups!$B$6:$E$304,4)</f>
        <v>3.5000000000000003E-2</v>
      </c>
      <c r="V10" s="28">
        <f t="shared" ca="1" si="2"/>
        <v>-4599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7607.4406670942917</v>
      </c>
      <c r="AA10" s="198">
        <f t="shared" si="4"/>
        <v>7592.829705505761</v>
      </c>
    </row>
    <row r="11" spans="1:27" x14ac:dyDescent="0.2">
      <c r="A11" s="205"/>
      <c r="B11" s="192">
        <v>0</v>
      </c>
      <c r="C11" s="49">
        <f>C$9+B11</f>
        <v>0.5</v>
      </c>
      <c r="D11" s="48">
        <f>D$9+B11</f>
        <v>0.5</v>
      </c>
      <c r="E11" s="39">
        <v>37257</v>
      </c>
      <c r="F11" s="89">
        <f>$F$9</f>
        <v>29.65</v>
      </c>
      <c r="G11" s="89">
        <f>$G$9</f>
        <v>29.65</v>
      </c>
      <c r="H11" s="81">
        <v>35</v>
      </c>
      <c r="I11" s="82" t="e">
        <f ca="1">IF(AND(F11&gt;H11,F$1="No"),"",_xll.EURO(F11,H11,U11,U11,C11,V11,1,0))</f>
        <v>#NAME?</v>
      </c>
      <c r="J11" s="83" t="e">
        <f ca="1">IF(AND(G11&gt;H11,F$1="no"),"",_xll.EURO(G11,H11,U11,U11,D11,V11,1,0))</f>
        <v>#NAME?</v>
      </c>
      <c r="K11" s="40" t="e">
        <f ca="1">_xll.EURO(F11,H11,U11,U11,C11,V11,1,1)</f>
        <v>#NAME?</v>
      </c>
      <c r="L11" s="82" t="e">
        <f ca="1">IF(AND(G11&lt;H11,F$1="no"),"",_xll.EURO(G11,H11,U11,U11,C11,V11,0,0))</f>
        <v>#NAME?</v>
      </c>
      <c r="M11" s="92" t="e">
        <f ca="1">IF(AND(F11&lt;H11,F$1="no"),"",_xll.EURO(F11,H11,U11,U11,D11,V11,0,0))</f>
        <v>#NAME?</v>
      </c>
      <c r="N11" s="98" t="e">
        <f ca="1">_xll.EURO(F11,H11,U11,U11,C11,V11,0,1)</f>
        <v>#NAME?</v>
      </c>
      <c r="O11" s="41" t="e">
        <f ca="1">_xll.EURO($F11,$H11,$U11,$U11,$C11,$V11,1,2)</f>
        <v>#NAME?</v>
      </c>
      <c r="P11" s="42" t="e">
        <f ca="1">_xll.EURO($F11,$H11,$U11,$U11,$C11,$V11,1,3)</f>
        <v>#NAME?</v>
      </c>
      <c r="Q11" s="42" t="e">
        <f ca="1">_xll.EURO($F11,$H11,$U11,$U11,$C11,$V11,1,5)/365</f>
        <v>#NAME?</v>
      </c>
      <c r="R11" s="176">
        <f>VLOOKUP(E11,Lookups!$B$6:$C$304,2)</f>
        <v>37253</v>
      </c>
      <c r="S11" s="42" t="e">
        <f t="shared" ca="1" si="0"/>
        <v>#NAME?</v>
      </c>
      <c r="T11" s="183" t="str">
        <f t="shared" si="1"/>
        <v/>
      </c>
      <c r="U11" s="188">
        <f>VLOOKUP(E11,Lookups!$B$6:$E$304,4)</f>
        <v>3.5000000000000003E-2</v>
      </c>
      <c r="V11" s="155">
        <f t="shared" ca="1" si="2"/>
        <v>-4632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7782.1522309711281</v>
      </c>
      <c r="AA11" s="198">
        <f t="shared" si="4"/>
        <v>7771.9528178243772</v>
      </c>
    </row>
    <row r="12" spans="1:27" x14ac:dyDescent="0.2">
      <c r="A12" s="205"/>
      <c r="B12" s="192">
        <v>0</v>
      </c>
      <c r="C12" s="50">
        <f t="shared" ref="C12:C18" si="5">C$9+B12</f>
        <v>0.5</v>
      </c>
      <c r="D12" s="43">
        <f t="shared" ref="D12:D18" si="6">D$9+B12</f>
        <v>0.5</v>
      </c>
      <c r="E12" s="44">
        <v>37288</v>
      </c>
      <c r="F12" s="84">
        <f>$F$10</f>
        <v>29.65</v>
      </c>
      <c r="G12" s="84">
        <f>$G$10</f>
        <v>29.65</v>
      </c>
      <c r="H12" s="85">
        <f>H11</f>
        <v>35</v>
      </c>
      <c r="I12" s="86" t="e">
        <f ca="1">IF(AND(F12&gt;H12,F$1="No"),"",_xll.EURO(F12,H12,U12,U12,C12,V12,1,0))</f>
        <v>#NAME?</v>
      </c>
      <c r="J12" s="87" t="e">
        <f ca="1">IF(AND(G12&gt;H12,F$1="no"),"",_xll.EURO(G12,H12,U12,U12,D12,V12,1,0))</f>
        <v>#NAME?</v>
      </c>
      <c r="K12" s="45" t="e">
        <f ca="1">_xll.EURO(F12,H12,U12,U12,C12,V12,1,1)</f>
        <v>#NAME?</v>
      </c>
      <c r="L12" s="86" t="e">
        <f ca="1">IF(AND(G12&lt;H12,F$1="no"),"",_xll.EURO(G12,H12,U12,U12,C12,V12,0,0))</f>
        <v>#NAME?</v>
      </c>
      <c r="M12" s="99" t="e">
        <f ca="1">IF(AND(F12&lt;H12,F$1="no"),"",_xll.EURO(F12,H12,U12,U12,D12,V12,0,0))</f>
        <v>#NAME?</v>
      </c>
      <c r="N12" s="97" t="e">
        <f ca="1">_xll.EURO(F12,H12,U12,U12,C12,V12,0,1)</f>
        <v>#NAME?</v>
      </c>
      <c r="O12" s="46" t="e">
        <f ca="1">_xll.EURO($F12,$H12,$U12,$U12,$C12,$V12,1,2)</f>
        <v>#NAME?</v>
      </c>
      <c r="P12" s="47" t="e">
        <f ca="1">_xll.EURO($F12,$H12,$U12,$U12,$C12,$V12,1,3)</f>
        <v>#NAME?</v>
      </c>
      <c r="Q12" s="47" t="e">
        <f ca="1">_xll.EURO($F12,$H12,$U12,$U12,$C12,$V12,1,5)/365</f>
        <v>#NAME?</v>
      </c>
      <c r="R12" s="175">
        <f>VLOOKUP(E12,Lookups!$B$6:$C$304,2)</f>
        <v>37286</v>
      </c>
      <c r="S12" s="47" t="e">
        <f t="shared" ca="1" si="0"/>
        <v>#NAME?</v>
      </c>
      <c r="T12" s="182" t="str">
        <f t="shared" si="1"/>
        <v/>
      </c>
      <c r="U12" s="187">
        <f>VLOOKUP(E12,Lookups!$B$6:$E$304,4)</f>
        <v>3.5000000000000003E-2</v>
      </c>
      <c r="V12" s="156">
        <f t="shared" ca="1" si="2"/>
        <v>-4599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7607.4406670942917</v>
      </c>
      <c r="AA12" s="198">
        <f t="shared" si="4"/>
        <v>7592.829705505761</v>
      </c>
    </row>
    <row r="13" spans="1:27" x14ac:dyDescent="0.2">
      <c r="A13" s="205"/>
      <c r="B13" s="192">
        <v>0</v>
      </c>
      <c r="C13" s="49">
        <f t="shared" si="5"/>
        <v>0.5</v>
      </c>
      <c r="D13" s="48">
        <f t="shared" si="6"/>
        <v>0.5</v>
      </c>
      <c r="E13" s="39">
        <v>37257</v>
      </c>
      <c r="F13" s="89">
        <f>$F$9</f>
        <v>29.65</v>
      </c>
      <c r="G13" s="89">
        <f>$G$9</f>
        <v>29.65</v>
      </c>
      <c r="H13" s="81">
        <v>40</v>
      </c>
      <c r="I13" s="82" t="e">
        <f ca="1">IF(AND(F13&gt;H13,F$1="No"),"",_xll.EURO(F13,H13,U13,U13,C13,V13,1,0))</f>
        <v>#NAME?</v>
      </c>
      <c r="J13" s="83" t="e">
        <f ca="1">IF(AND(G13&gt;H13,F$1="no"),"",_xll.EURO(G13,H13,U13,U13,D13,V13,1,0))</f>
        <v>#NAME?</v>
      </c>
      <c r="K13" s="40" t="e">
        <f ca="1">_xll.EURO(F13,H13,U13,U13,C13,V13,1,1)</f>
        <v>#NAME?</v>
      </c>
      <c r="L13" s="82" t="e">
        <f ca="1">IF(AND(G13&lt;H13,F$1="no"),"",_xll.EURO(G13,H13,U13,U13,C13,V13,0,0))</f>
        <v>#NAME?</v>
      </c>
      <c r="M13" s="92" t="e">
        <f ca="1">IF(AND(F13&lt;H13,F$1="no"),"",_xll.EURO(F13,H13,U13,U13,D13,V13,0,0))</f>
        <v>#NAME?</v>
      </c>
      <c r="N13" s="98" t="e">
        <f ca="1">_xll.EURO(F13,H13,U13,U13,C13,V13,0,1)</f>
        <v>#NAME?</v>
      </c>
      <c r="O13" s="41" t="e">
        <f ca="1">_xll.EURO($F13,$H13,$U13,$U13,$C13,$V13,1,2)</f>
        <v>#NAME?</v>
      </c>
      <c r="P13" s="42" t="e">
        <f ca="1">_xll.EURO($F13,$H13,$U13,$U13,$C13,$V13,1,3)</f>
        <v>#NAME?</v>
      </c>
      <c r="Q13" s="42" t="e">
        <f ca="1">_xll.EURO($F13,$H13,$U13,$U13,$C13,$V13,1,5)/365</f>
        <v>#NAME?</v>
      </c>
      <c r="R13" s="176">
        <f>VLOOKUP(E13,Lookups!$B$6:$C$304,2)</f>
        <v>37253</v>
      </c>
      <c r="S13" s="42" t="e">
        <f t="shared" ca="1" si="0"/>
        <v>#NAME?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-4632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7782.1522309711281</v>
      </c>
      <c r="AA13" s="198">
        <f t="shared" si="4"/>
        <v>7771.9528178243772</v>
      </c>
    </row>
    <row r="14" spans="1:27" x14ac:dyDescent="0.2">
      <c r="A14" s="205"/>
      <c r="B14" s="192">
        <v>0</v>
      </c>
      <c r="C14" s="50">
        <f t="shared" si="5"/>
        <v>0.5</v>
      </c>
      <c r="D14" s="43">
        <f t="shared" si="6"/>
        <v>0.5</v>
      </c>
      <c r="E14" s="44">
        <v>37288</v>
      </c>
      <c r="F14" s="84">
        <f>$F$10</f>
        <v>29.65</v>
      </c>
      <c r="G14" s="84">
        <f>$G$10</f>
        <v>29.65</v>
      </c>
      <c r="H14" s="85">
        <f>H13</f>
        <v>40</v>
      </c>
      <c r="I14" s="86" t="e">
        <f ca="1">IF(AND(F14&gt;H14,F$1="No"),"",_xll.EURO(F14,H14,U14,U14,C14,V14,1,0))</f>
        <v>#NAME?</v>
      </c>
      <c r="J14" s="87" t="e">
        <f ca="1">IF(AND(G14&gt;H14,F$1="no"),"",_xll.EURO(G14,H14,U14,U14,D14,V14,1,0))</f>
        <v>#NAME?</v>
      </c>
      <c r="K14" s="45" t="e">
        <f ca="1">_xll.EURO(F14,H14,U14,U14,C14,V14,1,1)</f>
        <v>#NAME?</v>
      </c>
      <c r="L14" s="86" t="e">
        <f ca="1">IF(AND(G14&lt;H14,F$1="no"),"",_xll.EURO(G14,H14,U14,U14,C14,V14,0,0))</f>
        <v>#NAME?</v>
      </c>
      <c r="M14" s="99" t="e">
        <f ca="1">IF(AND(F14&lt;H14,F$1="no"),"",_xll.EURO(F14,H14,U14,U14,D14,V14,0,0))</f>
        <v>#NAME?</v>
      </c>
      <c r="N14" s="97" t="e">
        <f ca="1">_xll.EURO(F14,H14,U14,U14,C14,V14,0,1)</f>
        <v>#NAME?</v>
      </c>
      <c r="O14" s="46" t="e">
        <f ca="1">_xll.EURO($F14,$H14,$U14,$U14,$C14,$V14,1,2)</f>
        <v>#NAME?</v>
      </c>
      <c r="P14" s="47" t="e">
        <f ca="1">_xll.EURO($F14,$H14,$U14,$U14,$C14,$V14,1,3)</f>
        <v>#NAME?</v>
      </c>
      <c r="Q14" s="47" t="e">
        <f ca="1">_xll.EURO($F14,$H14,$U14,$U14,$C14,$V14,1,5)/365</f>
        <v>#NAME?</v>
      </c>
      <c r="R14" s="175">
        <f>VLOOKUP(E14,Lookups!$B$6:$C$304,2)</f>
        <v>37286</v>
      </c>
      <c r="S14" s="47" t="e">
        <f t="shared" ca="1" si="0"/>
        <v>#NAME?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-4599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7607.4406670942917</v>
      </c>
      <c r="AA14" s="198">
        <f t="shared" si="4"/>
        <v>7592.829705505761</v>
      </c>
    </row>
    <row r="15" spans="1:27" x14ac:dyDescent="0.2">
      <c r="A15" s="205"/>
      <c r="B15" s="192">
        <v>0</v>
      </c>
      <c r="C15" s="49">
        <f t="shared" si="5"/>
        <v>0.5</v>
      </c>
      <c r="D15" s="48">
        <f t="shared" si="6"/>
        <v>0.5</v>
      </c>
      <c r="E15" s="39">
        <v>37257</v>
      </c>
      <c r="F15" s="89">
        <f>$F$9</f>
        <v>29.65</v>
      </c>
      <c r="G15" s="89">
        <f>$G$9</f>
        <v>29.65</v>
      </c>
      <c r="H15" s="81">
        <v>25</v>
      </c>
      <c r="I15" s="82" t="e">
        <f ca="1">IF(AND(F15&gt;H15,F$1="No"),"",_xll.EURO(F15,H15,U15,U15,C15,V15,1,0))</f>
        <v>#NAME?</v>
      </c>
      <c r="J15" s="83" t="e">
        <f ca="1">IF(AND(G15&gt;H15,F$1="no"),"",_xll.EURO(G15,H15,U15,U15,D15,V15,1,0))</f>
        <v>#NAME?</v>
      </c>
      <c r="K15" s="40" t="e">
        <f ca="1">_xll.EURO(F15,H15,U15,U15,C15,V15,1,1)</f>
        <v>#NAME?</v>
      </c>
      <c r="L15" s="82" t="e">
        <f ca="1">IF(AND(G15&lt;H15,F$1="no"),"",_xll.EURO(G15,H15,U15,U15,C15,V15,0,0))</f>
        <v>#NAME?</v>
      </c>
      <c r="M15" s="92" t="e">
        <f ca="1">IF(AND(F15&lt;H15,F$1="no"),"",_xll.EURO(F15,H15,U15,U15,D15,V15,0,0))</f>
        <v>#NAME?</v>
      </c>
      <c r="N15" s="98" t="e">
        <f ca="1">_xll.EURO(F15,H15,U15,U15,C15,V15,0,1)</f>
        <v>#NAME?</v>
      </c>
      <c r="O15" s="41" t="e">
        <f ca="1">_xll.EURO($F15,$H15,$U15,$U15,$C15,$V15,1,2)</f>
        <v>#NAME?</v>
      </c>
      <c r="P15" s="42" t="e">
        <f ca="1">_xll.EURO($F15,$H15,$U15,$U15,$C15,$V15,1,3)</f>
        <v>#NAME?</v>
      </c>
      <c r="Q15" s="42" t="e">
        <f ca="1">_xll.EURO($F15,$H15,$U15,$U15,$C15,$V15,1,5)/365</f>
        <v>#NAME?</v>
      </c>
      <c r="R15" s="176">
        <f>VLOOKUP(E15,Lookups!$B$6:$C$304,2)</f>
        <v>37253</v>
      </c>
      <c r="S15" s="42" t="str">
        <f t="shared" si="0"/>
        <v/>
      </c>
      <c r="T15" s="183" t="e">
        <f t="shared" ca="1" si="1"/>
        <v>#NAME?</v>
      </c>
      <c r="U15" s="188">
        <f>VLOOKUP(E15,Lookups!$B$6:$E$304,4)</f>
        <v>3.5000000000000003E-2</v>
      </c>
      <c r="V15" s="155">
        <f t="shared" ca="1" si="2"/>
        <v>-4632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7782.1522309711281</v>
      </c>
      <c r="AA15" s="198">
        <f t="shared" si="4"/>
        <v>7771.9528178243772</v>
      </c>
    </row>
    <row r="16" spans="1:27" x14ac:dyDescent="0.2">
      <c r="A16" s="205"/>
      <c r="B16" s="192">
        <v>0</v>
      </c>
      <c r="C16" s="50">
        <f t="shared" si="5"/>
        <v>0.5</v>
      </c>
      <c r="D16" s="43">
        <f t="shared" si="6"/>
        <v>0.5</v>
      </c>
      <c r="E16" s="44">
        <v>37288</v>
      </c>
      <c r="F16" s="84">
        <f>$F$10</f>
        <v>29.65</v>
      </c>
      <c r="G16" s="84">
        <f>$G$10</f>
        <v>29.65</v>
      </c>
      <c r="H16" s="85">
        <f>H15</f>
        <v>25</v>
      </c>
      <c r="I16" s="86" t="e">
        <f ca="1">IF(AND(F16&gt;H16,F$1="No"),"",_xll.EURO(F16,H16,U16,U16,C16,V16,1,0))</f>
        <v>#NAME?</v>
      </c>
      <c r="J16" s="87" t="e">
        <f ca="1">IF(AND(G16&gt;H16,F$1="no"),"",_xll.EURO(G16,H16,U16,U16,D16,V16,1,0))</f>
        <v>#NAME?</v>
      </c>
      <c r="K16" s="45" t="e">
        <f ca="1">_xll.EURO(F16,H16,U16,U16,C16,V16,1,1)</f>
        <v>#NAME?</v>
      </c>
      <c r="L16" s="86" t="e">
        <f ca="1">IF(AND(G16&lt;H16,F$1="no"),"",_xll.EURO(G16,H16,U16,U16,C16,V16,0,0))</f>
        <v>#NAME?</v>
      </c>
      <c r="M16" s="99" t="e">
        <f ca="1">IF(AND(F16&lt;H16,F$1="no"),"",_xll.EURO(F16,H16,U16,U16,D16,V16,0,0))</f>
        <v>#NAME?</v>
      </c>
      <c r="N16" s="97" t="e">
        <f ca="1">_xll.EURO(F16,H16,U16,U16,C16,V16,0,1)</f>
        <v>#NAME?</v>
      </c>
      <c r="O16" s="46" t="e">
        <f ca="1">_xll.EURO($F16,$H16,$U16,$U16,$C16,$V16,1,2)</f>
        <v>#NAME?</v>
      </c>
      <c r="P16" s="47" t="e">
        <f ca="1">_xll.EURO($F16,$H16,$U16,$U16,$C16,$V16,1,3)</f>
        <v>#NAME?</v>
      </c>
      <c r="Q16" s="47" t="e">
        <f ca="1">_xll.EURO($F16,$H16,$U16,$U16,$C16,$V16,1,5)/365</f>
        <v>#NAME?</v>
      </c>
      <c r="R16" s="175">
        <f>VLOOKUP(E16,Lookups!$B$6:$C$304,2)</f>
        <v>37286</v>
      </c>
      <c r="S16" s="47" t="str">
        <f t="shared" si="0"/>
        <v/>
      </c>
      <c r="T16" s="182" t="e">
        <f t="shared" ca="1" si="1"/>
        <v>#NAME?</v>
      </c>
      <c r="U16" s="187">
        <f>VLOOKUP(E16,Lookups!$B$6:$E$304,4)</f>
        <v>3.5000000000000003E-2</v>
      </c>
      <c r="V16" s="156">
        <f t="shared" ca="1" si="2"/>
        <v>-4599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7607.4406670942917</v>
      </c>
      <c r="AA16" s="198">
        <f t="shared" si="4"/>
        <v>7592.829705505761</v>
      </c>
    </row>
    <row r="17" spans="1:27" x14ac:dyDescent="0.2">
      <c r="A17" s="205"/>
      <c r="B17" s="192">
        <v>0</v>
      </c>
      <c r="C17" s="49">
        <f t="shared" si="5"/>
        <v>0.5</v>
      </c>
      <c r="D17" s="48">
        <f t="shared" si="6"/>
        <v>0.5</v>
      </c>
      <c r="E17" s="39">
        <v>37257</v>
      </c>
      <c r="F17" s="89">
        <f>$F$9</f>
        <v>29.65</v>
      </c>
      <c r="G17" s="89">
        <f>$G$9</f>
        <v>29.65</v>
      </c>
      <c r="H17" s="81">
        <v>45</v>
      </c>
      <c r="I17" s="82" t="e">
        <f ca="1">IF(AND(F17&gt;H17,F$1="No"),"",_xll.EURO(F17,H17,U17,U17,C17,V17,1,0))</f>
        <v>#NAME?</v>
      </c>
      <c r="J17" s="83" t="e">
        <f ca="1">IF(AND(G17&gt;H17,F$1="no"),"",_xll.EURO(G17,H17,U17,U17,D17,V17,1,0))</f>
        <v>#NAME?</v>
      </c>
      <c r="K17" s="40" t="e">
        <f ca="1">_xll.EURO(F17,H17,U17,U17,C17,V17,1,1)</f>
        <v>#NAME?</v>
      </c>
      <c r="L17" s="82" t="e">
        <f ca="1">IF(AND(G17&lt;H17,F$1="no"),"",_xll.EURO(G17,H17,U17,U17,C17,V17,0,0))</f>
        <v>#NAME?</v>
      </c>
      <c r="M17" s="92" t="e">
        <f ca="1">IF(AND(F17&lt;H17,F$1="no"),"",_xll.EURO(F17,H17,U17,U17,D17,V17,0,0))</f>
        <v>#NAME?</v>
      </c>
      <c r="N17" s="98" t="e">
        <f ca="1">_xll.EURO(F17,H17,U17,U17,C17,V17,0,1)</f>
        <v>#NAME?</v>
      </c>
      <c r="O17" s="41" t="e">
        <f ca="1">_xll.EURO($F17,$H17,$U17,$U17,$C17,$V17,1,2)</f>
        <v>#NAME?</v>
      </c>
      <c r="P17" s="42" t="e">
        <f ca="1">_xll.EURO($F17,$H17,$U17,$U17,$C17,$V17,1,3)</f>
        <v>#NAME?</v>
      </c>
      <c r="Q17" s="42" t="e">
        <f ca="1">_xll.EURO($F17,$H17,$U17,$U17,$C17,$V17,1,5)/365</f>
        <v>#NAME?</v>
      </c>
      <c r="R17" s="176">
        <f>VLOOKUP(E17,Lookups!$B$6:$C$304,2)</f>
        <v>37253</v>
      </c>
      <c r="S17" s="42" t="e">
        <f t="shared" ca="1" si="0"/>
        <v>#NAME?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-4632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7782.1522309711281</v>
      </c>
      <c r="AA17" s="198">
        <f t="shared" si="4"/>
        <v>7771.9528178243772</v>
      </c>
    </row>
    <row r="18" spans="1:27" ht="13.5" thickBot="1" x14ac:dyDescent="0.25">
      <c r="A18" s="206"/>
      <c r="B18" s="192">
        <v>0</v>
      </c>
      <c r="C18" s="31">
        <f t="shared" si="5"/>
        <v>0.5</v>
      </c>
      <c r="D18" s="36">
        <f t="shared" si="6"/>
        <v>0.5</v>
      </c>
      <c r="E18" s="21">
        <v>37288</v>
      </c>
      <c r="F18" s="84">
        <f>$F$10</f>
        <v>29.65</v>
      </c>
      <c r="G18" s="84">
        <f>$G$10</f>
        <v>29.65</v>
      </c>
      <c r="H18" s="60">
        <f>H17</f>
        <v>45</v>
      </c>
      <c r="I18" s="65" t="e">
        <f ca="1">IF(AND(F18&gt;H18,F$1="No"),"",_xll.EURO(F18,H18,U18,U18,C18,V18,1,0))</f>
        <v>#NAME?</v>
      </c>
      <c r="J18" s="69" t="e">
        <f ca="1">IF(AND(G18&gt;H18,F$1="no"),"",_xll.EURO(G18,H18,U18,U18,D18,V18,1,0))</f>
        <v>#NAME?</v>
      </c>
      <c r="K18" s="11" t="e">
        <f ca="1">_xll.EURO(F18,H18,U18,U18,C18,V18,1,1)</f>
        <v>#NAME?</v>
      </c>
      <c r="L18" s="65" t="e">
        <f ca="1">IF(AND(G18&lt;H18,F$1="no"),"",_xll.EURO(G18,H18,U18,U18,C18,V18,0,0))</f>
        <v>#NAME?</v>
      </c>
      <c r="M18" s="66" t="e">
        <f ca="1">IF(AND(F18&lt;H18,F$1="no"),"",_xll.EURO(F18,H18,U18,U18,D18,V18,0,0))</f>
        <v>#NAME?</v>
      </c>
      <c r="N18" s="96" t="e">
        <f ca="1">_xll.EURO(F18,H18,U18,U18,C18,V18,0,1)</f>
        <v>#NAME?</v>
      </c>
      <c r="O18" s="17" t="e">
        <f ca="1">_xll.EURO($F18,$H18,$U18,$U18,$C18,$V18,1,2)</f>
        <v>#NAME?</v>
      </c>
      <c r="P18" s="12" t="e">
        <f ca="1">_xll.EURO($F18,$H18,$U18,$U18,$C18,$V18,1,3)</f>
        <v>#NAME?</v>
      </c>
      <c r="Q18" s="12" t="e">
        <f ca="1">_xll.EURO($F18,$H18,$U18,$U18,$C18,$V18,1,5)/365</f>
        <v>#NAME?</v>
      </c>
      <c r="R18" s="174">
        <f>VLOOKUP(E18,Lookups!$B$6:$C$304,2)</f>
        <v>37286</v>
      </c>
      <c r="S18" s="12" t="e">
        <f t="shared" ca="1" si="0"/>
        <v>#NAME?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-4599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7607.4406670942917</v>
      </c>
      <c r="AA18" s="198">
        <f t="shared" si="4"/>
        <v>7592.829705505761</v>
      </c>
    </row>
    <row r="19" spans="1:27" x14ac:dyDescent="0.2">
      <c r="A19" s="204" t="s">
        <v>66</v>
      </c>
      <c r="B19" s="195"/>
      <c r="C19" s="33">
        <v>0.39</v>
      </c>
      <c r="D19" s="37">
        <v>0.39</v>
      </c>
      <c r="E19" s="38">
        <v>37316</v>
      </c>
      <c r="F19" s="56">
        <v>30.5</v>
      </c>
      <c r="G19" s="56">
        <v>30.5</v>
      </c>
      <c r="H19" s="54">
        <v>30.5</v>
      </c>
      <c r="I19" s="63" t="e">
        <f ca="1">IF(AND(F19&gt;H19,F$1="No"),"",_xll.EURO(F19,H19,U19,U19,C19,V19,1,0))</f>
        <v>#NAME?</v>
      </c>
      <c r="J19" s="68" t="e">
        <f ca="1">IF(AND(G19&gt;H19,F$1="no"),"",_xll.EURO(G19,H19,U19,U19,D19,V19,1,0))</f>
        <v>#NAME?</v>
      </c>
      <c r="K19" s="9" t="e">
        <f ca="1">_xll.EURO(F19,H19,U19,U19,C19,V19,1,1)</f>
        <v>#NAME?</v>
      </c>
      <c r="L19" s="63" t="e">
        <f ca="1">IF(AND(G19&lt;H19,F$1="no"),"",_xll.EURO(G19,H19,U19,U19,C19,V19,0,0))</f>
        <v>#NAME?</v>
      </c>
      <c r="M19" s="68" t="e">
        <f ca="1">IF(AND(F19&lt;H19,F$1="no"),"",_xll.EURO(F19,H19,U19,U19,D19,V19,0,0))</f>
        <v>#NAME?</v>
      </c>
      <c r="N19" s="95" t="e">
        <f ca="1">_xll.EURO(F19,H19,U19,U19,C19,V19,0,1)</f>
        <v>#NAME?</v>
      </c>
      <c r="O19" s="14" t="e">
        <f ca="1">_xll.EURO($F19,$H19,$U19,$U19,$C19,$V19,1,2)</f>
        <v>#NAME?</v>
      </c>
      <c r="P19" s="10" t="e">
        <f ca="1">_xll.EURO($F19,$H19,$U19,$U19,$C19,$V19,1,3)</f>
        <v>#NAME?</v>
      </c>
      <c r="Q19" s="10" t="e">
        <f ca="1">_xll.EURO($F19,$H19,$U19,$U19,$C19,$V19,1,5)/365</f>
        <v>#NAME?</v>
      </c>
      <c r="R19" s="173">
        <f>VLOOKUP(E19,Lookups!$B$6:$C$304,2)</f>
        <v>37314</v>
      </c>
      <c r="S19" s="10" t="e">
        <f t="shared" ca="1" si="0"/>
        <v>#NAME?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-4571</v>
      </c>
      <c r="Y19" s="88">
        <f>'[2]EOL LINKS'!U6</f>
        <v>0</v>
      </c>
      <c r="Z19" s="88">
        <f>'[2]EOL LINKS'!V6</f>
        <v>0</v>
      </c>
    </row>
    <row r="20" spans="1:27" x14ac:dyDescent="0.2">
      <c r="A20" s="205"/>
      <c r="B20" s="192">
        <v>0</v>
      </c>
      <c r="C20" s="18">
        <f>C$19+B20</f>
        <v>0.39</v>
      </c>
      <c r="D20" s="35">
        <f>D$19+B20</f>
        <v>0.39</v>
      </c>
      <c r="E20" s="38">
        <v>37347</v>
      </c>
      <c r="F20" s="57">
        <f t="shared" ref="F20:G23" si="7">F19</f>
        <v>30.5</v>
      </c>
      <c r="G20" s="57">
        <f t="shared" si="7"/>
        <v>30.5</v>
      </c>
      <c r="H20" s="54">
        <v>35</v>
      </c>
      <c r="I20" s="63" t="e">
        <f ca="1">IF(AND(F20&gt;H20,F$1="No"),"",_xll.EURO(F20,H20,U20,U20,C20,V20,1,0))</f>
        <v>#NAME?</v>
      </c>
      <c r="J20" s="68" t="e">
        <f ca="1">IF(AND(G20&gt;H20,F$1="no"),"",_xll.EURO(G20,H20,U20,U20,D20,V20,1,0))</f>
        <v>#NAME?</v>
      </c>
      <c r="K20" s="9" t="e">
        <f ca="1">_xll.EURO(F20,H20,U20,U20,C20,V20,1,1)</f>
        <v>#NAME?</v>
      </c>
      <c r="L20" s="63" t="e">
        <f ca="1">IF(AND(G20&lt;H20,F$1="no"),"",_xll.EURO(G20,H20,U20,U20,C20,V20,0,0))</f>
        <v>#NAME?</v>
      </c>
      <c r="M20" s="68" t="e">
        <f ca="1">IF(AND(F20&lt;H20,F$1="no"),"",_xll.EURO(F20,H20,U20,U20,D20,V20,0,0))</f>
        <v>#NAME?</v>
      </c>
      <c r="N20" s="95" t="e">
        <f ca="1">_xll.EURO(F20,H20,U20,U20,C20,V20,0,1)</f>
        <v>#NAME?</v>
      </c>
      <c r="O20" s="14" t="e">
        <f ca="1">_xll.EURO($F20,$H20,$U20,$U20,$C20,$V20,1,2)</f>
        <v>#NAME?</v>
      </c>
      <c r="P20" s="10" t="e">
        <f ca="1">_xll.EURO($F20,$H20,$U20,$U20,$C20,$V20,1,3)</f>
        <v>#NAME?</v>
      </c>
      <c r="Q20" s="10" t="e">
        <f ca="1">_xll.EURO($F20,$H20,$U20,$U20,$C20,$V20,1,5)/365</f>
        <v>#NAME?</v>
      </c>
      <c r="R20" s="173">
        <f>VLOOKUP(E20,Lookups!$B$6:$C$304,2)</f>
        <v>37343</v>
      </c>
      <c r="S20" s="10" t="e">
        <f t="shared" ca="1" si="0"/>
        <v>#NAME?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-4542</v>
      </c>
    </row>
    <row r="21" spans="1:27" x14ac:dyDescent="0.2">
      <c r="A21" s="205"/>
      <c r="B21" s="192">
        <v>0</v>
      </c>
      <c r="C21" s="18">
        <f>C$19+B21</f>
        <v>0.39</v>
      </c>
      <c r="D21" s="35">
        <f>D$19+B21</f>
        <v>0.39</v>
      </c>
      <c r="E21" s="38">
        <v>37316</v>
      </c>
      <c r="F21" s="57">
        <f t="shared" si="7"/>
        <v>30.5</v>
      </c>
      <c r="G21" s="57">
        <f t="shared" si="7"/>
        <v>30.5</v>
      </c>
      <c r="H21" s="54">
        <v>40</v>
      </c>
      <c r="I21" s="63" t="e">
        <f ca="1">IF(AND(F21&gt;H21,F$1="No"),"",_xll.EURO(F21,H21,U21,U21,C21,V21,1,0))</f>
        <v>#NAME?</v>
      </c>
      <c r="J21" s="68" t="e">
        <f ca="1">IF(AND(G21&gt;H21,F$1="no"),"",_xll.EURO(G21,H21,U21,U21,D21,V21,1,0))</f>
        <v>#NAME?</v>
      </c>
      <c r="K21" s="9" t="e">
        <f ca="1">_xll.EURO(F21,H21,U21,U21,C21,V21,1,1)</f>
        <v>#NAME?</v>
      </c>
      <c r="L21" s="63" t="e">
        <f ca="1">IF(AND(G21&lt;H21,F$1="no"),"",_xll.EURO(G21,H21,U21,U21,C21,V21,0,0))</f>
        <v>#NAME?</v>
      </c>
      <c r="M21" s="68" t="e">
        <f ca="1">IF(AND(F21&lt;H21,F$1="no"),"",_xll.EURO(F21,H21,U21,U21,D21,V21,0,0))</f>
        <v>#NAME?</v>
      </c>
      <c r="N21" s="95" t="e">
        <f ca="1">_xll.EURO(F21,H21,U21,U21,C21,V21,0,1)</f>
        <v>#NAME?</v>
      </c>
      <c r="O21" s="14" t="e">
        <f ca="1">_xll.EURO($F21,$H21,$U21,$U21,$C21,$V21,1,2)</f>
        <v>#NAME?</v>
      </c>
      <c r="P21" s="10" t="e">
        <f ca="1">_xll.EURO($F21,$H21,$U21,$U21,$C21,$V21,1,3)</f>
        <v>#NAME?</v>
      </c>
      <c r="Q21" s="10" t="e">
        <f ca="1">_xll.EURO($F21,$H21,$U21,$U21,$C21,$V21,1,5)/365</f>
        <v>#NAME?</v>
      </c>
      <c r="R21" s="173">
        <f>VLOOKUP(E21,Lookups!$B$6:$C$304,2)</f>
        <v>37314</v>
      </c>
      <c r="S21" s="10" t="e">
        <f t="shared" ca="1" si="0"/>
        <v>#NAME?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-4571</v>
      </c>
    </row>
    <row r="22" spans="1:27" x14ac:dyDescent="0.2">
      <c r="A22" s="205"/>
      <c r="B22" s="192">
        <v>0</v>
      </c>
      <c r="C22" s="18">
        <f>C$19+B22</f>
        <v>0.39</v>
      </c>
      <c r="D22" s="35">
        <f>D$19+B22</f>
        <v>0.39</v>
      </c>
      <c r="E22" s="38">
        <v>37347</v>
      </c>
      <c r="F22" s="57">
        <f t="shared" si="7"/>
        <v>30.5</v>
      </c>
      <c r="G22" s="57">
        <f t="shared" si="7"/>
        <v>30.5</v>
      </c>
      <c r="H22" s="54">
        <v>50</v>
      </c>
      <c r="I22" s="63" t="e">
        <f ca="1">IF(AND(F22&gt;H22,F$1="No"),"",_xll.EURO(F22,H22,U22,U22,C22,V22,1,0))</f>
        <v>#NAME?</v>
      </c>
      <c r="J22" s="68" t="e">
        <f ca="1">IF(AND(G22&gt;H22,F$1="no"),"",_xll.EURO(G22,H22,U22,U22,D22,V22,1,0))</f>
        <v>#NAME?</v>
      </c>
      <c r="K22" s="9" t="e">
        <f ca="1">_xll.EURO(F22,H22,U22,U22,C22,V22,1,1)</f>
        <v>#NAME?</v>
      </c>
      <c r="L22" s="63" t="e">
        <f ca="1">IF(AND(G22&lt;H22,F$1="no"),"",_xll.EURO(G22,H22,U22,U22,C22,V22,0,0))</f>
        <v>#NAME?</v>
      </c>
      <c r="M22" s="68" t="e">
        <f ca="1">IF(AND(F22&lt;H22,F$1="no"),"",_xll.EURO(F22,H22,U22,U22,D22,V22,0,0))</f>
        <v>#NAME?</v>
      </c>
      <c r="N22" s="95" t="e">
        <f ca="1">_xll.EURO(F22,H22,U22,U22,C22,V22,0,1)</f>
        <v>#NAME?</v>
      </c>
      <c r="O22" s="14" t="e">
        <f ca="1">_xll.EURO($F22,$H22,$U22,$U22,$C22,$V22,1,2)</f>
        <v>#NAME?</v>
      </c>
      <c r="P22" s="10" t="e">
        <f ca="1">_xll.EURO($F22,$H22,$U22,$U22,$C22,$V22,1,3)</f>
        <v>#NAME?</v>
      </c>
      <c r="Q22" s="10" t="e">
        <f ca="1">_xll.EURO($F22,$H22,$U22,$U22,$C22,$V22,1,5)/365</f>
        <v>#NAME?</v>
      </c>
      <c r="R22" s="173">
        <f>VLOOKUP(E22,Lookups!$B$6:$C$304,2)</f>
        <v>37343</v>
      </c>
      <c r="S22" s="10" t="e">
        <f t="shared" ca="1" si="0"/>
        <v>#NAME?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-4542</v>
      </c>
    </row>
    <row r="23" spans="1:27" ht="13.5" thickBot="1" x14ac:dyDescent="0.25">
      <c r="A23" s="206"/>
      <c r="B23" s="193">
        <v>0</v>
      </c>
      <c r="C23" s="31">
        <f>C$19+B23</f>
        <v>0.39</v>
      </c>
      <c r="D23" s="36">
        <f>D$19+B23</f>
        <v>0.39</v>
      </c>
      <c r="E23" s="21">
        <v>37347</v>
      </c>
      <c r="F23" s="58">
        <f t="shared" si="7"/>
        <v>30.5</v>
      </c>
      <c r="G23" s="58">
        <f t="shared" si="7"/>
        <v>30.5</v>
      </c>
      <c r="H23" s="55">
        <v>65</v>
      </c>
      <c r="I23" s="65" t="e">
        <f ca="1">IF(AND(F23&gt;H23,F$1="No"),"",_xll.EURO(F23,H23,U23,U23,C23,V23,1,0))</f>
        <v>#NAME?</v>
      </c>
      <c r="J23" s="69" t="e">
        <f ca="1">IF(AND(G23&gt;H23,F$1="no"),"",_xll.EURO(G23,H23,U23,U23,D23,V23,1,0))</f>
        <v>#NAME?</v>
      </c>
      <c r="K23" s="11" t="e">
        <f ca="1">_xll.EURO(F23,H23,U23,U23,C23,V23,1,1)</f>
        <v>#NAME?</v>
      </c>
      <c r="L23" s="65" t="e">
        <f ca="1">IF(AND(G23&lt;H23,F$1="no"),"",_xll.EURO(G23,H23,U23,U23,C23,V23,0,0))</f>
        <v>#NAME?</v>
      </c>
      <c r="M23" s="69" t="e">
        <f ca="1">IF(AND(F23&lt;H23,F$1="no"),"",_xll.EURO(F23,H23,U23,U23,D23,V23,0,0))</f>
        <v>#NAME?</v>
      </c>
      <c r="N23" s="96" t="e">
        <f ca="1">_xll.EURO(F23,H23,U23,U23,C23,V23,0,1)</f>
        <v>#NAME?</v>
      </c>
      <c r="O23" s="17" t="e">
        <f ca="1">_xll.EURO($F23,$H23,$U23,$U23,$C23,$V23,1,2)</f>
        <v>#NAME?</v>
      </c>
      <c r="P23" s="12" t="e">
        <f ca="1">_xll.EURO($F23,$H23,$U23,$U23,$C23,$V23,1,3)</f>
        <v>#NAME?</v>
      </c>
      <c r="Q23" s="12" t="e">
        <f ca="1">_xll.EURO($F23,$H23,$U23,$U23,$C23,$V23,1,5)/365</f>
        <v>#NAME?</v>
      </c>
      <c r="R23" s="174">
        <f>VLOOKUP(E23,Lookups!$B$6:$C$304,2)</f>
        <v>37343</v>
      </c>
      <c r="S23" s="12" t="e">
        <f t="shared" ca="1" si="0"/>
        <v>#NAME?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-4542</v>
      </c>
    </row>
    <row r="24" spans="1:27" x14ac:dyDescent="0.2">
      <c r="A24" s="204" t="s">
        <v>67</v>
      </c>
      <c r="B24" s="195"/>
      <c r="C24" s="32">
        <v>0.43</v>
      </c>
      <c r="D24" s="34">
        <v>0.43</v>
      </c>
      <c r="E24" s="20">
        <v>37377</v>
      </c>
      <c r="F24" s="56">
        <v>41</v>
      </c>
      <c r="G24" s="56">
        <v>41</v>
      </c>
      <c r="H24" s="53">
        <v>40</v>
      </c>
      <c r="I24" s="61" t="e">
        <f ca="1">IF(AND(F24&gt;H24,F$1="No"),"",_xll.EURO(F24,H24,U24,U24,C24,V24,1,0))</f>
        <v>#NAME?</v>
      </c>
      <c r="J24" s="67" t="e">
        <f ca="1">IF(AND(G24&gt;H24,F$1="no"),"",_xll.EURO(G24,H24,U24,U24,D24,V24,1,0))</f>
        <v>#NAME?</v>
      </c>
      <c r="K24" s="7" t="e">
        <f ca="1">_xll.EURO(F24,H24,U24,U24,C24,V24,1,1)</f>
        <v>#NAME?</v>
      </c>
      <c r="L24" s="61" t="e">
        <f ca="1">IF(AND(G24&lt;H24,F$1="no"),"",_xll.EURO(G24,H24,U24,U24,C24,V24,0,0))</f>
        <v>#NAME?</v>
      </c>
      <c r="M24" s="67" t="e">
        <f ca="1">IF(AND(F24&lt;H24,F$1="no"),"",_xll.EURO(F24,H24,U24,U24,D24,V24,0,0))</f>
        <v>#NAME?</v>
      </c>
      <c r="N24" s="94" t="e">
        <f ca="1">_xll.EURO(F24,H24,U24,U24,C24,V24,0,1)</f>
        <v>#NAME?</v>
      </c>
      <c r="O24" s="16" t="e">
        <f ca="1">_xll.EURO($F24,$H24,$U24,$U24,$C24,$V24,1,2)</f>
        <v>#NAME?</v>
      </c>
      <c r="P24" s="8" t="e">
        <f ca="1">_xll.EURO($F24,$H24,$U24,$U24,$C24,$V24,1,3)</f>
        <v>#NAME?</v>
      </c>
      <c r="Q24" s="8" t="e">
        <f ca="1">_xll.EURO($F24,$H24,$U24,$U24,$C24,$V24,1,5)/365</f>
        <v>#NAME?</v>
      </c>
      <c r="R24" s="172">
        <f>VLOOKUP(E24,Lookups!$B$6:$C$304,2)</f>
        <v>37375</v>
      </c>
      <c r="S24" s="8" t="str">
        <f t="shared" si="0"/>
        <v/>
      </c>
      <c r="T24" s="179" t="e">
        <f t="shared" ca="1" si="1"/>
        <v>#NAME?</v>
      </c>
      <c r="U24" s="184">
        <f>VLOOKUP(E24,Lookups!$B$6:$E$304,4)</f>
        <v>3.5000000000000003E-2</v>
      </c>
      <c r="V24" s="27">
        <f t="shared" ca="1" si="2"/>
        <v>-4510</v>
      </c>
    </row>
    <row r="25" spans="1:27" x14ac:dyDescent="0.2">
      <c r="A25" s="205"/>
      <c r="B25" s="192">
        <v>0</v>
      </c>
      <c r="C25" s="18">
        <f>C$24+B25</f>
        <v>0.43</v>
      </c>
      <c r="D25" s="35">
        <f>D$24+B25</f>
        <v>0.43</v>
      </c>
      <c r="E25" s="38">
        <v>37377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 t="e">
        <f ca="1">IF(AND(F25&gt;H25,F$1="No"),"",_xll.EURO(F25,H25,U25,U25,C25,V25,1,0))</f>
        <v>#NAME?</v>
      </c>
      <c r="J25" s="68" t="e">
        <f ca="1">IF(AND(G25&gt;H25,F$1="no"),"",_xll.EURO(G25,H25,U25,U25,D25,V25,1,0))</f>
        <v>#NAME?</v>
      </c>
      <c r="K25" s="9" t="e">
        <f ca="1">_xll.EURO(F25,H25,U25,U25,C25,V25,1,1)</f>
        <v>#NAME?</v>
      </c>
      <c r="L25" s="63" t="e">
        <f ca="1">IF(AND(G25&lt;H25,F$1="no"),"",_xll.EURO(G25,H25,U25,U25,C25,V25,0,0))</f>
        <v>#NAME?</v>
      </c>
      <c r="M25" s="68" t="e">
        <f ca="1">IF(AND(F25&lt;H25,F$1="no"),"",_xll.EURO(F25,H25,U25,U25,D25,V25,0,0))</f>
        <v>#NAME?</v>
      </c>
      <c r="N25" s="95" t="e">
        <f ca="1">_xll.EURO(F25,H25,U25,U25,C25,V25,0,1)</f>
        <v>#NAME?</v>
      </c>
      <c r="O25" s="14" t="e">
        <f ca="1">_xll.EURO($F25,$H25,$U25,$U25,$C25,$V25,1,2)</f>
        <v>#NAME?</v>
      </c>
      <c r="P25" s="10" t="e">
        <f ca="1">_xll.EURO($F25,$H25,$U25,$U25,$C25,$V25,1,3)</f>
        <v>#NAME?</v>
      </c>
      <c r="Q25" s="10" t="e">
        <f ca="1">_xll.EURO($F25,$H25,$U25,$U25,$C25,$V25,1,5)/365</f>
        <v>#NAME?</v>
      </c>
      <c r="R25" s="173">
        <f>VLOOKUP(E25,Lookups!$B$6:$C$304,2)</f>
        <v>37375</v>
      </c>
      <c r="S25" s="10" t="e">
        <f t="shared" ca="1" si="0"/>
        <v>#NAME?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-4510</v>
      </c>
    </row>
    <row r="26" spans="1:27" x14ac:dyDescent="0.2">
      <c r="A26" s="205"/>
      <c r="B26" s="192">
        <v>0</v>
      </c>
      <c r="C26" s="18">
        <f>C$24+B26</f>
        <v>0.43</v>
      </c>
      <c r="D26" s="35">
        <f>D$24+B26</f>
        <v>0.43</v>
      </c>
      <c r="E26" s="38">
        <v>37408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 t="e">
        <f ca="1">IF(AND(F26&gt;H26,F$1="No"),"",_xll.EURO(F26,H26,U26,U26,C26,V26,1,0))</f>
        <v>#NAME?</v>
      </c>
      <c r="J26" s="68" t="e">
        <f ca="1">IF(AND(G26&gt;H26,F$1="no"),"",_xll.EURO(G26,H26,U26,U26,D26,V26,1,0))</f>
        <v>#NAME?</v>
      </c>
      <c r="K26" s="9" t="e">
        <f ca="1">_xll.EURO(F26,H26,U26,U26,C26,V26,1,1)</f>
        <v>#NAME?</v>
      </c>
      <c r="L26" s="63" t="e">
        <f ca="1">IF(AND(G26&lt;H26,F$1="no"),"",_xll.EURO(G26,H26,U26,U26,C26,V26,0,0))</f>
        <v>#NAME?</v>
      </c>
      <c r="M26" s="68" t="e">
        <f ca="1">IF(AND(F26&lt;H26,F$1="no"),"",_xll.EURO(F26,H26,U26,U26,D26,V26,0,0))</f>
        <v>#NAME?</v>
      </c>
      <c r="N26" s="95" t="e">
        <f ca="1">_xll.EURO(F26,H26,U26,U26,C26,V26,0,1)</f>
        <v>#NAME?</v>
      </c>
      <c r="O26" s="14" t="e">
        <f ca="1">_xll.EURO($F26,$H26,$U26,$U26,$C26,$V26,1,2)</f>
        <v>#NAME?</v>
      </c>
      <c r="P26" s="10" t="e">
        <f ca="1">_xll.EURO($F26,$H26,$U26,$U26,$C26,$V26,1,3)</f>
        <v>#NAME?</v>
      </c>
      <c r="Q26" s="10" t="e">
        <f ca="1">_xll.EURO($F26,$H26,$U26,$U26,$C26,$V26,1,5)/365</f>
        <v>#NAME?</v>
      </c>
      <c r="R26" s="173">
        <f>VLOOKUP(E26,Lookups!$B$6:$C$304,2)</f>
        <v>37406</v>
      </c>
      <c r="S26" s="10" t="e">
        <f t="shared" ca="1" si="0"/>
        <v>#NAME?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-4479</v>
      </c>
    </row>
    <row r="27" spans="1:27" x14ac:dyDescent="0.2">
      <c r="A27" s="205"/>
      <c r="B27" s="192">
        <v>0</v>
      </c>
      <c r="C27" s="18">
        <f>C$24+B27</f>
        <v>0.43</v>
      </c>
      <c r="D27" s="35">
        <f>D$24+B27</f>
        <v>0.43</v>
      </c>
      <c r="E27" s="38">
        <v>37408</v>
      </c>
      <c r="F27" s="57">
        <f t="shared" si="8"/>
        <v>41</v>
      </c>
      <c r="G27" s="57">
        <f t="shared" si="8"/>
        <v>41</v>
      </c>
      <c r="H27" s="54">
        <v>55</v>
      </c>
      <c r="I27" s="63" t="e">
        <f ca="1">IF(AND(F27&gt;H27,F$1="No"),"",_xll.EURO(F27,H27,U27,U27,C27,V27,1,0))</f>
        <v>#NAME?</v>
      </c>
      <c r="J27" s="68" t="e">
        <f ca="1">IF(AND(G27&gt;H27,F$1="no"),"",_xll.EURO(G27,H27,U27,U27,D27,V27,1,0))</f>
        <v>#NAME?</v>
      </c>
      <c r="K27" s="9" t="e">
        <f ca="1">_xll.EURO(F27,H27,U27,U27,C27,V27,1,1)</f>
        <v>#NAME?</v>
      </c>
      <c r="L27" s="63" t="e">
        <f ca="1">IF(AND(G27&lt;H27,F$1="no"),"",_xll.EURO(G27,H27,U27,U27,C27,V27,0,0))</f>
        <v>#NAME?</v>
      </c>
      <c r="M27" s="68" t="e">
        <f ca="1">IF(AND(F27&lt;H27,F$1="no"),"",_xll.EURO(F27,H27,U27,U27,D27,V27,0,0))</f>
        <v>#NAME?</v>
      </c>
      <c r="N27" s="95" t="e">
        <f ca="1">_xll.EURO(F27,H27,U27,U27,C27,V27,0,1)</f>
        <v>#NAME?</v>
      </c>
      <c r="O27" s="14" t="e">
        <f ca="1">_xll.EURO($F27,$H27,$U27,$U27,$C27,$V27,1,2)</f>
        <v>#NAME?</v>
      </c>
      <c r="P27" s="10" t="e">
        <f ca="1">_xll.EURO($F27,$H27,$U27,$U27,$C27,$V27,1,3)</f>
        <v>#NAME?</v>
      </c>
      <c r="Q27" s="10" t="e">
        <f ca="1">_xll.EURO($F27,$H27,$U27,$U27,$C27,$V27,1,5)/365</f>
        <v>#NAME?</v>
      </c>
      <c r="R27" s="173">
        <f>VLOOKUP(E27,Lookups!$B$6:$C$304,2)</f>
        <v>37406</v>
      </c>
      <c r="S27" s="10" t="e">
        <f t="shared" ca="1" si="0"/>
        <v>#NAME?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-4479</v>
      </c>
    </row>
    <row r="28" spans="1:27" ht="13.5" thickBot="1" x14ac:dyDescent="0.25">
      <c r="A28" s="206"/>
      <c r="B28" s="193">
        <v>0</v>
      </c>
      <c r="C28" s="18">
        <f>C$24+B28</f>
        <v>0.43</v>
      </c>
      <c r="D28" s="35">
        <f>D$24+B28</f>
        <v>0.43</v>
      </c>
      <c r="E28" s="38">
        <v>37408</v>
      </c>
      <c r="F28" s="57">
        <f t="shared" si="8"/>
        <v>41</v>
      </c>
      <c r="G28" s="57">
        <f t="shared" si="8"/>
        <v>41</v>
      </c>
      <c r="H28" s="54">
        <v>60</v>
      </c>
      <c r="I28" s="63" t="e">
        <f ca="1">IF(AND(F28&gt;H28,F$1="No"),"",_xll.EURO(F28,H28,U28,U28,C28,V28,1,0))</f>
        <v>#NAME?</v>
      </c>
      <c r="J28" s="68" t="e">
        <f ca="1">IF(AND(G28&gt;H28,F$1="no"),"",_xll.EURO(G28,H28,U28,U28,D28,V28,1,0))</f>
        <v>#NAME?</v>
      </c>
      <c r="K28" s="9" t="e">
        <f ca="1">_xll.EURO(F28,H28,U28,U28,C28,V28,1,1)</f>
        <v>#NAME?</v>
      </c>
      <c r="L28" s="63" t="e">
        <f ca="1">IF(AND(G28&lt;H28,F$1="no"),"",_xll.EURO(G28,H28,U28,U28,C28,V28,0,0))</f>
        <v>#NAME?</v>
      </c>
      <c r="M28" s="68" t="e">
        <f ca="1">IF(AND(F28&lt;H28,F$1="no"),"",_xll.EURO(F28,H28,U28,U28,D28,V28,0,0))</f>
        <v>#NAME?</v>
      </c>
      <c r="N28" s="95" t="e">
        <f ca="1">_xll.EURO(F28,H28,U28,U28,C28,V28,0,1)</f>
        <v>#NAME?</v>
      </c>
      <c r="O28" s="14" t="e">
        <f ca="1">_xll.EURO($F28,$H28,$U28,$U28,$C28,$V28,1,2)</f>
        <v>#NAME?</v>
      </c>
      <c r="P28" s="10" t="e">
        <f ca="1">_xll.EURO($F28,$H28,$U28,$U28,$C28,$V28,1,3)</f>
        <v>#NAME?</v>
      </c>
      <c r="Q28" s="10" t="e">
        <f ca="1">_xll.EURO($F28,$H28,$U28,$U28,$C28,$V28,1,5)/365</f>
        <v>#NAME?</v>
      </c>
      <c r="R28" s="173">
        <f>VLOOKUP(E28,Lookups!$B$6:$C$304,2)</f>
        <v>37406</v>
      </c>
      <c r="S28" s="10" t="e">
        <f t="shared" ca="1" si="0"/>
        <v>#NAME?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-4479</v>
      </c>
    </row>
    <row r="29" spans="1:27" x14ac:dyDescent="0.2">
      <c r="A29" s="204" t="s">
        <v>61</v>
      </c>
      <c r="B29" s="195"/>
      <c r="C29" s="49">
        <v>0.48</v>
      </c>
      <c r="D29" s="48">
        <v>0.48</v>
      </c>
      <c r="E29" s="39">
        <v>37438</v>
      </c>
      <c r="F29" s="56">
        <v>50.75</v>
      </c>
      <c r="G29" s="56">
        <v>51</v>
      </c>
      <c r="H29" s="81">
        <v>55</v>
      </c>
      <c r="I29" s="82" t="e">
        <f ca="1">IF(AND(F29&gt;H29,F$1="No"),"",_xll.EURO(F29,H29,U29,U29,C29,V29,1,0))</f>
        <v>#NAME?</v>
      </c>
      <c r="J29" s="83" t="e">
        <f ca="1">IF(AND(G29&gt;H29,F$1="no"),"",_xll.EURO(G29,H29,U29,U29,D29,V29,1,0))</f>
        <v>#NAME?</v>
      </c>
      <c r="K29" s="40" t="e">
        <f ca="1">_xll.EURO(F29,H29,U29,U29,C29,V29,1,1)</f>
        <v>#NAME?</v>
      </c>
      <c r="L29" s="82" t="e">
        <f ca="1">IF(AND(G29&lt;H29,F$1="no"),"",_xll.EURO(G29,H29,U29,U29,C29,V29,0,0))</f>
        <v>#NAME?</v>
      </c>
      <c r="M29" s="92" t="e">
        <f ca="1">IF(AND(F29&lt;H29,F$1="no"),"",_xll.EURO(F29,H29,U29,U29,D29,V29,0,0))</f>
        <v>#NAME?</v>
      </c>
      <c r="N29" s="98" t="e">
        <f ca="1">_xll.EURO(F29,H29,U29,U29,C29,V29,0,1)</f>
        <v>#NAME?</v>
      </c>
      <c r="O29" s="41" t="e">
        <f ca="1">_xll.EURO($F29,$H29,$U29,$U29,$C29,$V29,1,2)</f>
        <v>#NAME?</v>
      </c>
      <c r="P29" s="42" t="e">
        <f ca="1">_xll.EURO($F29,$H29,$U29,$U29,$C29,$V29,1,3)</f>
        <v>#NAME?</v>
      </c>
      <c r="Q29" s="42" t="e">
        <f ca="1">_xll.EURO($F29,$H29,$U29,$U29,$C29,$V29,1,5)/365</f>
        <v>#NAME?</v>
      </c>
      <c r="R29" s="176">
        <f>VLOOKUP(E29,Lookups!$B$6:$C$304,2)</f>
        <v>37436</v>
      </c>
      <c r="S29" s="42" t="e">
        <f t="shared" ref="S29:S34" ca="1" si="9">IF(F29&gt;H29,"",J29-I29)</f>
        <v>#NAME?</v>
      </c>
      <c r="T29" s="183" t="str">
        <f t="shared" ref="T29:T34" si="10">IF(F29&gt;H29,M29-L29,"")</f>
        <v/>
      </c>
      <c r="U29" s="188">
        <f>VLOOKUP(E29,Lookups!$B$6:$E$304,4)</f>
        <v>3.5000000000000003E-2</v>
      </c>
      <c r="V29" s="27">
        <f t="shared" ca="1" si="2"/>
        <v>-4449</v>
      </c>
    </row>
    <row r="30" spans="1:27" x14ac:dyDescent="0.2">
      <c r="A30" s="205"/>
      <c r="B30" s="192"/>
      <c r="C30" s="50">
        <f>C29</f>
        <v>0.48</v>
      </c>
      <c r="D30" s="43">
        <f>D29</f>
        <v>0.48</v>
      </c>
      <c r="E30" s="44">
        <v>37469</v>
      </c>
      <c r="F30" s="84">
        <f t="shared" ref="F30:H31" si="11">F29</f>
        <v>50.75</v>
      </c>
      <c r="G30" s="84">
        <f t="shared" si="11"/>
        <v>51</v>
      </c>
      <c r="H30" s="85">
        <f t="shared" si="11"/>
        <v>55</v>
      </c>
      <c r="I30" s="86" t="e">
        <f ca="1">IF(AND(F30&gt;H30,F$1="No"),"",_xll.EURO(F30,H30,U30,U30,C30,V30,1,0))</f>
        <v>#NAME?</v>
      </c>
      <c r="J30" s="87" t="e">
        <f ca="1">IF(AND(G30&gt;H30,F$1="no"),"",_xll.EURO(G30,H30,U30,U30,D30,V30,1,0))</f>
        <v>#NAME?</v>
      </c>
      <c r="K30" s="45" t="e">
        <f ca="1">_xll.EURO(F30,H30,U30,U30,C30,V30,1,1)</f>
        <v>#NAME?</v>
      </c>
      <c r="L30" s="86" t="e">
        <f ca="1">IF(AND(G30&lt;H30,F$1="no"),"",_xll.EURO(G30,H30,U30,U30,C30,V30,0,0))</f>
        <v>#NAME?</v>
      </c>
      <c r="M30" s="99" t="e">
        <f ca="1">IF(AND(F30&lt;H30,F$1="no"),"",_xll.EURO(F30,H30,U30,U30,D30,V30,0,0))</f>
        <v>#NAME?</v>
      </c>
      <c r="N30" s="97" t="e">
        <f ca="1">_xll.EURO(F30,H30,U30,U30,C30,V30,0,1)</f>
        <v>#NAME?</v>
      </c>
      <c r="O30" s="46" t="e">
        <f ca="1">_xll.EURO($F30,$H30,$U30,$U30,$C30,$V30,1,2)</f>
        <v>#NAME?</v>
      </c>
      <c r="P30" s="47" t="e">
        <f ca="1">_xll.EURO($F30,$H30,$U30,$U30,$C30,$V30,1,3)</f>
        <v>#NAME?</v>
      </c>
      <c r="Q30" s="47" t="e">
        <f ca="1">_xll.EURO($F30,$H30,$U30,$U30,$C30,$V30,1,5)/365</f>
        <v>#NAME?</v>
      </c>
      <c r="R30" s="175">
        <f>VLOOKUP(E30,Lookups!$B$6:$C$304,2)</f>
        <v>37467</v>
      </c>
      <c r="S30" s="47" t="e">
        <f t="shared" ca="1" si="9"/>
        <v>#NAME?</v>
      </c>
      <c r="T30" s="182" t="str">
        <f t="shared" si="10"/>
        <v/>
      </c>
      <c r="U30" s="187">
        <f>VLOOKUP(E30,Lookups!$B$6:$E$304,4)</f>
        <v>3.5000000000000003E-2</v>
      </c>
      <c r="V30" s="28">
        <f t="shared" ca="1" si="2"/>
        <v>-4418</v>
      </c>
    </row>
    <row r="31" spans="1:27" x14ac:dyDescent="0.2">
      <c r="A31" s="205"/>
      <c r="B31" s="192"/>
      <c r="C31" s="49">
        <f>C30</f>
        <v>0.48</v>
      </c>
      <c r="D31" s="48">
        <f>D30</f>
        <v>0.48</v>
      </c>
      <c r="E31" s="39">
        <v>37438</v>
      </c>
      <c r="F31" s="89">
        <f t="shared" si="11"/>
        <v>50.75</v>
      </c>
      <c r="G31" s="89">
        <f t="shared" si="11"/>
        <v>51</v>
      </c>
      <c r="H31" s="81">
        <v>60</v>
      </c>
      <c r="I31" s="82" t="e">
        <f ca="1">IF(AND(F31&gt;H31,F$1="No"),"",_xll.EURO(F31,H31,U31,U31,C31,V31,1,0))</f>
        <v>#NAME?</v>
      </c>
      <c r="J31" s="83" t="e">
        <f ca="1">IF(AND(G31&gt;H31,F$1="no"),"",_xll.EURO(G31,H31,U31,U31,D31,V31,1,0))</f>
        <v>#NAME?</v>
      </c>
      <c r="K31" s="40" t="e">
        <f ca="1">_xll.EURO(F31,H31,U31,U31,C31,V31,1,1)</f>
        <v>#NAME?</v>
      </c>
      <c r="L31" s="82" t="e">
        <f ca="1">IF(AND(G31&lt;H31,F$1="no"),"",_xll.EURO(G31,H31,U31,U31,C31,V31,0,0))</f>
        <v>#NAME?</v>
      </c>
      <c r="M31" s="92" t="e">
        <f ca="1">IF(AND(F31&lt;H31,F$1="no"),"",_xll.EURO(F31,H31,U31,U31,D31,V31,0,0))</f>
        <v>#NAME?</v>
      </c>
      <c r="N31" s="98" t="e">
        <f ca="1">_xll.EURO(F31,H31,U31,U31,C31,V31,0,1)</f>
        <v>#NAME?</v>
      </c>
      <c r="O31" s="41" t="e">
        <f ca="1">_xll.EURO($F31,$H31,$U31,$U31,$C31,$V31,1,2)</f>
        <v>#NAME?</v>
      </c>
      <c r="P31" s="42" t="e">
        <f ca="1">_xll.EURO($F31,$H31,$U31,$U31,$C31,$V31,1,3)</f>
        <v>#NAME?</v>
      </c>
      <c r="Q31" s="42" t="e">
        <f ca="1">_xll.EURO($F31,$H31,$U31,$U31,$C31,$V31,1,5)/365</f>
        <v>#NAME?</v>
      </c>
      <c r="R31" s="176">
        <f>VLOOKUP(E31,Lookups!$B$6:$C$304,2)</f>
        <v>37436</v>
      </c>
      <c r="S31" s="42" t="e">
        <f t="shared" ca="1" si="9"/>
        <v>#NAME?</v>
      </c>
      <c r="T31" s="183" t="str">
        <f t="shared" si="10"/>
        <v/>
      </c>
      <c r="U31" s="188">
        <f>VLOOKUP(E31,Lookups!$B$6:$E$304,4)</f>
        <v>3.5000000000000003E-2</v>
      </c>
      <c r="V31" s="28">
        <f t="shared" ca="1" si="2"/>
        <v>-4449</v>
      </c>
    </row>
    <row r="32" spans="1:27" x14ac:dyDescent="0.2">
      <c r="A32" s="213"/>
      <c r="B32" s="192">
        <v>0</v>
      </c>
      <c r="C32" s="50">
        <f>C$29+B32</f>
        <v>0.48</v>
      </c>
      <c r="D32" s="43">
        <f>D$29+B32</f>
        <v>0.48</v>
      </c>
      <c r="E32" s="44">
        <v>37469</v>
      </c>
      <c r="F32" s="84">
        <f t="shared" ref="F32:G36" si="12">F31</f>
        <v>50.75</v>
      </c>
      <c r="G32" s="84">
        <f t="shared" si="12"/>
        <v>51</v>
      </c>
      <c r="H32" s="85">
        <f>H31</f>
        <v>60</v>
      </c>
      <c r="I32" s="86" t="e">
        <f ca="1">IF(AND(F32&gt;H32,F$1="No"),"",_xll.EURO(F32,H32,U32,U32,C32,V32,1,0))</f>
        <v>#NAME?</v>
      </c>
      <c r="J32" s="87" t="e">
        <f ca="1">IF(AND(G32&gt;H32,F$1="no"),"",_xll.EURO(G32,H32,U32,U32,D32,V32,1,0))</f>
        <v>#NAME?</v>
      </c>
      <c r="K32" s="45" t="e">
        <f ca="1">_xll.EURO(F32,H32,U32,U32,C32,V32,1,1)</f>
        <v>#NAME?</v>
      </c>
      <c r="L32" s="86" t="e">
        <f ca="1">IF(AND(G32&lt;H32,F$1="no"),"",_xll.EURO(G32,H32,U32,U32,C32,V32,0,0))</f>
        <v>#NAME?</v>
      </c>
      <c r="M32" s="99" t="e">
        <f ca="1">IF(AND(F32&lt;H32,F$1="no"),"",_xll.EURO(F32,H32,U32,U32,D32,V32,0,0))</f>
        <v>#NAME?</v>
      </c>
      <c r="N32" s="97" t="e">
        <f ca="1">_xll.EURO(F32,H32,U32,U32,C32,V32,0,1)</f>
        <v>#NAME?</v>
      </c>
      <c r="O32" s="46" t="e">
        <f ca="1">_xll.EURO($F32,$H32,$U32,$U32,$C32,$V32,1,2)</f>
        <v>#NAME?</v>
      </c>
      <c r="P32" s="47" t="e">
        <f ca="1">_xll.EURO($F32,$H32,$U32,$U32,$C32,$V32,1,3)</f>
        <v>#NAME?</v>
      </c>
      <c r="Q32" s="47" t="e">
        <f ca="1">_xll.EURO($F32,$H32,$U32,$U32,$C32,$V32,1,5)/365</f>
        <v>#NAME?</v>
      </c>
      <c r="R32" s="175">
        <f>VLOOKUP(E32,Lookups!$B$6:$C$304,2)</f>
        <v>37467</v>
      </c>
      <c r="S32" s="47" t="e">
        <f t="shared" ca="1" si="9"/>
        <v>#NAME?</v>
      </c>
      <c r="T32" s="182" t="str">
        <f t="shared" si="10"/>
        <v/>
      </c>
      <c r="U32" s="187">
        <f>VLOOKUP(E32,Lookups!$B$6:$E$304,4)</f>
        <v>3.5000000000000003E-2</v>
      </c>
      <c r="V32" s="28">
        <f t="shared" ca="1" si="2"/>
        <v>-4418</v>
      </c>
    </row>
    <row r="33" spans="1:22" x14ac:dyDescent="0.2">
      <c r="A33" s="213"/>
      <c r="B33" s="192">
        <v>0</v>
      </c>
      <c r="C33" s="49">
        <f>C$29+B33</f>
        <v>0.48</v>
      </c>
      <c r="D33" s="48">
        <f>D$29+B33</f>
        <v>0.48</v>
      </c>
      <c r="E33" s="39">
        <v>37438</v>
      </c>
      <c r="F33" s="89">
        <f t="shared" si="12"/>
        <v>50.75</v>
      </c>
      <c r="G33" s="89">
        <f t="shared" si="12"/>
        <v>51</v>
      </c>
      <c r="H33" s="81">
        <v>50</v>
      </c>
      <c r="I33" s="82" t="e">
        <f ca="1">IF(AND(F33&gt;H33,F$1="No"),"",_xll.EURO(F33,H33,U33,U33,C33,V33,1,0))</f>
        <v>#NAME?</v>
      </c>
      <c r="J33" s="83" t="e">
        <f ca="1">IF(AND(G33&gt;H33,F$1="no"),"",_xll.EURO(G33,H33,U33,U33,D33,V33,1,0))</f>
        <v>#NAME?</v>
      </c>
      <c r="K33" s="40" t="e">
        <f ca="1">_xll.EURO(F33,H33,U33,U33,C33,V33,1,1)</f>
        <v>#NAME?</v>
      </c>
      <c r="L33" s="82" t="e">
        <f ca="1">IF(AND(G33&lt;H33,F$1="no"),"",_xll.EURO(G33,H33,U33,U33,C33,V33,0,0))</f>
        <v>#NAME?</v>
      </c>
      <c r="M33" s="92" t="e">
        <f ca="1">IF(AND(F33&lt;H33,F$1="no"),"",_xll.EURO(F33,H33,U33,U33,D33,V33,0,0))</f>
        <v>#NAME?</v>
      </c>
      <c r="N33" s="98" t="e">
        <f ca="1">_xll.EURO(F33,H33,U33,U33,C33,V33,0,1)</f>
        <v>#NAME?</v>
      </c>
      <c r="O33" s="41" t="e">
        <f ca="1">_xll.EURO($F33,$H33,$U33,$U33,$C33,$V33,1,2)</f>
        <v>#NAME?</v>
      </c>
      <c r="P33" s="42" t="e">
        <f ca="1">_xll.EURO($F33,$H33,$U33,$U33,$C33,$V33,1,3)</f>
        <v>#NAME?</v>
      </c>
      <c r="Q33" s="42" t="e">
        <f ca="1">_xll.EURO($F33,$H33,$U33,$U33,$C33,$V33,1,5)/365</f>
        <v>#NAME?</v>
      </c>
      <c r="R33" s="176">
        <f>VLOOKUP(E33,Lookups!$B$6:$C$304,2)</f>
        <v>37436</v>
      </c>
      <c r="S33" s="42" t="str">
        <f t="shared" si="9"/>
        <v/>
      </c>
      <c r="T33" s="183" t="e">
        <f t="shared" ca="1" si="10"/>
        <v>#NAME?</v>
      </c>
      <c r="U33" s="188">
        <f>VLOOKUP(E33,Lookups!$B$6:$E$304,4)</f>
        <v>3.5000000000000003E-2</v>
      </c>
      <c r="V33" s="28">
        <f t="shared" ca="1" si="2"/>
        <v>-4449</v>
      </c>
    </row>
    <row r="34" spans="1:22" s="199" customFormat="1" x14ac:dyDescent="0.2">
      <c r="A34" s="213"/>
      <c r="B34" s="192">
        <v>0</v>
      </c>
      <c r="C34" s="50">
        <f>C$29+B34</f>
        <v>0.48</v>
      </c>
      <c r="D34" s="43">
        <f>D$29+B34</f>
        <v>0.48</v>
      </c>
      <c r="E34" s="44">
        <v>37469</v>
      </c>
      <c r="F34" s="84">
        <f t="shared" si="12"/>
        <v>50.75</v>
      </c>
      <c r="G34" s="84">
        <f t="shared" si="12"/>
        <v>51</v>
      </c>
      <c r="H34" s="85">
        <f>H33</f>
        <v>50</v>
      </c>
      <c r="I34" s="86" t="e">
        <f ca="1">IF(AND(F34&gt;H34,F$1="No"),"",_xll.EURO(F34,H34,U34,U34,C34,V34,1,0))</f>
        <v>#NAME?</v>
      </c>
      <c r="J34" s="87" t="e">
        <f ca="1">IF(AND(G34&gt;H34,F$1="no"),"",_xll.EURO(G34,H34,U34,U34,D34,V34,1,0))</f>
        <v>#NAME?</v>
      </c>
      <c r="K34" s="45" t="e">
        <f ca="1">_xll.EURO(F34,H34,U34,U34,C34,V34,1,1)</f>
        <v>#NAME?</v>
      </c>
      <c r="L34" s="86" t="e">
        <f ca="1">IF(AND(G34&lt;H34,F$1="no"),"",_xll.EURO(G34,H34,U34,U34,C34,V34,0,0))</f>
        <v>#NAME?</v>
      </c>
      <c r="M34" s="99" t="e">
        <f ca="1">IF(AND(F34&lt;H34,F$1="no"),"",_xll.EURO(F34,H34,U34,U34,D34,V34,0,0))</f>
        <v>#NAME?</v>
      </c>
      <c r="N34" s="97" t="e">
        <f ca="1">_xll.EURO(F34,H34,U34,U34,C34,V34,0,1)</f>
        <v>#NAME?</v>
      </c>
      <c r="O34" s="46" t="e">
        <f ca="1">_xll.EURO($F34,$H34,$U34,$U34,$C34,$V34,1,2)</f>
        <v>#NAME?</v>
      </c>
      <c r="P34" s="47" t="e">
        <f ca="1">_xll.EURO($F34,$H34,$U34,$U34,$C34,$V34,1,3)</f>
        <v>#NAME?</v>
      </c>
      <c r="Q34" s="47" t="e">
        <f ca="1">_xll.EURO($F34,$H34,$U34,$U34,$C34,$V34,1,5)/365</f>
        <v>#NAME?</v>
      </c>
      <c r="R34" s="175">
        <f>VLOOKUP(E34,Lookups!$B$6:$C$304,2)</f>
        <v>37467</v>
      </c>
      <c r="S34" s="47" t="str">
        <f t="shared" si="9"/>
        <v/>
      </c>
      <c r="T34" s="182" t="e">
        <f t="shared" ca="1" si="10"/>
        <v>#NAME?</v>
      </c>
      <c r="U34" s="187">
        <f>VLOOKUP(E34,Lookups!$B$6:$E$304,4)</f>
        <v>3.5000000000000003E-2</v>
      </c>
      <c r="V34" s="28">
        <f t="shared" ca="1" si="2"/>
        <v>-4418</v>
      </c>
    </row>
    <row r="35" spans="1:22" x14ac:dyDescent="0.2">
      <c r="A35" s="213"/>
      <c r="B35" s="192">
        <v>0</v>
      </c>
      <c r="C35" s="18">
        <f>C$29+B35</f>
        <v>0.48</v>
      </c>
      <c r="D35" s="35">
        <f>D$29+B35</f>
        <v>0.48</v>
      </c>
      <c r="E35" s="13">
        <v>37438</v>
      </c>
      <c r="F35" s="57">
        <f t="shared" si="12"/>
        <v>50.75</v>
      </c>
      <c r="G35" s="57">
        <f t="shared" si="12"/>
        <v>51</v>
      </c>
      <c r="H35" s="54">
        <v>70</v>
      </c>
      <c r="I35" s="63" t="e">
        <f ca="1">IF(AND(F35&gt;H35,F$1="No"),"",_xll.EURO(F35,H35,U35,U35,C35,V35,1,0))</f>
        <v>#NAME?</v>
      </c>
      <c r="J35" s="68" t="e">
        <f ca="1">IF(AND(G35&gt;H35,F$1="no"),"",_xll.EURO(G35,H35,U35,U35,D35,V35,1,0))</f>
        <v>#NAME?</v>
      </c>
      <c r="K35" s="9" t="e">
        <f ca="1">_xll.EURO(F35,H35,U35,U35,C35,V35,1,1)</f>
        <v>#NAME?</v>
      </c>
      <c r="L35" s="63" t="e">
        <f ca="1">IF(AND(G35&lt;H35,F$1="no"),"",_xll.EURO(G35,H35,U35,U35,C35,V35,0,0))</f>
        <v>#NAME?</v>
      </c>
      <c r="M35" s="64" t="e">
        <f ca="1">IF(AND(F35&lt;H35,F$1="no"),"",_xll.EURO(F35,H35,U35,U35,D35,V35,0,0))</f>
        <v>#NAME?</v>
      </c>
      <c r="N35" s="95" t="e">
        <f ca="1">_xll.EURO(F35,H35,U35,U35,C35,V35,0,1)</f>
        <v>#NAME?</v>
      </c>
      <c r="O35" s="14" t="e">
        <f ca="1">_xll.EURO($F35,$H35,$U35,$U35,$C35,$V35,1,2)</f>
        <v>#NAME?</v>
      </c>
      <c r="P35" s="10" t="e">
        <f ca="1">_xll.EURO($F35,$H35,$U35,$U35,$C35,$V35,1,3)</f>
        <v>#NAME?</v>
      </c>
      <c r="Q35" s="10" t="e">
        <f ca="1">_xll.EURO($F35,$H35,$U35,$U35,$C35,$V35,1,5)/365</f>
        <v>#NAME?</v>
      </c>
      <c r="R35" s="173">
        <f>VLOOKUP(E35,Lookups!$B$6:$C$304,2)</f>
        <v>37436</v>
      </c>
      <c r="S35" s="10" t="e">
        <f t="shared" ref="S35:S44" ca="1" si="13">IF(F35&gt;H35,"",J35-I35)</f>
        <v>#NAME?</v>
      </c>
      <c r="T35" s="180" t="str">
        <f t="shared" ref="T35:T44" si="14">IF(F35&gt;H35,M35-L35,"")</f>
        <v/>
      </c>
      <c r="U35" s="185">
        <f>VLOOKUP(E35,Lookups!$B$6:$E$304,4)</f>
        <v>3.5000000000000003E-2</v>
      </c>
      <c r="V35" s="28">
        <f t="shared" ca="1" si="2"/>
        <v>-4449</v>
      </c>
    </row>
    <row r="36" spans="1:22" ht="13.5" thickBot="1" x14ac:dyDescent="0.25">
      <c r="A36" s="213"/>
      <c r="B36" s="192">
        <v>0</v>
      </c>
      <c r="C36" s="18">
        <f>C$29+B36</f>
        <v>0.48</v>
      </c>
      <c r="D36" s="35">
        <f>D$29+B36</f>
        <v>0.48</v>
      </c>
      <c r="E36" s="13">
        <v>37469</v>
      </c>
      <c r="F36" s="57">
        <f t="shared" si="12"/>
        <v>50.75</v>
      </c>
      <c r="G36" s="57">
        <f t="shared" si="12"/>
        <v>51</v>
      </c>
      <c r="H36" s="59">
        <f>H35</f>
        <v>70</v>
      </c>
      <c r="I36" s="63" t="e">
        <f ca="1">IF(AND(F36&gt;H36,F$1="No"),"",_xll.EURO(F36,H36,U36,U36,C36,V36,1,0))</f>
        <v>#NAME?</v>
      </c>
      <c r="J36" s="68" t="e">
        <f ca="1">IF(AND(G36&gt;H36,F$1="no"),"",_xll.EURO(G36,H36,U36,U36,D36,V36,1,0))</f>
        <v>#NAME?</v>
      </c>
      <c r="K36" s="9" t="e">
        <f ca="1">_xll.EURO(F36,H36,U36,U36,C36,V36,1,1)</f>
        <v>#NAME?</v>
      </c>
      <c r="L36" s="63" t="e">
        <f ca="1">IF(AND(G36&lt;H36,F$1="no"),"",_xll.EURO(G36,H36,U36,U36,C36,V36,0,0))</f>
        <v>#NAME?</v>
      </c>
      <c r="M36" s="64" t="e">
        <f ca="1">IF(AND(F36&lt;H36,F$1="no"),"",_xll.EURO(F36,H36,U36,U36,D36,V36,0,0))</f>
        <v>#NAME?</v>
      </c>
      <c r="N36" s="95" t="e">
        <f ca="1">_xll.EURO(F36,H36,U36,U36,C36,V36,0,1)</f>
        <v>#NAME?</v>
      </c>
      <c r="O36" s="14" t="e">
        <f ca="1">_xll.EURO($F36,$H36,$U36,$U36,$C36,$V36,1,2)</f>
        <v>#NAME?</v>
      </c>
      <c r="P36" s="10" t="e">
        <f ca="1">_xll.EURO($F36,$H36,$U36,$U36,$C36,$V36,1,3)</f>
        <v>#NAME?</v>
      </c>
      <c r="Q36" s="10" t="e">
        <f ca="1">_xll.EURO($F36,$H36,$U36,$U36,$C36,$V36,1,5)/365</f>
        <v>#NAME?</v>
      </c>
      <c r="R36" s="173">
        <f>VLOOKUP(E36,Lookups!$B$6:$C$304,2)</f>
        <v>37467</v>
      </c>
      <c r="S36" s="10" t="e">
        <f t="shared" ca="1" si="13"/>
        <v>#NAME?</v>
      </c>
      <c r="T36" s="180" t="str">
        <f t="shared" si="14"/>
        <v/>
      </c>
      <c r="U36" s="185">
        <f>VLOOKUP(E36,Lookups!$B$6:$E$304,4)</f>
        <v>3.5000000000000003E-2</v>
      </c>
      <c r="V36" s="28">
        <f t="shared" ref="V36:V67" ca="1" si="15">R36-$C$2</f>
        <v>-4418</v>
      </c>
    </row>
    <row r="37" spans="1:22" x14ac:dyDescent="0.2">
      <c r="A37" s="207" t="s">
        <v>68</v>
      </c>
      <c r="B37" s="195"/>
      <c r="C37" s="104">
        <v>0.48</v>
      </c>
      <c r="D37" s="105">
        <v>0.48</v>
      </c>
      <c r="E37" s="26">
        <v>37803</v>
      </c>
      <c r="F37" s="56">
        <v>49</v>
      </c>
      <c r="G37" s="56">
        <v>50</v>
      </c>
      <c r="H37" s="53">
        <v>40</v>
      </c>
      <c r="I37" s="61" t="e">
        <f ca="1">IF(AND(F37&gt;H37,F$1="No"),"",_xll.EURO(F37,H37,U37,U37,C37,V37,1,0))</f>
        <v>#NAME?</v>
      </c>
      <c r="J37" s="67" t="e">
        <f ca="1">IF(AND(G37&gt;H37,F$1="no"),"",_xll.EURO(G37,H37,U37,U37,D37,V37,1,0))</f>
        <v>#NAME?</v>
      </c>
      <c r="K37" s="100" t="e">
        <f ca="1">_xll.EURO(F37,H37,U37,U37,C37,V37,1,1)</f>
        <v>#NAME?</v>
      </c>
      <c r="L37" s="61" t="e">
        <f ca="1">IF(AND(G37&lt;H37,F$1="no"),"",_xll.EURO(G37,H37,U37,U37,C37,V37,0,0))</f>
        <v>#NAME?</v>
      </c>
      <c r="M37" s="67" t="e">
        <f ca="1">IF(AND(F37&lt;H37,F$1="no"),"",_xll.EURO(F37,H37,U37,U37,D37,V37,0,0))</f>
        <v>#NAME?</v>
      </c>
      <c r="N37" s="94" t="e">
        <f ca="1">_xll.EURO(F37,H37,U37,U37,C37,V37,0,1)</f>
        <v>#NAME?</v>
      </c>
      <c r="O37" s="16" t="e">
        <f ca="1">_xll.EURO($F37,$H37,$U37,$U37,$C37,$V37,1,2)</f>
        <v>#NAME?</v>
      </c>
      <c r="P37" s="8" t="e">
        <f ca="1">_xll.EURO($F37,$H37,$U37,$U37,$C37,$V37,1,3)</f>
        <v>#NAME?</v>
      </c>
      <c r="Q37" s="8" t="e">
        <f ca="1">_xll.EURO($F37,$H37,$U37,$U37,$C37,$V37,1,5)/365</f>
        <v>#NAME?</v>
      </c>
      <c r="R37" s="172">
        <f>VLOOKUP(E37,Lookups!$B$6:$C$304,2)</f>
        <v>37801</v>
      </c>
      <c r="S37" s="8" t="str">
        <f t="shared" si="13"/>
        <v/>
      </c>
      <c r="T37" s="179" t="e">
        <f t="shared" ca="1" si="14"/>
        <v>#NAME?</v>
      </c>
      <c r="U37" s="184">
        <f>VLOOKUP(E37,Lookups!$B$6:$E$304,4)</f>
        <v>3.5000000000000003E-2</v>
      </c>
      <c r="V37" s="28">
        <f t="shared" ca="1" si="15"/>
        <v>-4084</v>
      </c>
    </row>
    <row r="38" spans="1:22" x14ac:dyDescent="0.2">
      <c r="A38" s="208"/>
      <c r="B38" s="192"/>
      <c r="C38" s="50">
        <f>C37</f>
        <v>0.48</v>
      </c>
      <c r="D38" s="43">
        <f>D37</f>
        <v>0.48</v>
      </c>
      <c r="E38" s="91">
        <v>37834</v>
      </c>
      <c r="F38" s="84">
        <f>F37</f>
        <v>49</v>
      </c>
      <c r="G38" s="84">
        <f>G37</f>
        <v>50</v>
      </c>
      <c r="H38" s="85">
        <f>H37</f>
        <v>40</v>
      </c>
      <c r="I38" s="86" t="e">
        <f ca="1">IF(AND(F38&gt;H38,F$1="No"),"",_xll.EURO(F38,H38,U38,U38,C38,V38,1,0))</f>
        <v>#NAME?</v>
      </c>
      <c r="J38" s="87" t="e">
        <f ca="1">IF(AND(G38&gt;H38,F$1="no"),"",_xll.EURO(G38,H38,U38,U38,D38,V38,1,0))</f>
        <v>#NAME?</v>
      </c>
      <c r="K38" s="103" t="e">
        <f ca="1">_xll.EURO(F38,H38,U38,U38,C38,V38,1,1)</f>
        <v>#NAME?</v>
      </c>
      <c r="L38" s="86" t="e">
        <f ca="1">IF(AND(G38&lt;H38,F$1="no"),"",_xll.EURO(G38,H38,U38,U38,C38,V38,0,0))</f>
        <v>#NAME?</v>
      </c>
      <c r="M38" s="87" t="e">
        <f ca="1">IF(AND(F38&lt;H38,F$1="no"),"",_xll.EURO(F38,H38,U38,U38,D38,V38,0,0))</f>
        <v>#NAME?</v>
      </c>
      <c r="N38" s="97" t="e">
        <f ca="1">_xll.EURO(F38,H38,U38,U38,C38,V38,0,1)</f>
        <v>#NAME?</v>
      </c>
      <c r="O38" s="46" t="e">
        <f ca="1">_xll.EURO($F38,$H38,$U38,$U38,$C38,$V38,1,2)</f>
        <v>#NAME?</v>
      </c>
      <c r="P38" s="47" t="e">
        <f ca="1">_xll.EURO($F38,$H38,$U38,$U38,$C38,$V38,1,3)</f>
        <v>#NAME?</v>
      </c>
      <c r="Q38" s="47" t="e">
        <f ca="1">_xll.EURO($F38,$H38,$U38,$U38,$C38,$V38,1,5)/365</f>
        <v>#NAME?</v>
      </c>
      <c r="R38" s="175">
        <f>VLOOKUP(E38,Lookups!$B$6:$C$304,2)</f>
        <v>37832</v>
      </c>
      <c r="S38" s="47" t="str">
        <f t="shared" si="13"/>
        <v/>
      </c>
      <c r="T38" s="182" t="e">
        <f t="shared" ca="1" si="14"/>
        <v>#NAME?</v>
      </c>
      <c r="U38" s="187">
        <f>VLOOKUP(E38,Lookups!$B$6:$E$304,4)</f>
        <v>3.5000000000000003E-2</v>
      </c>
      <c r="V38" s="28">
        <f t="shared" ca="1" si="15"/>
        <v>-4053</v>
      </c>
    </row>
    <row r="39" spans="1:22" x14ac:dyDescent="0.2">
      <c r="A39" s="208"/>
      <c r="B39" s="192">
        <v>0</v>
      </c>
      <c r="C39" s="49">
        <f t="shared" ref="C39:C44" si="16">C$37+B39</f>
        <v>0.48</v>
      </c>
      <c r="D39" s="48">
        <f t="shared" ref="D39:D44" si="17">D$37+B39</f>
        <v>0.48</v>
      </c>
      <c r="E39" s="90">
        <v>37803</v>
      </c>
      <c r="F39" s="89">
        <f t="shared" ref="F39:G44" si="18">F37</f>
        <v>49</v>
      </c>
      <c r="G39" s="89">
        <f t="shared" si="18"/>
        <v>50</v>
      </c>
      <c r="H39" s="81">
        <v>50</v>
      </c>
      <c r="I39" s="82" t="e">
        <f ca="1">IF(AND(F39&gt;H39,F$1="No"),"",_xll.EURO(F39,H39,U39,U39,C39,V39,1,0))</f>
        <v>#NAME?</v>
      </c>
      <c r="J39" s="83" t="e">
        <f ca="1">IF(AND(G39&gt;H39,F$1="no"),"",_xll.EURO(G39,H39,U39,U39,D39,V39,1,0))</f>
        <v>#NAME?</v>
      </c>
      <c r="K39" s="102" t="e">
        <f ca="1">_xll.EURO(F39,H39,U39,U39,C39,V39,1,1)</f>
        <v>#NAME?</v>
      </c>
      <c r="L39" s="82" t="e">
        <f ca="1">IF(AND(G39&lt;H39,F$1="no"),"",_xll.EURO(G39,H39,U39,U39,C39,V39,0,0))</f>
        <v>#NAME?</v>
      </c>
      <c r="M39" s="83" t="e">
        <f ca="1">IF(AND(F39&lt;H39,F$1="no"),"",_xll.EURO(F39,H39,U39,U39,D39,V39,0,0))</f>
        <v>#NAME?</v>
      </c>
      <c r="N39" s="98" t="e">
        <f ca="1">_xll.EURO(F39,H39,U39,U39,C39,V39,0,1)</f>
        <v>#NAME?</v>
      </c>
      <c r="O39" s="41" t="e">
        <f ca="1">_xll.EURO($F39,$H39,$U39,$U39,$C39,$V39,1,2)</f>
        <v>#NAME?</v>
      </c>
      <c r="P39" s="42" t="e">
        <f ca="1">_xll.EURO($F39,$H39,$U39,$U39,$C39,$V39,1,3)</f>
        <v>#NAME?</v>
      </c>
      <c r="Q39" s="42" t="e">
        <f ca="1">_xll.EURO($F39,$H39,$U39,$U39,$C39,$V39,1,5)/365</f>
        <v>#NAME?</v>
      </c>
      <c r="R39" s="176">
        <f>VLOOKUP(E39,Lookups!$B$6:$C$304,2)</f>
        <v>37801</v>
      </c>
      <c r="S39" s="42" t="e">
        <f t="shared" ca="1" si="13"/>
        <v>#NAME?</v>
      </c>
      <c r="T39" s="183" t="str">
        <f t="shared" si="14"/>
        <v/>
      </c>
      <c r="U39" s="188">
        <f>VLOOKUP(E39,Lookups!$B$6:$E$304,4)</f>
        <v>3.5000000000000003E-2</v>
      </c>
      <c r="V39" s="28">
        <f t="shared" ca="1" si="15"/>
        <v>-4084</v>
      </c>
    </row>
    <row r="40" spans="1:22" x14ac:dyDescent="0.2">
      <c r="A40" s="208"/>
      <c r="B40" s="192">
        <v>0</v>
      </c>
      <c r="C40" s="50">
        <f t="shared" si="16"/>
        <v>0.48</v>
      </c>
      <c r="D40" s="43">
        <f t="shared" si="17"/>
        <v>0.48</v>
      </c>
      <c r="E40" s="91">
        <v>37834</v>
      </c>
      <c r="F40" s="84">
        <f t="shared" si="18"/>
        <v>49</v>
      </c>
      <c r="G40" s="84">
        <f t="shared" si="18"/>
        <v>50</v>
      </c>
      <c r="H40" s="85">
        <f>H39</f>
        <v>50</v>
      </c>
      <c r="I40" s="86" t="e">
        <f ca="1">IF(AND(F40&gt;H40,F$1="No"),"",_xll.EURO(F40,H40,U40,U40,C40,V40,1,0))</f>
        <v>#NAME?</v>
      </c>
      <c r="J40" s="87" t="e">
        <f ca="1">IF(AND(G40&gt;H40,F$1="no"),"",_xll.EURO(G40,H40,U40,U40,D40,V40,1,0))</f>
        <v>#NAME?</v>
      </c>
      <c r="K40" s="103" t="e">
        <f ca="1">_xll.EURO(F40,H40,U40,U40,C40,V40,1,1)</f>
        <v>#NAME?</v>
      </c>
      <c r="L40" s="86" t="e">
        <f ca="1">IF(AND(G40&lt;H40,F$1="no"),"",_xll.EURO(G40,H40,U40,U40,C40,V40,0,0))</f>
        <v>#NAME?</v>
      </c>
      <c r="M40" s="87" t="e">
        <f ca="1">IF(AND(F40&lt;H40,F$1="no"),"",_xll.EURO(F40,H40,U40,U40,D40,V40,0,0))</f>
        <v>#NAME?</v>
      </c>
      <c r="N40" s="97" t="e">
        <f ca="1">_xll.EURO(F40,H40,U40,U40,C40,V40,0,1)</f>
        <v>#NAME?</v>
      </c>
      <c r="O40" s="46" t="e">
        <f ca="1">_xll.EURO($F40,$H40,$U40,$U40,$C40,$V40,1,2)</f>
        <v>#NAME?</v>
      </c>
      <c r="P40" s="47" t="e">
        <f ca="1">_xll.EURO($F40,$H40,$U40,$U40,$C40,$V40,1,3)</f>
        <v>#NAME?</v>
      </c>
      <c r="Q40" s="47" t="e">
        <f ca="1">_xll.EURO($F40,$H40,$U40,$U40,$C40,$V40,1,5)/365</f>
        <v>#NAME?</v>
      </c>
      <c r="R40" s="175">
        <f>VLOOKUP(E40,Lookups!$B$6:$C$304,2)</f>
        <v>37832</v>
      </c>
      <c r="S40" s="47" t="e">
        <f t="shared" ca="1" si="13"/>
        <v>#NAME?</v>
      </c>
      <c r="T40" s="182" t="str">
        <f t="shared" si="14"/>
        <v/>
      </c>
      <c r="U40" s="187">
        <f>VLOOKUP(E40,Lookups!$B$6:$E$304,4)</f>
        <v>3.5000000000000003E-2</v>
      </c>
      <c r="V40" s="28">
        <f t="shared" ca="1" si="15"/>
        <v>-4053</v>
      </c>
    </row>
    <row r="41" spans="1:22" x14ac:dyDescent="0.2">
      <c r="A41" s="208"/>
      <c r="B41" s="192">
        <v>0</v>
      </c>
      <c r="C41" s="49">
        <f t="shared" si="16"/>
        <v>0.48</v>
      </c>
      <c r="D41" s="48">
        <f t="shared" si="17"/>
        <v>0.48</v>
      </c>
      <c r="E41" s="90">
        <v>37803</v>
      </c>
      <c r="F41" s="89">
        <f t="shared" si="18"/>
        <v>49</v>
      </c>
      <c r="G41" s="89">
        <f t="shared" si="18"/>
        <v>50</v>
      </c>
      <c r="H41" s="81">
        <v>50</v>
      </c>
      <c r="I41" s="82" t="e">
        <f ca="1">IF(AND(F41&gt;H41,F$1="No"),"",_xll.EURO(F41,H41,U41,U41,C41,V41,1,0))</f>
        <v>#NAME?</v>
      </c>
      <c r="J41" s="83" t="e">
        <f ca="1">IF(AND(G41&gt;H41,F$1="no"),"",_xll.EURO(G41,H41,U41,U41,D41,V41,1,0))</f>
        <v>#NAME?</v>
      </c>
      <c r="K41" s="102" t="e">
        <f ca="1">_xll.EURO(F41,H41,U41,U41,C41,V41,1,1)</f>
        <v>#NAME?</v>
      </c>
      <c r="L41" s="82" t="e">
        <f ca="1">IF(AND(G41&lt;H41,F$1="no"),"",_xll.EURO(G41,H41,U41,U41,C41,V41,0,0))</f>
        <v>#NAME?</v>
      </c>
      <c r="M41" s="83" t="e">
        <f ca="1">IF(AND(F41&lt;H41,F$1="no"),"",_xll.EURO(F41,H41,U41,U41,D41,V41,0,0))</f>
        <v>#NAME?</v>
      </c>
      <c r="N41" s="98" t="e">
        <f ca="1">_xll.EURO(F41,H41,U41,U41,C41,V41,0,1)</f>
        <v>#NAME?</v>
      </c>
      <c r="O41" s="41" t="e">
        <f ca="1">_xll.EURO($F41,$H41,$U41,$U41,$C41,$V41,1,2)</f>
        <v>#NAME?</v>
      </c>
      <c r="P41" s="42" t="e">
        <f ca="1">_xll.EURO($F41,$H41,$U41,$U41,$C41,$V41,1,3)</f>
        <v>#NAME?</v>
      </c>
      <c r="Q41" s="42" t="e">
        <f ca="1">_xll.EURO($F41,$H41,$U41,$U41,$C41,$V41,1,5)/365</f>
        <v>#NAME?</v>
      </c>
      <c r="R41" s="176">
        <f>VLOOKUP(E41,Lookups!$B$6:$C$304,2)</f>
        <v>37801</v>
      </c>
      <c r="S41" s="42" t="e">
        <f t="shared" ca="1" si="13"/>
        <v>#NAME?</v>
      </c>
      <c r="T41" s="183" t="str">
        <f t="shared" si="14"/>
        <v/>
      </c>
      <c r="U41" s="188">
        <f>VLOOKUP(E41,Lookups!$B$6:$E$304,4)</f>
        <v>3.5000000000000003E-2</v>
      </c>
      <c r="V41" s="28">
        <f t="shared" ca="1" si="15"/>
        <v>-4084</v>
      </c>
    </row>
    <row r="42" spans="1:22" x14ac:dyDescent="0.2">
      <c r="A42" s="208"/>
      <c r="B42" s="192">
        <v>0</v>
      </c>
      <c r="C42" s="50">
        <f t="shared" si="16"/>
        <v>0.48</v>
      </c>
      <c r="D42" s="43">
        <f t="shared" si="17"/>
        <v>0.48</v>
      </c>
      <c r="E42" s="91">
        <v>37834</v>
      </c>
      <c r="F42" s="84">
        <f t="shared" si="18"/>
        <v>49</v>
      </c>
      <c r="G42" s="84">
        <f t="shared" si="18"/>
        <v>50</v>
      </c>
      <c r="H42" s="85">
        <f>H41</f>
        <v>50</v>
      </c>
      <c r="I42" s="86" t="e">
        <f ca="1">IF(AND(F42&gt;H42,F$1="No"),"",_xll.EURO(F42,H42,U42,U42,C42,V42,1,0))</f>
        <v>#NAME?</v>
      </c>
      <c r="J42" s="87" t="e">
        <f ca="1">IF(AND(G42&gt;H42,F$1="no"),"",_xll.EURO(G42,H42,U42,U42,D42,V42,1,0))</f>
        <v>#NAME?</v>
      </c>
      <c r="K42" s="103" t="e">
        <f ca="1">_xll.EURO(F42,H42,U42,U42,C42,V42,1,1)</f>
        <v>#NAME?</v>
      </c>
      <c r="L42" s="86" t="e">
        <f ca="1">IF(AND(G42&lt;H42,F$1="no"),"",_xll.EURO(G42,H42,U42,U42,C42,V42,0,0))</f>
        <v>#NAME?</v>
      </c>
      <c r="M42" s="87" t="e">
        <f ca="1">IF(AND(F42&lt;H42,F$1="no"),"",_xll.EURO(F42,H42,U42,U42,D42,V42,0,0))</f>
        <v>#NAME?</v>
      </c>
      <c r="N42" s="97" t="e">
        <f ca="1">_xll.EURO(F42,H42,U42,U42,C42,V42,0,1)</f>
        <v>#NAME?</v>
      </c>
      <c r="O42" s="46" t="e">
        <f ca="1">_xll.EURO($F42,$H42,$U42,$U42,$C42,$V42,1,2)</f>
        <v>#NAME?</v>
      </c>
      <c r="P42" s="47" t="e">
        <f ca="1">_xll.EURO($F42,$H42,$U42,$U42,$C42,$V42,1,3)</f>
        <v>#NAME?</v>
      </c>
      <c r="Q42" s="47" t="e">
        <f ca="1">_xll.EURO($F42,$H42,$U42,$U42,$C42,$V42,1,5)/365</f>
        <v>#NAME?</v>
      </c>
      <c r="R42" s="175">
        <f>VLOOKUP(E42,Lookups!$B$6:$C$304,2)</f>
        <v>37832</v>
      </c>
      <c r="S42" s="47" t="e">
        <f t="shared" ca="1" si="13"/>
        <v>#NAME?</v>
      </c>
      <c r="T42" s="182" t="str">
        <f t="shared" si="14"/>
        <v/>
      </c>
      <c r="U42" s="187">
        <f>VLOOKUP(E42,Lookups!$B$6:$E$304,4)</f>
        <v>3.5000000000000003E-2</v>
      </c>
      <c r="V42" s="28">
        <f t="shared" ca="1" si="15"/>
        <v>-4053</v>
      </c>
    </row>
    <row r="43" spans="1:22" x14ac:dyDescent="0.2">
      <c r="A43" s="208"/>
      <c r="B43" s="192">
        <v>0</v>
      </c>
      <c r="C43" s="49">
        <f t="shared" si="16"/>
        <v>0.48</v>
      </c>
      <c r="D43" s="48">
        <f t="shared" si="17"/>
        <v>0.48</v>
      </c>
      <c r="E43" s="90">
        <v>37803</v>
      </c>
      <c r="F43" s="89">
        <f t="shared" si="18"/>
        <v>49</v>
      </c>
      <c r="G43" s="89">
        <f t="shared" si="18"/>
        <v>50</v>
      </c>
      <c r="H43" s="81">
        <v>50</v>
      </c>
      <c r="I43" s="82" t="e">
        <f ca="1">IF(AND(F43&gt;H43,F$1="No"),"",_xll.EURO(F43,H43,U43,U43,C43,V43,1,0))</f>
        <v>#NAME?</v>
      </c>
      <c r="J43" s="83" t="e">
        <f ca="1">IF(AND(G43&gt;H43,F$1="no"),"",_xll.EURO(G43,H43,U43,U43,D43,V43,1,0))</f>
        <v>#NAME?</v>
      </c>
      <c r="K43" s="102" t="e">
        <f ca="1">_xll.EURO(F43,H43,U43,U43,C43,V43,1,1)</f>
        <v>#NAME?</v>
      </c>
      <c r="L43" s="82" t="e">
        <f ca="1">IF(AND(G43&lt;H43,F$1="no"),"",_xll.EURO(G43,H43,U43,U43,C43,V43,0,0))</f>
        <v>#NAME?</v>
      </c>
      <c r="M43" s="83" t="e">
        <f ca="1">IF(AND(F43&lt;H43,F$1="no"),"",_xll.EURO(F43,H43,U43,U43,D43,V43,0,0))</f>
        <v>#NAME?</v>
      </c>
      <c r="N43" s="98" t="e">
        <f ca="1">_xll.EURO(F43,H43,U43,U43,C43,V43,0,1)</f>
        <v>#NAME?</v>
      </c>
      <c r="O43" s="41" t="e">
        <f ca="1">_xll.EURO($F43,$H43,$U43,$U43,$C43,$V43,1,2)</f>
        <v>#NAME?</v>
      </c>
      <c r="P43" s="42" t="e">
        <f ca="1">_xll.EURO($F43,$H43,$U43,$U43,$C43,$V43,1,3)</f>
        <v>#NAME?</v>
      </c>
      <c r="Q43" s="42" t="e">
        <f ca="1">_xll.EURO($F43,$H43,$U43,$U43,$C43,$V43,1,5)/365</f>
        <v>#NAME?</v>
      </c>
      <c r="R43" s="176">
        <f>VLOOKUP(E43,Lookups!$B$6:$C$304,2)</f>
        <v>37801</v>
      </c>
      <c r="S43" s="42" t="e">
        <f t="shared" ca="1" si="13"/>
        <v>#NAME?</v>
      </c>
      <c r="T43" s="183" t="str">
        <f t="shared" si="14"/>
        <v/>
      </c>
      <c r="U43" s="188">
        <f>VLOOKUP(E43,Lookups!$B$6:$E$304,4)</f>
        <v>3.5000000000000003E-2</v>
      </c>
      <c r="V43" s="28">
        <f t="shared" ca="1" si="15"/>
        <v>-4084</v>
      </c>
    </row>
    <row r="44" spans="1:22" ht="13.5" thickBot="1" x14ac:dyDescent="0.25">
      <c r="A44" s="209"/>
      <c r="B44" s="193">
        <v>0</v>
      </c>
      <c r="C44" s="31">
        <f t="shared" si="16"/>
        <v>0.48</v>
      </c>
      <c r="D44" s="36">
        <f t="shared" si="17"/>
        <v>0.48</v>
      </c>
      <c r="E44" s="15">
        <v>37834</v>
      </c>
      <c r="F44" s="58">
        <f t="shared" si="18"/>
        <v>49</v>
      </c>
      <c r="G44" s="58">
        <f t="shared" si="18"/>
        <v>50</v>
      </c>
      <c r="H44" s="60">
        <f>H43</f>
        <v>50</v>
      </c>
      <c r="I44" s="65" t="e">
        <f ca="1">IF(AND(F44&gt;H44,F$1="No"),"",_xll.EURO(F44,H44,U44,U44,C44,V44,1,0))</f>
        <v>#NAME?</v>
      </c>
      <c r="J44" s="69" t="e">
        <f ca="1">IF(AND(G44&gt;H44,F$1="no"),"",_xll.EURO(G44,H44,U44,U44,D44,V44,1,0))</f>
        <v>#NAME?</v>
      </c>
      <c r="K44" s="101" t="e">
        <f ca="1">_xll.EURO(F44,H44,U44,U44,C44,V44,1,1)</f>
        <v>#NAME?</v>
      </c>
      <c r="L44" s="65" t="e">
        <f ca="1">IF(AND(G44&lt;H44,F$1="no"),"",_xll.EURO(G44,H44,U44,U44,C44,V44,0,0))</f>
        <v>#NAME?</v>
      </c>
      <c r="M44" s="69" t="e">
        <f ca="1">IF(AND(F44&lt;H44,F$1="no"),"",_xll.EURO(F44,H44,U44,U44,D44,V44,0,0))</f>
        <v>#NAME?</v>
      </c>
      <c r="N44" s="96" t="e">
        <f ca="1">_xll.EURO(F44,H44,U44,U44,C44,V44,0,1)</f>
        <v>#NAME?</v>
      </c>
      <c r="O44" s="17" t="e">
        <f ca="1">_xll.EURO($F44,$H44,$U44,$U44,$C44,$V44,1,2)</f>
        <v>#NAME?</v>
      </c>
      <c r="P44" s="12" t="e">
        <f ca="1">_xll.EURO($F44,$H44,$U44,$U44,$C44,$V44,1,3)</f>
        <v>#NAME?</v>
      </c>
      <c r="Q44" s="12" t="e">
        <f ca="1">_xll.EURO($F44,$H44,$U44,$U44,$C44,$V44,1,5)/365</f>
        <v>#NAME?</v>
      </c>
      <c r="R44" s="174">
        <f>VLOOKUP(E44,Lookups!$B$6:$C$304,2)</f>
        <v>37832</v>
      </c>
      <c r="S44" s="12" t="e">
        <f t="shared" ca="1" si="13"/>
        <v>#NAME?</v>
      </c>
      <c r="T44" s="181" t="str">
        <f t="shared" si="14"/>
        <v/>
      </c>
      <c r="U44" s="186">
        <f>VLOOKUP(E44,Lookups!$B$6:$E$304,4)</f>
        <v>3.5000000000000003E-2</v>
      </c>
      <c r="V44" s="28">
        <f t="shared" ca="1" si="15"/>
        <v>-4053</v>
      </c>
    </row>
    <row r="45" spans="1:22" ht="12.75" customHeight="1" x14ac:dyDescent="0.2">
      <c r="A45" s="204" t="s">
        <v>70</v>
      </c>
      <c r="B45" s="195"/>
      <c r="C45" s="32">
        <v>0.45</v>
      </c>
      <c r="D45" s="34">
        <v>0.45</v>
      </c>
      <c r="E45" s="20">
        <v>37500</v>
      </c>
      <c r="F45" s="56">
        <v>25</v>
      </c>
      <c r="G45" s="56">
        <v>25</v>
      </c>
      <c r="H45" s="53">
        <v>50</v>
      </c>
      <c r="I45" s="61" t="e">
        <f ca="1">IF(AND(F45&gt;H45,F$1="No"),"",_xll.EURO(F45,H45,U45,U45,C45,V45,1,0))</f>
        <v>#NAME?</v>
      </c>
      <c r="J45" s="67" t="e">
        <f ca="1">IF(AND(G45&gt;H45,F$1="no"),"",_xll.EURO(G45,H45,U45,U45,D45,V45,1,0))</f>
        <v>#NAME?</v>
      </c>
      <c r="K45" s="7" t="e">
        <f ca="1">_xll.EURO(F45,H45,U45,U45,C45,V45,1,1)</f>
        <v>#NAME?</v>
      </c>
      <c r="L45" s="61" t="e">
        <f ca="1">IF(AND(G45&lt;H45,F$1="no"),"",_xll.EURO(G45,H45,U45,U45,C45,V45,0,0))</f>
        <v>#NAME?</v>
      </c>
      <c r="M45" s="67" t="e">
        <f ca="1">IF(AND(F45&lt;H45,F$1="no"),"",_xll.EURO(F45,H45,U45,U45,D45,V45,0,0))</f>
        <v>#NAME?</v>
      </c>
      <c r="N45" s="94" t="e">
        <f ca="1">_xll.EURO(F45,H45,U45,U45,C45,V45,0,1)</f>
        <v>#NAME?</v>
      </c>
      <c r="O45" s="16" t="e">
        <f ca="1">_xll.EURO($F45,$H45,$U45,$U45,$C45,$V45,1,2)</f>
        <v>#NAME?</v>
      </c>
      <c r="P45" s="8" t="e">
        <f ca="1">_xll.EURO($F45,$H45,$U45,$U45,$C45,$V45,1,3)</f>
        <v>#NAME?</v>
      </c>
      <c r="Q45" s="8" t="e">
        <f ca="1">_xll.EURO($F45,$H45,$U45,$U45,$C45,$V45,1,5)/365</f>
        <v>#NAME?</v>
      </c>
      <c r="R45" s="172">
        <f>VLOOKUP(E45,Lookups!$B$6:$C$304,2)</f>
        <v>37498</v>
      </c>
      <c r="S45" s="8" t="e">
        <f t="shared" ref="S45:S98" ca="1" si="19">IF(F45&gt;H45,"",J45-I45)</f>
        <v>#NAME?</v>
      </c>
      <c r="T45" s="179" t="str">
        <f t="shared" ref="T45:T98" si="20">IF(F45&gt;H45,M45-L45,"")</f>
        <v/>
      </c>
      <c r="U45" s="184">
        <f>VLOOKUP(E45,Lookups!$B$6:$E$304,4)</f>
        <v>3.5000000000000003E-2</v>
      </c>
      <c r="V45" s="27">
        <f t="shared" ca="1" si="15"/>
        <v>-4387</v>
      </c>
    </row>
    <row r="46" spans="1:22" ht="12.75" customHeight="1" x14ac:dyDescent="0.2">
      <c r="A46" s="205"/>
      <c r="B46" s="192">
        <v>0</v>
      </c>
      <c r="C46" s="18">
        <f>C$45+B46</f>
        <v>0.45</v>
      </c>
      <c r="D46" s="35">
        <f>D$45+B46</f>
        <v>0.45</v>
      </c>
      <c r="E46" s="38">
        <v>37500</v>
      </c>
      <c r="F46" s="57">
        <f t="shared" ref="F46:G49" si="21">F45</f>
        <v>25</v>
      </c>
      <c r="G46" s="57">
        <f t="shared" si="21"/>
        <v>25</v>
      </c>
      <c r="H46" s="54">
        <v>50</v>
      </c>
      <c r="I46" s="63" t="e">
        <f ca="1">IF(AND(F46&gt;H46,F$1="No"),"",_xll.EURO(F46,H46,U46,U46,C46,V46,1,0))</f>
        <v>#NAME?</v>
      </c>
      <c r="J46" s="68" t="e">
        <f ca="1">IF(AND(G46&gt;H46,F$1="no"),"",_xll.EURO(G46,H46,U46,U46,D46,V46,1,0))</f>
        <v>#NAME?</v>
      </c>
      <c r="K46" s="9" t="e">
        <f ca="1">_xll.EURO(F46,H46,U46,U46,C46,V46,1,1)</f>
        <v>#NAME?</v>
      </c>
      <c r="L46" s="63" t="e">
        <f ca="1">IF(AND(G46&lt;H46,F$1="no"),"",_xll.EURO(G46,H46,U46,U46,C46,V46,0,0))</f>
        <v>#NAME?</v>
      </c>
      <c r="M46" s="68" t="e">
        <f ca="1">IF(AND(F46&lt;H46,F$1="no"),"",_xll.EURO(F46,H46,U46,U46,D46,V46,0,0))</f>
        <v>#NAME?</v>
      </c>
      <c r="N46" s="95" t="e">
        <f ca="1">_xll.EURO(F46,H46,U46,U46,C46,V46,0,1)</f>
        <v>#NAME?</v>
      </c>
      <c r="O46" s="14" t="e">
        <f ca="1">_xll.EURO($F46,$H46,$U46,$U46,$C46,$V46,1,2)</f>
        <v>#NAME?</v>
      </c>
      <c r="P46" s="10" t="e">
        <f ca="1">_xll.EURO($F46,$H46,$U46,$U46,$C46,$V46,1,3)</f>
        <v>#NAME?</v>
      </c>
      <c r="Q46" s="10" t="e">
        <f ca="1">_xll.EURO($F46,$H46,$U46,$U46,$C46,$V46,1,5)/365</f>
        <v>#NAME?</v>
      </c>
      <c r="R46" s="173">
        <f>VLOOKUP(E46,Lookups!$B$6:$C$304,2)</f>
        <v>37498</v>
      </c>
      <c r="S46" s="10" t="e">
        <f t="shared" ca="1" si="19"/>
        <v>#NAME?</v>
      </c>
      <c r="T46" s="180" t="str">
        <f t="shared" si="20"/>
        <v/>
      </c>
      <c r="U46" s="185">
        <f>VLOOKUP(E46,Lookups!$B$6:$E$304,4)</f>
        <v>3.5000000000000003E-2</v>
      </c>
      <c r="V46" s="28">
        <f t="shared" ca="1" si="15"/>
        <v>-4387</v>
      </c>
    </row>
    <row r="47" spans="1:22" ht="12.75" customHeight="1" x14ac:dyDescent="0.2">
      <c r="A47" s="205"/>
      <c r="B47" s="192">
        <v>0</v>
      </c>
      <c r="C47" s="18">
        <f>C$45+B47</f>
        <v>0.45</v>
      </c>
      <c r="D47" s="35">
        <f>D$45+B47</f>
        <v>0.45</v>
      </c>
      <c r="E47" s="38">
        <v>37530</v>
      </c>
      <c r="F47" s="57">
        <f t="shared" si="21"/>
        <v>25</v>
      </c>
      <c r="G47" s="57">
        <f t="shared" si="21"/>
        <v>25</v>
      </c>
      <c r="H47" s="54">
        <v>50</v>
      </c>
      <c r="I47" s="63" t="e">
        <f ca="1">IF(AND(F47&gt;H47,F$1="No"),"",_xll.EURO(F47,H47,U47,U47,C47,V47,1,0))</f>
        <v>#NAME?</v>
      </c>
      <c r="J47" s="68" t="e">
        <f ca="1">IF(AND(G47&gt;H47,F$1="no"),"",_xll.EURO(G47,H47,U47,U47,D47,V47,1,0))</f>
        <v>#NAME?</v>
      </c>
      <c r="K47" s="9" t="e">
        <f ca="1">_xll.EURO(F47,H47,U47,U47,C47,V47,1,1)</f>
        <v>#NAME?</v>
      </c>
      <c r="L47" s="63" t="e">
        <f ca="1">IF(AND(G47&lt;H47,F$1="no"),"",_xll.EURO(G47,H47,U47,U47,C47,V47,0,0))</f>
        <v>#NAME?</v>
      </c>
      <c r="M47" s="68" t="e">
        <f ca="1">IF(AND(F47&lt;H47,F$1="no"),"",_xll.EURO(F47,H47,U47,U47,D47,V47,0,0))</f>
        <v>#NAME?</v>
      </c>
      <c r="N47" s="95" t="e">
        <f ca="1">_xll.EURO(F47,H47,U47,U47,C47,V47,0,1)</f>
        <v>#NAME?</v>
      </c>
      <c r="O47" s="14" t="e">
        <f ca="1">_xll.EURO($F47,$H47,$U47,$U47,$C47,$V47,1,2)</f>
        <v>#NAME?</v>
      </c>
      <c r="P47" s="10" t="e">
        <f ca="1">_xll.EURO($F47,$H47,$U47,$U47,$C47,$V47,1,3)</f>
        <v>#NAME?</v>
      </c>
      <c r="Q47" s="10" t="e">
        <f ca="1">_xll.EURO($F47,$H47,$U47,$U47,$C47,$V47,1,5)/365</f>
        <v>#NAME?</v>
      </c>
      <c r="R47" s="173">
        <f>VLOOKUP(E47,Lookups!$B$6:$C$304,2)</f>
        <v>37528</v>
      </c>
      <c r="S47" s="10" t="e">
        <f t="shared" ca="1" si="19"/>
        <v>#NAME?</v>
      </c>
      <c r="T47" s="180" t="str">
        <f t="shared" si="20"/>
        <v/>
      </c>
      <c r="U47" s="185">
        <f>VLOOKUP(E47,Lookups!$B$6:$E$304,4)</f>
        <v>3.5000000000000003E-2</v>
      </c>
      <c r="V47" s="28">
        <f t="shared" ca="1" si="15"/>
        <v>-4357</v>
      </c>
    </row>
    <row r="48" spans="1:22" ht="12.75" customHeight="1" x14ac:dyDescent="0.2">
      <c r="A48" s="205"/>
      <c r="B48" s="192">
        <v>0</v>
      </c>
      <c r="C48" s="18">
        <f>C$45+B48</f>
        <v>0.45</v>
      </c>
      <c r="D48" s="35">
        <f>D$45+B48</f>
        <v>0.45</v>
      </c>
      <c r="E48" s="38">
        <v>37561</v>
      </c>
      <c r="F48" s="57">
        <f t="shared" si="21"/>
        <v>25</v>
      </c>
      <c r="G48" s="57">
        <f t="shared" si="21"/>
        <v>25</v>
      </c>
      <c r="H48" s="54">
        <v>50</v>
      </c>
      <c r="I48" s="63" t="e">
        <f ca="1">IF(AND(F48&gt;H48,F$1="No"),"",_xll.EURO(F48,H48,U48,U48,C48,V48,1,0))</f>
        <v>#NAME?</v>
      </c>
      <c r="J48" s="68" t="e">
        <f ca="1">IF(AND(G48&gt;H48,F$1="no"),"",_xll.EURO(G48,H48,U48,U48,D48,V48,1,0))</f>
        <v>#NAME?</v>
      </c>
      <c r="K48" s="9" t="e">
        <f ca="1">_xll.EURO(F48,H48,U48,U48,C48,V48,1,1)</f>
        <v>#NAME?</v>
      </c>
      <c r="L48" s="63" t="e">
        <f ca="1">IF(AND(G48&lt;H48,F$1="no"),"",_xll.EURO(G48,H48,U48,U48,C48,V48,0,0))</f>
        <v>#NAME?</v>
      </c>
      <c r="M48" s="68" t="e">
        <f ca="1">IF(AND(F48&lt;H48,F$1="no"),"",_xll.EURO(F48,H48,U48,U48,D48,V48,0,0))</f>
        <v>#NAME?</v>
      </c>
      <c r="N48" s="95" t="e">
        <f ca="1">_xll.EURO(F48,H48,U48,U48,C48,V48,0,1)</f>
        <v>#NAME?</v>
      </c>
      <c r="O48" s="14" t="e">
        <f ca="1">_xll.EURO($F48,$H48,$U48,$U48,$C48,$V48,1,2)</f>
        <v>#NAME?</v>
      </c>
      <c r="P48" s="10" t="e">
        <f ca="1">_xll.EURO($F48,$H48,$U48,$U48,$C48,$V48,1,3)</f>
        <v>#NAME?</v>
      </c>
      <c r="Q48" s="10" t="e">
        <f ca="1">_xll.EURO($F48,$H48,$U48,$U48,$C48,$V48,1,5)/365</f>
        <v>#NAME?</v>
      </c>
      <c r="R48" s="173">
        <f>VLOOKUP(E48,Lookups!$B$6:$C$304,2)</f>
        <v>37559</v>
      </c>
      <c r="S48" s="10" t="e">
        <f t="shared" ca="1" si="19"/>
        <v>#NAME?</v>
      </c>
      <c r="T48" s="180" t="str">
        <f t="shared" si="20"/>
        <v/>
      </c>
      <c r="U48" s="185">
        <f>VLOOKUP(E48,Lookups!$B$6:$E$304,4)</f>
        <v>3.5000000000000003E-2</v>
      </c>
      <c r="V48" s="28">
        <f t="shared" ca="1" si="15"/>
        <v>-4326</v>
      </c>
    </row>
    <row r="49" spans="1:22" ht="12.75" customHeight="1" thickBot="1" x14ac:dyDescent="0.25">
      <c r="A49" s="206"/>
      <c r="B49" s="193">
        <v>0</v>
      </c>
      <c r="C49" s="18">
        <f>C$45+B49</f>
        <v>0.45</v>
      </c>
      <c r="D49" s="35">
        <f>D$45+B49</f>
        <v>0.45</v>
      </c>
      <c r="E49" s="38">
        <v>37591</v>
      </c>
      <c r="F49" s="57">
        <f t="shared" si="21"/>
        <v>25</v>
      </c>
      <c r="G49" s="57">
        <f t="shared" si="21"/>
        <v>25</v>
      </c>
      <c r="H49" s="54">
        <v>50</v>
      </c>
      <c r="I49" s="63" t="e">
        <f ca="1">IF(AND(F49&gt;H49,F$1="No"),"",_xll.EURO(F49,H49,U49,U49,C49,V49,1,0))</f>
        <v>#NAME?</v>
      </c>
      <c r="J49" s="68" t="e">
        <f ca="1">IF(AND(G49&gt;H49,F$1="no"),"",_xll.EURO(G49,H49,U49,U49,D49,V49,1,0))</f>
        <v>#NAME?</v>
      </c>
      <c r="K49" s="9" t="e">
        <f ca="1">_xll.EURO(F49,H49,U49,U49,C49,V49,1,1)</f>
        <v>#NAME?</v>
      </c>
      <c r="L49" s="63" t="e">
        <f ca="1">IF(AND(G49&lt;H49,F$1="no"),"",_xll.EURO(G49,H49,U49,U49,C49,V49,0,0))</f>
        <v>#NAME?</v>
      </c>
      <c r="M49" s="68" t="e">
        <f ca="1">IF(AND(F49&lt;H49,F$1="no"),"",_xll.EURO(F49,H49,U49,U49,D49,V49,0,0))</f>
        <v>#NAME?</v>
      </c>
      <c r="N49" s="95" t="e">
        <f ca="1">_xll.EURO(F49,H49,U49,U49,C49,V49,0,1)</f>
        <v>#NAME?</v>
      </c>
      <c r="O49" s="14" t="e">
        <f ca="1">_xll.EURO($F49,$H49,$U49,$U49,$C49,$V49,1,2)</f>
        <v>#NAME?</v>
      </c>
      <c r="P49" s="10" t="e">
        <f ca="1">_xll.EURO($F49,$H49,$U49,$U49,$C49,$V49,1,3)</f>
        <v>#NAME?</v>
      </c>
      <c r="Q49" s="10" t="e">
        <f ca="1">_xll.EURO($F49,$H49,$U49,$U49,$C49,$V49,1,5)/365</f>
        <v>#NAME?</v>
      </c>
      <c r="R49" s="173">
        <f>VLOOKUP(E49,Lookups!$B$6:$C$304,2)</f>
        <v>37589</v>
      </c>
      <c r="S49" s="10" t="e">
        <f t="shared" ca="1" si="19"/>
        <v>#NAME?</v>
      </c>
      <c r="T49" s="180" t="str">
        <f t="shared" si="20"/>
        <v/>
      </c>
      <c r="U49" s="185">
        <f>VLOOKUP(E49,Lookups!$B$6:$E$304,4)</f>
        <v>3.5000000000000003E-2</v>
      </c>
      <c r="V49" s="28">
        <f t="shared" ca="1" si="15"/>
        <v>-4296</v>
      </c>
    </row>
    <row r="50" spans="1:22" ht="12.75" customHeight="1" x14ac:dyDescent="0.2">
      <c r="A50" s="204" t="s">
        <v>69</v>
      </c>
      <c r="B50" s="195"/>
      <c r="C50" s="32">
        <v>0.45</v>
      </c>
      <c r="D50" s="34">
        <v>0.45</v>
      </c>
      <c r="E50" s="20">
        <v>37622</v>
      </c>
      <c r="F50" s="56">
        <v>26</v>
      </c>
      <c r="G50" s="56">
        <v>27</v>
      </c>
      <c r="H50" s="53">
        <v>50</v>
      </c>
      <c r="I50" s="61" t="e">
        <f ca="1">IF(AND(F50&gt;H50,F$1="No"),"",_xll.EURO(F50,H50,U50,U50,C50,V50,1,0))</f>
        <v>#NAME?</v>
      </c>
      <c r="J50" s="67" t="e">
        <f ca="1">IF(AND(G50&gt;H50,F$1="no"),"",_xll.EURO(G50,H50,U50,U50,D50,V50,1,0))</f>
        <v>#NAME?</v>
      </c>
      <c r="K50" s="7" t="e">
        <f ca="1">_xll.EURO(F50,H50,U50,U50,C50,V50,1,1)</f>
        <v>#NAME?</v>
      </c>
      <c r="L50" s="61" t="e">
        <f ca="1">IF(AND(G50&lt;H50,F$1="no"),"",_xll.EURO(G50,H50,U50,U50,C50,V50,0,0))</f>
        <v>#NAME?</v>
      </c>
      <c r="M50" s="67" t="e">
        <f ca="1">IF(AND(F50&lt;H50,F$1="no"),"",_xll.EURO(F50,H50,U50,U50,D50,V50,0,0))</f>
        <v>#NAME?</v>
      </c>
      <c r="N50" s="94" t="e">
        <f ca="1">_xll.EURO(F50,H50,U50,U50,C50,V50,0,1)</f>
        <v>#NAME?</v>
      </c>
      <c r="O50" s="16" t="e">
        <f ca="1">_xll.EURO($F50,$H50,$U50,$U50,$C50,$V50,1,2)</f>
        <v>#NAME?</v>
      </c>
      <c r="P50" s="8" t="e">
        <f ca="1">_xll.EURO($F50,$H50,$U50,$U50,$C50,$V50,1,3)</f>
        <v>#NAME?</v>
      </c>
      <c r="Q50" s="8" t="e">
        <f ca="1">_xll.EURO($F50,$H50,$U50,$U50,$C50,$V50,1,5)/365</f>
        <v>#NAME?</v>
      </c>
      <c r="R50" s="172">
        <f>VLOOKUP(E50,Lookups!$B$6:$C$304,2)</f>
        <v>37620</v>
      </c>
      <c r="S50" s="8" t="e">
        <f t="shared" ca="1" si="19"/>
        <v>#NAME?</v>
      </c>
      <c r="T50" s="179" t="str">
        <f t="shared" si="20"/>
        <v/>
      </c>
      <c r="U50" s="184">
        <f>VLOOKUP(E50,Lookups!$B$6:$E$304,4)</f>
        <v>3.5000000000000003E-2</v>
      </c>
      <c r="V50" s="27">
        <f t="shared" ca="1" si="15"/>
        <v>-4265</v>
      </c>
    </row>
    <row r="51" spans="1:22" ht="12.75" customHeight="1" x14ac:dyDescent="0.2">
      <c r="A51" s="205"/>
      <c r="B51" s="192">
        <v>0</v>
      </c>
      <c r="C51" s="18">
        <f>C$50+B51</f>
        <v>0.45</v>
      </c>
      <c r="D51" s="35">
        <f>D$50+B51</f>
        <v>0.45</v>
      </c>
      <c r="E51" s="38">
        <v>37653</v>
      </c>
      <c r="F51" s="57">
        <f>F50</f>
        <v>26</v>
      </c>
      <c r="G51" s="57">
        <f>G50</f>
        <v>27</v>
      </c>
      <c r="H51" s="54">
        <v>50</v>
      </c>
      <c r="I51" s="63" t="e">
        <f ca="1">IF(AND(F51&gt;H51,F$1="No"),"",_xll.EURO(F51,H51,U51,U51,C51,V51,1,0))</f>
        <v>#NAME?</v>
      </c>
      <c r="J51" s="68" t="e">
        <f ca="1">IF(AND(G51&gt;H51,F$1="no"),"",_xll.EURO(G51,H51,U51,U51,D51,V51,1,0))</f>
        <v>#NAME?</v>
      </c>
      <c r="K51" s="9" t="e">
        <f ca="1">_xll.EURO(F51,H51,U51,U51,C51,V51,1,1)</f>
        <v>#NAME?</v>
      </c>
      <c r="L51" s="63" t="e">
        <f ca="1">IF(AND(G51&lt;H51,F$1="no"),"",_xll.EURO(G51,H51,U51,U51,C51,V51,0,0))</f>
        <v>#NAME?</v>
      </c>
      <c r="M51" s="68" t="e">
        <f ca="1">IF(AND(F51&lt;H51,F$1="no"),"",_xll.EURO(F51,H51,U51,U51,D51,V51,0,0))</f>
        <v>#NAME?</v>
      </c>
      <c r="N51" s="95" t="e">
        <f ca="1">_xll.EURO(F51,H51,U51,U51,C51,V51,0,1)</f>
        <v>#NAME?</v>
      </c>
      <c r="O51" s="14" t="e">
        <f ca="1">_xll.EURO($F51,$H51,$U51,$U51,$C51,$V51,1,2)</f>
        <v>#NAME?</v>
      </c>
      <c r="P51" s="10" t="e">
        <f ca="1">_xll.EURO($F51,$H51,$U51,$U51,$C51,$V51,1,3)</f>
        <v>#NAME?</v>
      </c>
      <c r="Q51" s="10" t="e">
        <f ca="1">_xll.EURO($F51,$H51,$U51,$U51,$C51,$V51,1,5)/365</f>
        <v>#NAME?</v>
      </c>
      <c r="R51" s="173">
        <f>VLOOKUP(E51,Lookups!$B$6:$C$304,2)</f>
        <v>37651</v>
      </c>
      <c r="S51" s="10" t="e">
        <f t="shared" ca="1" si="19"/>
        <v>#NAME?</v>
      </c>
      <c r="T51" s="180" t="str">
        <f t="shared" si="20"/>
        <v/>
      </c>
      <c r="U51" s="185">
        <f>VLOOKUP(E51,Lookups!$B$6:$E$304,4)</f>
        <v>3.5000000000000003E-2</v>
      </c>
      <c r="V51" s="28">
        <f t="shared" ca="1" si="15"/>
        <v>-4234</v>
      </c>
    </row>
    <row r="52" spans="1:22" ht="12.75" customHeight="1" x14ac:dyDescent="0.2">
      <c r="A52" s="205"/>
      <c r="B52" s="192">
        <v>0</v>
      </c>
      <c r="C52" s="18">
        <f>C$50+B52</f>
        <v>0.45</v>
      </c>
      <c r="D52" s="35">
        <f>D$50+B52</f>
        <v>0.45</v>
      </c>
      <c r="E52" s="38">
        <v>37622</v>
      </c>
      <c r="F52" s="57">
        <f>F51</f>
        <v>26</v>
      </c>
      <c r="G52" s="57">
        <f>G51</f>
        <v>27</v>
      </c>
      <c r="H52" s="54">
        <v>50</v>
      </c>
      <c r="I52" s="63" t="e">
        <f ca="1">IF(AND(F52&gt;H52,F$1="No"),"",_xll.EURO(F52,H52,U52,U52,C52,V52,1,0))</f>
        <v>#NAME?</v>
      </c>
      <c r="J52" s="68" t="e">
        <f ca="1">IF(AND(G52&gt;H52,F$1="no"),"",_xll.EURO(G52,H52,U52,U52,D52,V52,1,0))</f>
        <v>#NAME?</v>
      </c>
      <c r="K52" s="9" t="e">
        <f ca="1">_xll.EURO(F52,H52,U52,U52,C52,V52,1,1)</f>
        <v>#NAME?</v>
      </c>
      <c r="L52" s="63" t="e">
        <f ca="1">IF(AND(G52&lt;H52,F$1="no"),"",_xll.EURO(G52,H52,U52,U52,C52,V52,0,0))</f>
        <v>#NAME?</v>
      </c>
      <c r="M52" s="68" t="e">
        <f ca="1">IF(AND(F52&lt;H52,F$1="no"),"",_xll.EURO(F52,H52,U52,U52,D52,V52,0,0))</f>
        <v>#NAME?</v>
      </c>
      <c r="N52" s="95" t="e">
        <f ca="1">_xll.EURO(F52,H52,U52,U52,C52,V52,0,1)</f>
        <v>#NAME?</v>
      </c>
      <c r="O52" s="14" t="e">
        <f ca="1">_xll.EURO($F52,$H52,$U52,$U52,$C52,$V52,1,2)</f>
        <v>#NAME?</v>
      </c>
      <c r="P52" s="10" t="e">
        <f ca="1">_xll.EURO($F52,$H52,$U52,$U52,$C52,$V52,1,3)</f>
        <v>#NAME?</v>
      </c>
      <c r="Q52" s="10" t="e">
        <f ca="1">_xll.EURO($F52,$H52,$U52,$U52,$C52,$V52,1,5)/365</f>
        <v>#NAME?</v>
      </c>
      <c r="R52" s="173">
        <f>VLOOKUP(E52,Lookups!$B$6:$C$304,2)</f>
        <v>37620</v>
      </c>
      <c r="S52" s="10" t="e">
        <f t="shared" ca="1" si="19"/>
        <v>#NAME?</v>
      </c>
      <c r="T52" s="180" t="str">
        <f t="shared" si="20"/>
        <v/>
      </c>
      <c r="U52" s="185">
        <f>VLOOKUP(E52,Lookups!$B$6:$E$304,4)</f>
        <v>3.5000000000000003E-2</v>
      </c>
      <c r="V52" s="28">
        <f t="shared" ca="1" si="15"/>
        <v>-4265</v>
      </c>
    </row>
    <row r="53" spans="1:22" x14ac:dyDescent="0.2">
      <c r="A53" s="205"/>
      <c r="B53" s="192">
        <v>0</v>
      </c>
      <c r="C53" s="18">
        <f>C$50+B53</f>
        <v>0.45</v>
      </c>
      <c r="D53" s="35">
        <f>D$50+B53</f>
        <v>0.45</v>
      </c>
      <c r="E53" s="38">
        <v>37653</v>
      </c>
      <c r="F53" s="57">
        <f>F52</f>
        <v>26</v>
      </c>
      <c r="G53" s="57">
        <f t="shared" ref="G53:G63" si="22">F53</f>
        <v>26</v>
      </c>
      <c r="H53" s="54">
        <v>50</v>
      </c>
      <c r="I53" s="63" t="e">
        <f ca="1">IF(AND(F53&gt;H53,F$1="No"),"",_xll.EURO(F53,H53,U53,U53,C53,V53,1,0))</f>
        <v>#NAME?</v>
      </c>
      <c r="J53" s="68" t="e">
        <f ca="1">IF(AND(G53&gt;H53,F$1="no"),"",_xll.EURO(G53,H53,U53,U53,D53,V53,1,0))</f>
        <v>#NAME?</v>
      </c>
      <c r="K53" s="9" t="e">
        <f ca="1">_xll.EURO(F53,H53,U53,U53,C53,V53,1,1)</f>
        <v>#NAME?</v>
      </c>
      <c r="L53" s="63" t="e">
        <f ca="1">IF(AND(G53&lt;H53,F$1="no"),"",_xll.EURO(G53,H53,U53,U53,C53,V53,0,0))</f>
        <v>#NAME?</v>
      </c>
      <c r="M53" s="68" t="e">
        <f ca="1">IF(AND(F53&lt;H53,F$1="no"),"",_xll.EURO(F53,H53,U53,U53,D53,V53,0,0))</f>
        <v>#NAME?</v>
      </c>
      <c r="N53" s="95" t="e">
        <f ca="1">_xll.EURO(F53,H53,U53,U53,C53,V53,0,1)</f>
        <v>#NAME?</v>
      </c>
      <c r="O53" s="14" t="e">
        <f ca="1">_xll.EURO($F53,$H53,$U53,$U53,$C53,$V53,1,2)</f>
        <v>#NAME?</v>
      </c>
      <c r="P53" s="10" t="e">
        <f ca="1">_xll.EURO($F53,$H53,$U53,$U53,$C53,$V53,1,3)</f>
        <v>#NAME?</v>
      </c>
      <c r="Q53" s="10" t="e">
        <f ca="1">_xll.EURO($F53,$H53,$U53,$U53,$C53,$V53,1,5)/365</f>
        <v>#NAME?</v>
      </c>
      <c r="R53" s="173">
        <f>VLOOKUP(E53,Lookups!$B$6:$C$304,2)</f>
        <v>37651</v>
      </c>
      <c r="S53" s="10" t="e">
        <f t="shared" ca="1" si="19"/>
        <v>#NAME?</v>
      </c>
      <c r="T53" s="180" t="str">
        <f t="shared" si="20"/>
        <v/>
      </c>
      <c r="U53" s="185">
        <f>VLOOKUP(E53,Lookups!$B$6:$E$304,4)</f>
        <v>3.5000000000000003E-2</v>
      </c>
      <c r="V53" s="28">
        <f t="shared" ca="1" si="15"/>
        <v>-4234</v>
      </c>
    </row>
    <row r="54" spans="1:22" ht="13.5" thickBot="1" x14ac:dyDescent="0.25">
      <c r="A54" s="206"/>
      <c r="B54" s="193">
        <v>0</v>
      </c>
      <c r="C54" s="18">
        <f>C$50+B54</f>
        <v>0.45</v>
      </c>
      <c r="D54" s="35">
        <f>D$50+B54</f>
        <v>0.45</v>
      </c>
      <c r="E54" s="38">
        <v>37622</v>
      </c>
      <c r="F54" s="57">
        <f>F53</f>
        <v>26</v>
      </c>
      <c r="G54" s="57">
        <f t="shared" si="22"/>
        <v>26</v>
      </c>
      <c r="H54" s="54">
        <v>50</v>
      </c>
      <c r="I54" s="63" t="e">
        <f ca="1">IF(AND(F54&gt;H54,F$1="No"),"",_xll.EURO(F54,H54,U54,U54,C54,V54,1,0))</f>
        <v>#NAME?</v>
      </c>
      <c r="J54" s="68" t="e">
        <f ca="1">IF(AND(G54&gt;H54,F$1="no"),"",_xll.EURO(G54,H54,U54,U54,D54,V54,1,0))</f>
        <v>#NAME?</v>
      </c>
      <c r="K54" s="9" t="e">
        <f ca="1">_xll.EURO(F54,H54,U54,U54,C54,V54,1,1)</f>
        <v>#NAME?</v>
      </c>
      <c r="L54" s="63" t="e">
        <f ca="1">IF(AND(G54&lt;H54,F$1="no"),"",_xll.EURO(G54,H54,U54,U54,C54,V54,0,0))</f>
        <v>#NAME?</v>
      </c>
      <c r="M54" s="68" t="e">
        <f ca="1">IF(AND(F54&lt;H54,F$1="no"),"",_xll.EURO(F54,H54,U54,U54,D54,V54,0,0))</f>
        <v>#NAME?</v>
      </c>
      <c r="N54" s="95" t="e">
        <f ca="1">_xll.EURO(F54,H54,U54,U54,C54,V54,0,1)</f>
        <v>#NAME?</v>
      </c>
      <c r="O54" s="14" t="e">
        <f ca="1">_xll.EURO($F54,$H54,$U54,$U54,$C54,$V54,1,2)</f>
        <v>#NAME?</v>
      </c>
      <c r="P54" s="10" t="e">
        <f ca="1">_xll.EURO($F54,$H54,$U54,$U54,$C54,$V54,1,3)</f>
        <v>#NAME?</v>
      </c>
      <c r="Q54" s="10" t="e">
        <f ca="1">_xll.EURO($F54,$H54,$U54,$U54,$C54,$V54,1,5)/365</f>
        <v>#NAME?</v>
      </c>
      <c r="R54" s="173">
        <f>VLOOKUP(E54,Lookups!$B$6:$C$304,2)</f>
        <v>37620</v>
      </c>
      <c r="S54" s="10" t="e">
        <f t="shared" ca="1" si="19"/>
        <v>#NAME?</v>
      </c>
      <c r="T54" s="180" t="str">
        <f t="shared" si="20"/>
        <v/>
      </c>
      <c r="U54" s="185">
        <f>VLOOKUP(E54,Lookups!$B$6:$E$304,4)</f>
        <v>3.5000000000000003E-2</v>
      </c>
      <c r="V54" s="28">
        <f t="shared" ca="1" si="15"/>
        <v>-4265</v>
      </c>
    </row>
    <row r="55" spans="1:22" x14ac:dyDescent="0.2">
      <c r="A55" s="204" t="s">
        <v>62</v>
      </c>
      <c r="B55" s="195"/>
      <c r="C55" s="32">
        <v>0.64</v>
      </c>
      <c r="D55" s="34">
        <v>0.64</v>
      </c>
      <c r="E55" s="20">
        <v>37257</v>
      </c>
      <c r="F55" s="56">
        <v>2.96</v>
      </c>
      <c r="G55" s="56">
        <v>2.97</v>
      </c>
      <c r="H55" s="53">
        <v>3.5</v>
      </c>
      <c r="I55" s="200" t="e">
        <f ca="1">IF(AND(F55&gt;H55,F$1="No"),"",_xll.EURO(F55,H55,U55,U55,C55,V55,1,0))</f>
        <v>#NAME?</v>
      </c>
      <c r="J55" s="201" t="e">
        <f ca="1">IF(AND(G55&gt;H55,F$1="no"),"",_xll.EURO(G55,H55,U55,U55,D55,V55,1,0))</f>
        <v>#NAME?</v>
      </c>
      <c r="K55" s="7" t="e">
        <f ca="1">_xll.EURO(F55,H55,U55,U55,C55,V55,1,1)</f>
        <v>#NAME?</v>
      </c>
      <c r="L55" s="61" t="e">
        <f ca="1">IF(AND(G55&lt;H55,F$1="no"),"",_xll.EURO(G55,H55,U55,U55,C55,V55,0,0))</f>
        <v>#NAME?</v>
      </c>
      <c r="M55" s="67" t="e">
        <f ca="1">IF(AND(F55&lt;H55,F$1="no"),"",_xll.EURO(F55,H55,U55,U55,D55,V55,0,0))</f>
        <v>#NAME?</v>
      </c>
      <c r="N55" s="94" t="e">
        <f ca="1">_xll.EURO(F55,H55,U55,U55,C55,V55,0,1)</f>
        <v>#NAME?</v>
      </c>
      <c r="O55" s="16" t="e">
        <f ca="1">_xll.EURO($F55,$H55,$U55,$U55,$C55,$V55,1,2)</f>
        <v>#NAME?</v>
      </c>
      <c r="P55" s="8" t="e">
        <f ca="1">_xll.EURO($F55,$H55,$U55,$U55,$C55,$V55,1,3)</f>
        <v>#NAME?</v>
      </c>
      <c r="Q55" s="8" t="e">
        <f ca="1">_xll.EURO($F55,$H55,$U55,$U55,$C55,$V55,1,5)/365</f>
        <v>#NAME?</v>
      </c>
      <c r="R55" s="172">
        <f>VLOOKUP(E55,Lookups!$B$6:$C$304,2)</f>
        <v>37253</v>
      </c>
      <c r="S55" s="8" t="e">
        <f t="shared" ca="1" si="19"/>
        <v>#NAME?</v>
      </c>
      <c r="T55" s="179" t="str">
        <f t="shared" si="20"/>
        <v/>
      </c>
      <c r="U55" s="184">
        <f>VLOOKUP(E55,Lookups!$B$6:$E$304,4)</f>
        <v>3.5000000000000003E-2</v>
      </c>
      <c r="V55" s="27">
        <f t="shared" ca="1" si="15"/>
        <v>-4632</v>
      </c>
    </row>
    <row r="56" spans="1:22" x14ac:dyDescent="0.2">
      <c r="A56" s="205"/>
      <c r="B56" s="192">
        <v>0</v>
      </c>
      <c r="C56" s="18">
        <v>0.61</v>
      </c>
      <c r="D56" s="35">
        <v>0.61</v>
      </c>
      <c r="E56" s="38">
        <v>37288</v>
      </c>
      <c r="F56" s="57">
        <f>F55</f>
        <v>2.96</v>
      </c>
      <c r="G56" s="57">
        <f t="shared" si="22"/>
        <v>2.96</v>
      </c>
      <c r="H56" s="54">
        <v>3.5</v>
      </c>
      <c r="I56" s="202" t="e">
        <f ca="1">IF(AND(F56&gt;H56,F$1="No"),"",_xll.EURO(F56,H56,U56,U56,C56,V56,1,0))</f>
        <v>#NAME?</v>
      </c>
      <c r="J56" s="203" t="e">
        <f ca="1">IF(AND(G56&gt;H56,F$1="no"),"",_xll.EURO(G56,H56,U56,U56,D56,V56,1,0))</f>
        <v>#NAME?</v>
      </c>
      <c r="K56" s="9" t="e">
        <f ca="1">_xll.EURO(F56,H56,U56,U56,C56,V56,1,1)</f>
        <v>#NAME?</v>
      </c>
      <c r="L56" s="63" t="e">
        <f ca="1">IF(AND(G56&lt;H56,F$1="no"),"",_xll.EURO(G56,H56,U56,U56,C56,V56,0,0))</f>
        <v>#NAME?</v>
      </c>
      <c r="M56" s="68" t="e">
        <f ca="1">IF(AND(F56&lt;H56,F$1="no"),"",_xll.EURO(F56,H56,U56,U56,D56,V56,0,0))</f>
        <v>#NAME?</v>
      </c>
      <c r="N56" s="95" t="e">
        <f ca="1">_xll.EURO(F56,H56,U56,U56,C56,V56,0,1)</f>
        <v>#NAME?</v>
      </c>
      <c r="O56" s="14" t="e">
        <f ca="1">_xll.EURO($F56,$H56,$U56,$U56,$C56,$V56,1,2)</f>
        <v>#NAME?</v>
      </c>
      <c r="P56" s="10" t="e">
        <f ca="1">_xll.EURO($F56,$H56,$U56,$U56,$C56,$V56,1,3)</f>
        <v>#NAME?</v>
      </c>
      <c r="Q56" s="10" t="e">
        <f ca="1">_xll.EURO($F56,$H56,$U56,$U56,$C56,$V56,1,5)/365</f>
        <v>#NAME?</v>
      </c>
      <c r="R56" s="173">
        <f>VLOOKUP(E56,Lookups!$B$6:$C$304,2)</f>
        <v>37286</v>
      </c>
      <c r="S56" s="10" t="e">
        <f t="shared" ca="1" si="19"/>
        <v>#NAME?</v>
      </c>
      <c r="T56" s="180" t="str">
        <f t="shared" si="20"/>
        <v/>
      </c>
      <c r="U56" s="185">
        <f>VLOOKUP(E56,Lookups!$B$6:$E$304,4)</f>
        <v>3.5000000000000003E-2</v>
      </c>
      <c r="V56" s="28">
        <f t="shared" ca="1" si="15"/>
        <v>-4599</v>
      </c>
    </row>
    <row r="57" spans="1:22" x14ac:dyDescent="0.2">
      <c r="A57" s="205"/>
      <c r="B57" s="192">
        <v>0</v>
      </c>
      <c r="C57" s="18">
        <v>0.47</v>
      </c>
      <c r="D57" s="35">
        <v>0.47</v>
      </c>
      <c r="E57" s="38">
        <v>37377</v>
      </c>
      <c r="F57" s="57">
        <v>2.84</v>
      </c>
      <c r="G57" s="57">
        <f t="shared" si="22"/>
        <v>2.84</v>
      </c>
      <c r="H57" s="54">
        <v>3.25</v>
      </c>
      <c r="I57" s="202" t="e">
        <f ca="1">IF(AND(F57&gt;H57,F$1="No"),"",_xll.EURO(F57,H57,U57,U57,C57,V57,1,0))</f>
        <v>#NAME?</v>
      </c>
      <c r="J57" s="203" t="e">
        <f ca="1">IF(AND(G57&gt;H57,F$1="no"),"",_xll.EURO(G57,H57,U57,U57,D57,V57,1,0))</f>
        <v>#NAME?</v>
      </c>
      <c r="K57" s="9" t="e">
        <f ca="1">_xll.EURO(F57,H57,U57,U57,C57,V57,1,1)</f>
        <v>#NAME?</v>
      </c>
      <c r="L57" s="63" t="e">
        <f ca="1">IF(AND(G57&lt;H57,F$1="no"),"",_xll.EURO(G57,H57,U57,U57,C57,V57,0,0))</f>
        <v>#NAME?</v>
      </c>
      <c r="M57" s="68" t="e">
        <f ca="1">IF(AND(F57&lt;H57,F$1="no"),"",_xll.EURO(F57,H57,U57,U57,D57,V57,0,0))</f>
        <v>#NAME?</v>
      </c>
      <c r="N57" s="95" t="e">
        <f ca="1">_xll.EURO(F57,H57,U57,U57,C57,V57,0,1)</f>
        <v>#NAME?</v>
      </c>
      <c r="O57" s="14" t="e">
        <f ca="1">_xll.EURO($F57,$H57,$U57,$U57,$C57,$V57,1,2)</f>
        <v>#NAME?</v>
      </c>
      <c r="P57" s="10" t="e">
        <f ca="1">_xll.EURO($F57,$H57,$U57,$U57,$C57,$V57,1,3)</f>
        <v>#NAME?</v>
      </c>
      <c r="Q57" s="10" t="e">
        <f ca="1">_xll.EURO($F57,$H57,$U57,$U57,$C57,$V57,1,5)/365</f>
        <v>#NAME?</v>
      </c>
      <c r="R57" s="173">
        <f>VLOOKUP(E57,Lookups!$B$6:$C$304,2)</f>
        <v>37375</v>
      </c>
      <c r="S57" s="10" t="e">
        <f t="shared" ca="1" si="19"/>
        <v>#NAME?</v>
      </c>
      <c r="T57" s="180" t="str">
        <f t="shared" si="20"/>
        <v/>
      </c>
      <c r="U57" s="185">
        <f>VLOOKUP(E57,Lookups!$B$6:$E$304,4)</f>
        <v>3.5000000000000003E-2</v>
      </c>
      <c r="V57" s="28">
        <f t="shared" ca="1" si="15"/>
        <v>-4510</v>
      </c>
    </row>
    <row r="58" spans="1:22" x14ac:dyDescent="0.2">
      <c r="A58" s="205"/>
      <c r="B58" s="192">
        <v>0</v>
      </c>
      <c r="C58" s="18">
        <v>0.45</v>
      </c>
      <c r="D58" s="35">
        <v>0.45</v>
      </c>
      <c r="E58" s="38">
        <v>37438</v>
      </c>
      <c r="F58" s="57">
        <v>2.93</v>
      </c>
      <c r="G58" s="57">
        <f t="shared" si="22"/>
        <v>2.93</v>
      </c>
      <c r="H58" s="54">
        <v>3.5</v>
      </c>
      <c r="I58" s="202" t="e">
        <f ca="1">IF(AND(F58&gt;H58,F$1="No"),"",_xll.EURO(F58,H58,U58,U58,C58,V58,1,0))</f>
        <v>#NAME?</v>
      </c>
      <c r="J58" s="203" t="e">
        <f ca="1">IF(AND(G58&gt;H58,F$1="no"),"",_xll.EURO(G58,H58,U58,U58,D58,V58,1,0))</f>
        <v>#NAME?</v>
      </c>
      <c r="K58" s="9" t="e">
        <f ca="1">_xll.EURO(F58,H58,U58,U58,C58,V58,1,1)</f>
        <v>#NAME?</v>
      </c>
      <c r="L58" s="63" t="e">
        <f ca="1">IF(AND(G58&lt;H58,F$1="no"),"",_xll.EURO(G58,H58,U58,U58,C58,V58,0,0))</f>
        <v>#NAME?</v>
      </c>
      <c r="M58" s="68" t="e">
        <f ca="1">IF(AND(F58&lt;H58,F$1="no"),"",_xll.EURO(F58,H58,U58,U58,D58,V58,0,0))</f>
        <v>#NAME?</v>
      </c>
      <c r="N58" s="95" t="e">
        <f ca="1">_xll.EURO(F58,H58,U58,U58,C58,V58,0,1)</f>
        <v>#NAME?</v>
      </c>
      <c r="O58" s="14" t="e">
        <f ca="1">_xll.EURO($F58,$H58,$U58,$U58,$C58,$V58,1,2)</f>
        <v>#NAME?</v>
      </c>
      <c r="P58" s="10" t="e">
        <f ca="1">_xll.EURO($F58,$H58,$U58,$U58,$C58,$V58,1,3)</f>
        <v>#NAME?</v>
      </c>
      <c r="Q58" s="10" t="e">
        <f ca="1">_xll.EURO($F58,$H58,$U58,$U58,$C58,$V58,1,5)/365</f>
        <v>#NAME?</v>
      </c>
      <c r="R58" s="173">
        <f>VLOOKUP(E58,Lookups!$B$6:$C$304,2)</f>
        <v>37436</v>
      </c>
      <c r="S58" s="10" t="e">
        <f t="shared" ca="1" si="19"/>
        <v>#NAME?</v>
      </c>
      <c r="T58" s="180" t="str">
        <f t="shared" si="20"/>
        <v/>
      </c>
      <c r="U58" s="185">
        <f>VLOOKUP(E58,Lookups!$B$6:$E$304,4)</f>
        <v>3.5000000000000003E-2</v>
      </c>
      <c r="V58" s="28">
        <f t="shared" ca="1" si="15"/>
        <v>-4449</v>
      </c>
    </row>
    <row r="59" spans="1:22" x14ac:dyDescent="0.2">
      <c r="A59" s="205"/>
      <c r="B59" s="192">
        <v>0</v>
      </c>
      <c r="C59" s="18">
        <v>0.44</v>
      </c>
      <c r="D59" s="35">
        <v>0.44</v>
      </c>
      <c r="E59" s="38">
        <v>37622</v>
      </c>
      <c r="F59" s="57">
        <v>3.35</v>
      </c>
      <c r="G59" s="57">
        <f t="shared" si="22"/>
        <v>3.35</v>
      </c>
      <c r="H59" s="54">
        <v>4</v>
      </c>
      <c r="I59" s="202" t="e">
        <f ca="1">IF(AND(F59&gt;H59,F$1="No"),"",_xll.EURO(F59,H59,U59,U59,C59,V59,1,0))</f>
        <v>#NAME?</v>
      </c>
      <c r="J59" s="203" t="e">
        <f ca="1">IF(AND(G59&gt;H59,F$1="no"),"",_xll.EURO(G59,H59,U59,U59,D59,V59,1,0))</f>
        <v>#NAME?</v>
      </c>
      <c r="K59" s="9" t="e">
        <f ca="1">_xll.EURO(F59,H59,U59,U59,C59,V59,1,1)</f>
        <v>#NAME?</v>
      </c>
      <c r="L59" s="63" t="e">
        <f ca="1">IF(AND(G59&lt;H59,F$1="no"),"",_xll.EURO(G59,H59,U59,U59,C59,V59,0,0))</f>
        <v>#NAME?</v>
      </c>
      <c r="M59" s="68" t="e">
        <f ca="1">IF(AND(F59&lt;H59,F$1="no"),"",_xll.EURO(F59,H59,U59,U59,D59,V59,0,0))</f>
        <v>#NAME?</v>
      </c>
      <c r="N59" s="95" t="e">
        <f ca="1">_xll.EURO(F59,H59,U59,U59,C59,V59,0,1)</f>
        <v>#NAME?</v>
      </c>
      <c r="O59" s="14" t="e">
        <f ca="1">_xll.EURO($F59,$H59,$U59,$U59,$C59,$V59,1,2)</f>
        <v>#NAME?</v>
      </c>
      <c r="P59" s="10" t="e">
        <f ca="1">_xll.EURO($F59,$H59,$U59,$U59,$C59,$V59,1,3)</f>
        <v>#NAME?</v>
      </c>
      <c r="Q59" s="10" t="e">
        <f ca="1">_xll.EURO($F59,$H59,$U59,$U59,$C59,$V59,1,5)/365</f>
        <v>#NAME?</v>
      </c>
      <c r="R59" s="173">
        <f>VLOOKUP(E59,Lookups!$B$6:$C$304,2)</f>
        <v>37620</v>
      </c>
      <c r="S59" s="10" t="e">
        <f ca="1">IF(F59&gt;H59,"",J59-I59)</f>
        <v>#NAME?</v>
      </c>
      <c r="T59" s="180" t="str">
        <f>IF(F59&gt;H59,M59-L59,"")</f>
        <v/>
      </c>
      <c r="U59" s="185">
        <f>VLOOKUP(E59,Lookups!$B$6:$E$304,4)</f>
        <v>3.5000000000000003E-2</v>
      </c>
      <c r="V59" s="28">
        <f ca="1">R59-$C$2</f>
        <v>-4265</v>
      </c>
    </row>
    <row r="60" spans="1:22" ht="13.5" thickBot="1" x14ac:dyDescent="0.25">
      <c r="A60" s="206"/>
      <c r="B60" s="193">
        <v>0</v>
      </c>
      <c r="C60" s="18">
        <v>0.33</v>
      </c>
      <c r="D60" s="35">
        <v>0.36</v>
      </c>
      <c r="E60" s="38">
        <v>37803</v>
      </c>
      <c r="F60" s="57">
        <v>3.08</v>
      </c>
      <c r="G60" s="57">
        <f t="shared" si="22"/>
        <v>3.08</v>
      </c>
      <c r="H60" s="54">
        <v>4</v>
      </c>
      <c r="I60" s="202" t="e">
        <f ca="1">IF(AND(F60&gt;H60,F$1="No"),"",_xll.EURO(F60,H60,U60,U60,C60,V60,1,0))</f>
        <v>#NAME?</v>
      </c>
      <c r="J60" s="203" t="e">
        <f ca="1">IF(AND(G60&gt;H60,F$1="no"),"",_xll.EURO(G60,H60,U60,U60,D60,V60,1,0))</f>
        <v>#NAME?</v>
      </c>
      <c r="K60" s="9" t="e">
        <f ca="1">_xll.EURO(F60,H60,U60,U60,C60,V60,1,1)</f>
        <v>#NAME?</v>
      </c>
      <c r="L60" s="63" t="e">
        <f ca="1">IF(AND(G60&lt;H60,F$1="no"),"",_xll.EURO(G60,H60,U60,U60,C60,V60,0,0))</f>
        <v>#NAME?</v>
      </c>
      <c r="M60" s="68" t="e">
        <f ca="1">IF(AND(F60&lt;H60,F$1="no"),"",_xll.EURO(F60,H60,U60,U60,D60,V60,0,0))</f>
        <v>#NAME?</v>
      </c>
      <c r="N60" s="95" t="e">
        <f ca="1">_xll.EURO(F60,H60,U60,U60,C60,V60,0,1)</f>
        <v>#NAME?</v>
      </c>
      <c r="O60" s="14" t="e">
        <f ca="1">_xll.EURO($F60,$H60,$U60,$U60,$C60,$V60,1,2)</f>
        <v>#NAME?</v>
      </c>
      <c r="P60" s="10" t="e">
        <f ca="1">_xll.EURO($F60,$H60,$U60,$U60,$C60,$V60,1,3)</f>
        <v>#NAME?</v>
      </c>
      <c r="Q60" s="10" t="e">
        <f ca="1">_xll.EURO($F60,$H60,$U60,$U60,$C60,$V60,1,5)/365</f>
        <v>#NAME?</v>
      </c>
      <c r="R60" s="173">
        <f>VLOOKUP(E60,Lookups!$B$6:$C$304,2)</f>
        <v>37801</v>
      </c>
      <c r="S60" s="10" t="e">
        <f t="shared" ca="1" si="19"/>
        <v>#NAME?</v>
      </c>
      <c r="T60" s="180" t="str">
        <f t="shared" si="20"/>
        <v/>
      </c>
      <c r="U60" s="185">
        <f>VLOOKUP(E60,Lookups!$B$6:$E$304,4)</f>
        <v>3.5000000000000003E-2</v>
      </c>
      <c r="V60" s="28">
        <f t="shared" ca="1" si="15"/>
        <v>-4084</v>
      </c>
    </row>
    <row r="61" spans="1:22" x14ac:dyDescent="0.2">
      <c r="A61" s="204" t="s">
        <v>63</v>
      </c>
      <c r="B61" s="195"/>
      <c r="C61" s="32">
        <f>C60</f>
        <v>0.33</v>
      </c>
      <c r="D61" s="34">
        <f>D60</f>
        <v>0.36</v>
      </c>
      <c r="E61" s="20">
        <v>37408</v>
      </c>
      <c r="F61" s="56">
        <v>27</v>
      </c>
      <c r="G61" s="56">
        <v>27</v>
      </c>
      <c r="H61" s="53">
        <v>30</v>
      </c>
      <c r="I61" s="61" t="e">
        <f ca="1">IF(AND(F61&gt;H61,F$1="No"),"",_xll.EURO(F61,H61,U61,U61,C61,V61,1,0))</f>
        <v>#NAME?</v>
      </c>
      <c r="J61" s="67" t="e">
        <f ca="1">IF(AND(G61&gt;H61,F$1="no"),"",_xll.EURO(G61,H61,U61,U61,D61,V61,1,0))</f>
        <v>#NAME?</v>
      </c>
      <c r="K61" s="7" t="e">
        <f ca="1">_xll.EURO(F61,H61,U61,U61,C61,V61,1,1)</f>
        <v>#NAME?</v>
      </c>
      <c r="L61" s="61" t="e">
        <f ca="1">IF(AND(G61&lt;H61,F$1="no"),"",_xll.EURO(G61,H61,U61,U61,C61,V61,0,0))</f>
        <v>#NAME?</v>
      </c>
      <c r="M61" s="67" t="e">
        <f ca="1">IF(AND(F61&lt;H61,F$1="no"),"",_xll.EURO(F61,H61,U61,U61,D61,V61,0,0))</f>
        <v>#NAME?</v>
      </c>
      <c r="N61" s="94" t="e">
        <f ca="1">_xll.EURO(F61,H61,U61,U61,C61,V61,0,1)</f>
        <v>#NAME?</v>
      </c>
      <c r="O61" s="16" t="e">
        <f ca="1">_xll.EURO($F61,$H61,$U61,$U61,$C61,$V61,1,2)</f>
        <v>#NAME?</v>
      </c>
      <c r="P61" s="8" t="e">
        <f ca="1">_xll.EURO($F61,$H61,$U61,$U61,$C61,$V61,1,3)</f>
        <v>#NAME?</v>
      </c>
      <c r="Q61" s="8" t="e">
        <f ca="1">_xll.EURO($F61,$H61,$U61,$U61,$C61,$V61,1,5)/365</f>
        <v>#NAME?</v>
      </c>
      <c r="R61" s="172">
        <f>VLOOKUP(E61,Lookups!$B$6:$C$304,2)</f>
        <v>37406</v>
      </c>
      <c r="S61" s="8" t="e">
        <f t="shared" ca="1" si="19"/>
        <v>#NAME?</v>
      </c>
      <c r="T61" s="179" t="str">
        <f t="shared" si="20"/>
        <v/>
      </c>
      <c r="U61" s="184">
        <f>VLOOKUP(E61,Lookups!$B$6:$E$304,4)</f>
        <v>3.5000000000000003E-2</v>
      </c>
      <c r="V61" s="27">
        <f t="shared" ca="1" si="15"/>
        <v>-4479</v>
      </c>
    </row>
    <row r="62" spans="1:22" x14ac:dyDescent="0.2">
      <c r="A62" s="205"/>
      <c r="B62" s="192">
        <v>0</v>
      </c>
      <c r="C62" s="18">
        <f>C$61+B62</f>
        <v>0.33</v>
      </c>
      <c r="D62" s="35">
        <f>D$61+B62</f>
        <v>0.36</v>
      </c>
      <c r="E62" s="38">
        <v>37408</v>
      </c>
      <c r="F62" s="57">
        <f>F61</f>
        <v>27</v>
      </c>
      <c r="G62" s="57">
        <f t="shared" si="22"/>
        <v>27</v>
      </c>
      <c r="H62" s="54">
        <v>55</v>
      </c>
      <c r="I62" s="63" t="e">
        <f ca="1">IF(AND(F62&gt;H62,F$1="No"),"",_xll.EURO(F62,H62,U62,U62,C62,V62,1,0))</f>
        <v>#NAME?</v>
      </c>
      <c r="J62" s="68" t="e">
        <f ca="1">IF(AND(G62&gt;H62,F$1="no"),"",_xll.EURO(G62,H62,U62,U62,D62,V62,1,0))</f>
        <v>#NAME?</v>
      </c>
      <c r="K62" s="9" t="e">
        <f ca="1">_xll.EURO(F62,H62,U62,U62,C62,V62,1,1)</f>
        <v>#NAME?</v>
      </c>
      <c r="L62" s="63" t="e">
        <f ca="1">IF(AND(G62&lt;H62,F$1="no"),"",_xll.EURO(G62,H62,U62,U62,C62,V62,0,0))</f>
        <v>#NAME?</v>
      </c>
      <c r="M62" s="68" t="e">
        <f ca="1">IF(AND(F62&lt;H62,F$1="no"),"",_xll.EURO(F62,H62,U62,U62,D62,V62,0,0))</f>
        <v>#NAME?</v>
      </c>
      <c r="N62" s="95" t="e">
        <f ca="1">_xll.EURO(F62,H62,U62,U62,C62,V62,0,1)</f>
        <v>#NAME?</v>
      </c>
      <c r="O62" s="14" t="e">
        <f ca="1">_xll.EURO($F62,$H62,$U62,$U62,$C62,$V62,1,2)</f>
        <v>#NAME?</v>
      </c>
      <c r="P62" s="10" t="e">
        <f ca="1">_xll.EURO($F62,$H62,$U62,$U62,$C62,$V62,1,3)</f>
        <v>#NAME?</v>
      </c>
      <c r="Q62" s="10" t="e">
        <f ca="1">_xll.EURO($F62,$H62,$U62,$U62,$C62,$V62,1,5)/365</f>
        <v>#NAME?</v>
      </c>
      <c r="R62" s="173">
        <f>VLOOKUP(E62,Lookups!$B$6:$C$304,2)</f>
        <v>37406</v>
      </c>
      <c r="S62" s="10" t="e">
        <f t="shared" ca="1" si="19"/>
        <v>#NAME?</v>
      </c>
      <c r="T62" s="180" t="str">
        <f t="shared" si="20"/>
        <v/>
      </c>
      <c r="U62" s="185">
        <f>VLOOKUP(E62,Lookups!$B$6:$E$304,4)</f>
        <v>3.5000000000000003E-2</v>
      </c>
      <c r="V62" s="28">
        <f t="shared" ca="1" si="15"/>
        <v>-4479</v>
      </c>
    </row>
    <row r="63" spans="1:22" x14ac:dyDescent="0.2">
      <c r="A63" s="205"/>
      <c r="B63" s="192">
        <v>0</v>
      </c>
      <c r="C63" s="18">
        <f>C$61+B63</f>
        <v>0.33</v>
      </c>
      <c r="D63" s="35">
        <f>D$61+B63</f>
        <v>0.36</v>
      </c>
      <c r="E63" s="38">
        <v>37408</v>
      </c>
      <c r="F63" s="57">
        <f t="shared" ref="F63:F98" si="23">F62</f>
        <v>27</v>
      </c>
      <c r="G63" s="57">
        <f t="shared" si="22"/>
        <v>27</v>
      </c>
      <c r="H63" s="54">
        <v>60</v>
      </c>
      <c r="I63" s="63" t="e">
        <f ca="1">IF(AND(F63&gt;H63,F$1="No"),"",_xll.EURO(F63,H63,U63,U63,C63,V63,1,0))</f>
        <v>#NAME?</v>
      </c>
      <c r="J63" s="68" t="e">
        <f ca="1">IF(AND(G63&gt;H63,F$1="no"),"",_xll.EURO(G63,H63,U63,U63,D63,V63,1,0))</f>
        <v>#NAME?</v>
      </c>
      <c r="K63" s="9" t="e">
        <f ca="1">_xll.EURO(F63,H63,U63,U63,C63,V63,1,1)</f>
        <v>#NAME?</v>
      </c>
      <c r="L63" s="63" t="e">
        <f ca="1">IF(AND(G63&lt;H63,F$1="no"),"",_xll.EURO(G63,H63,U63,U63,C63,V63,0,0))</f>
        <v>#NAME?</v>
      </c>
      <c r="M63" s="68" t="e">
        <f ca="1">IF(AND(F63&lt;H63,F$1="no"),"",_xll.EURO(F63,H63,U63,U63,D63,V63,0,0))</f>
        <v>#NAME?</v>
      </c>
      <c r="N63" s="95" t="e">
        <f ca="1">_xll.EURO(F63,H63,U63,U63,C63,V63,0,1)</f>
        <v>#NAME?</v>
      </c>
      <c r="O63" s="14" t="e">
        <f ca="1">_xll.EURO($F63,$H63,$U63,$U63,$C63,$V63,1,2)</f>
        <v>#NAME?</v>
      </c>
      <c r="P63" s="10" t="e">
        <f ca="1">_xll.EURO($F63,$H63,$U63,$U63,$C63,$V63,1,3)</f>
        <v>#NAME?</v>
      </c>
      <c r="Q63" s="10" t="e">
        <f ca="1">_xll.EURO($F63,$H63,$U63,$U63,$C63,$V63,1,5)/365</f>
        <v>#NAME?</v>
      </c>
      <c r="R63" s="173">
        <f>VLOOKUP(E63,Lookups!$B$6:$C$304,2)</f>
        <v>37406</v>
      </c>
      <c r="S63" s="10" t="e">
        <f t="shared" ca="1" si="19"/>
        <v>#NAME?</v>
      </c>
      <c r="T63" s="180" t="str">
        <f t="shared" si="20"/>
        <v/>
      </c>
      <c r="U63" s="185">
        <f>VLOOKUP(E63,Lookups!$B$6:$E$304,4)</f>
        <v>3.5000000000000003E-2</v>
      </c>
      <c r="V63" s="28">
        <f t="shared" ca="1" si="15"/>
        <v>-4479</v>
      </c>
    </row>
    <row r="64" spans="1:22" x14ac:dyDescent="0.2">
      <c r="A64" s="205"/>
      <c r="B64" s="192">
        <v>0</v>
      </c>
      <c r="C64" s="18">
        <f>C$61+B64</f>
        <v>0.33</v>
      </c>
      <c r="D64" s="35">
        <f>D$61+B64</f>
        <v>0.36</v>
      </c>
      <c r="E64" s="38">
        <v>37408</v>
      </c>
      <c r="F64" s="57">
        <f t="shared" si="23"/>
        <v>27</v>
      </c>
      <c r="G64" s="57">
        <f t="shared" ref="G64:G98" si="24">F64</f>
        <v>27</v>
      </c>
      <c r="H64" s="54">
        <v>75</v>
      </c>
      <c r="I64" s="63" t="e">
        <f ca="1">IF(AND(F64&gt;H64,F$1="No"),"",_xll.EURO(F64,H64,U64,U64,C64,V64,1,0))</f>
        <v>#NAME?</v>
      </c>
      <c r="J64" s="68" t="e">
        <f ca="1">IF(AND(G64&gt;H64,F$1="no"),"",_xll.EURO(G64,H64,U64,U64,D64,V64,1,0))</f>
        <v>#NAME?</v>
      </c>
      <c r="K64" s="9" t="e">
        <f ca="1">_xll.EURO(F64,H64,U64,U64,C64,V64,1,1)</f>
        <v>#NAME?</v>
      </c>
      <c r="L64" s="63" t="e">
        <f ca="1">IF(AND(G64&lt;H64,F$1="no"),"",_xll.EURO(G64,H64,U64,U64,C64,V64,0,0))</f>
        <v>#NAME?</v>
      </c>
      <c r="M64" s="68" t="e">
        <f ca="1">IF(AND(F64&lt;H64,F$1="no"),"",_xll.EURO(F64,H64,U64,U64,D64,V64,0,0))</f>
        <v>#NAME?</v>
      </c>
      <c r="N64" s="95" t="e">
        <f ca="1">_xll.EURO(F64,H64,U64,U64,C64,V64,0,1)</f>
        <v>#NAME?</v>
      </c>
      <c r="O64" s="14" t="e">
        <f ca="1">_xll.EURO($F64,$H64,$U64,$U64,$C64,$V64,1,2)</f>
        <v>#NAME?</v>
      </c>
      <c r="P64" s="10" t="e">
        <f ca="1">_xll.EURO($F64,$H64,$U64,$U64,$C64,$V64,1,3)</f>
        <v>#NAME?</v>
      </c>
      <c r="Q64" s="10" t="e">
        <f ca="1">_xll.EURO($F64,$H64,$U64,$U64,$C64,$V64,1,5)/365</f>
        <v>#NAME?</v>
      </c>
      <c r="R64" s="173">
        <f>VLOOKUP(E64,Lookups!$B$6:$C$304,2)</f>
        <v>37406</v>
      </c>
      <c r="S64" s="10" t="e">
        <f t="shared" ca="1" si="19"/>
        <v>#NAME?</v>
      </c>
      <c r="T64" s="180" t="str">
        <f t="shared" si="20"/>
        <v/>
      </c>
      <c r="U64" s="185">
        <f>VLOOKUP(E64,Lookups!$B$6:$E$304,4)</f>
        <v>3.5000000000000003E-2</v>
      </c>
      <c r="V64" s="28">
        <f t="shared" ca="1" si="15"/>
        <v>-4479</v>
      </c>
    </row>
    <row r="65" spans="1:22" ht="13.5" thickBot="1" x14ac:dyDescent="0.25">
      <c r="A65" s="206"/>
      <c r="B65" s="193">
        <v>0</v>
      </c>
      <c r="C65" s="18">
        <f>C$61+B65</f>
        <v>0.33</v>
      </c>
      <c r="D65" s="35">
        <f>D$61+B65</f>
        <v>0.36</v>
      </c>
      <c r="E65" s="38">
        <v>37408</v>
      </c>
      <c r="F65" s="57">
        <f t="shared" si="23"/>
        <v>27</v>
      </c>
      <c r="G65" s="57">
        <f t="shared" si="24"/>
        <v>27</v>
      </c>
      <c r="H65" s="54">
        <v>45</v>
      </c>
      <c r="I65" s="63" t="e">
        <f ca="1">IF(AND(F65&gt;H65,F$1="No"),"",_xll.EURO(F65,H65,U65,U65,C65,V65,1,0))</f>
        <v>#NAME?</v>
      </c>
      <c r="J65" s="68" t="e">
        <f ca="1">IF(AND(G65&gt;H65,F$1="no"),"",_xll.EURO(G65,H65,U65,U65,D65,V65,1,0))</f>
        <v>#NAME?</v>
      </c>
      <c r="K65" s="9" t="e">
        <f ca="1">_xll.EURO(F65,H65,U65,U65,C65,V65,1,1)</f>
        <v>#NAME?</v>
      </c>
      <c r="L65" s="63" t="e">
        <f ca="1">IF(AND(G65&lt;H65,F$1="no"),"",_xll.EURO(G65,H65,U65,U65,C65,V65,0,0))</f>
        <v>#NAME?</v>
      </c>
      <c r="M65" s="68" t="e">
        <f ca="1">IF(AND(F65&lt;H65,F$1="no"),"",_xll.EURO(F65,H65,U65,U65,D65,V65,0,0))</f>
        <v>#NAME?</v>
      </c>
      <c r="N65" s="95" t="e">
        <f ca="1">_xll.EURO(F65,H65,U65,U65,C65,V65,0,1)</f>
        <v>#NAME?</v>
      </c>
      <c r="O65" s="14" t="e">
        <f ca="1">_xll.EURO($F65,$H65,$U65,$U65,$C65,$V65,1,2)</f>
        <v>#NAME?</v>
      </c>
      <c r="P65" s="10" t="e">
        <f ca="1">_xll.EURO($F65,$H65,$U65,$U65,$C65,$V65,1,3)</f>
        <v>#NAME?</v>
      </c>
      <c r="Q65" s="10" t="e">
        <f ca="1">_xll.EURO($F65,$H65,$U65,$U65,$C65,$V65,1,5)/365</f>
        <v>#NAME?</v>
      </c>
      <c r="R65" s="173">
        <f>VLOOKUP(E65,Lookups!$B$6:$C$304,2)</f>
        <v>37406</v>
      </c>
      <c r="S65" s="10" t="e">
        <f t="shared" ca="1" si="19"/>
        <v>#NAME?</v>
      </c>
      <c r="T65" s="180" t="str">
        <f t="shared" si="20"/>
        <v/>
      </c>
      <c r="U65" s="185">
        <f>VLOOKUP(E65,Lookups!$B$6:$E$304,4)</f>
        <v>3.5000000000000003E-2</v>
      </c>
      <c r="V65" s="28">
        <f t="shared" ca="1" si="15"/>
        <v>-4479</v>
      </c>
    </row>
    <row r="66" spans="1:22" x14ac:dyDescent="0.2">
      <c r="A66" s="207" t="s">
        <v>64</v>
      </c>
      <c r="B66" s="195"/>
      <c r="C66" s="104">
        <v>0.4</v>
      </c>
      <c r="D66" s="105">
        <v>0.5</v>
      </c>
      <c r="E66" s="26">
        <v>37438</v>
      </c>
      <c r="F66" s="106">
        <v>73</v>
      </c>
      <c r="G66" s="106">
        <v>74</v>
      </c>
      <c r="H66" s="53">
        <v>75</v>
      </c>
      <c r="I66" s="61" t="e">
        <f ca="1">IF(AND(F66&gt;H66,F$1="No"),"",_xll.EURO(F66,H66,U66,U66,C66,V66,1,0))</f>
        <v>#NAME?</v>
      </c>
      <c r="J66" s="67" t="e">
        <f ca="1">IF(AND(G66&gt;H66,F$1="no"),"",_xll.EURO(G66,H66,U66,U66,D66,V66,1,0))</f>
        <v>#NAME?</v>
      </c>
      <c r="K66" s="100" t="e">
        <f ca="1">_xll.EURO(F66,H66,U66,U66,C66,V66,1,1)</f>
        <v>#NAME?</v>
      </c>
      <c r="L66" s="61" t="e">
        <f ca="1">IF(AND(G66&lt;H66,F$1="no"),"",_xll.EURO(G66,H66,U66,U66,C66,V66,0,0))</f>
        <v>#NAME?</v>
      </c>
      <c r="M66" s="67" t="e">
        <f ca="1">IF(AND(F66&lt;H66,F$1="no"),"",_xll.EURO(F66,H66,U66,U66,D66,V66,0,0))</f>
        <v>#NAME?</v>
      </c>
      <c r="N66" s="94" t="e">
        <f ca="1">_xll.EURO(F66,H66,U66,U66,C66,V66,0,1)</f>
        <v>#NAME?</v>
      </c>
      <c r="O66" s="16" t="e">
        <f ca="1">_xll.EURO($F66,$H66,$U66,$U66,$C66,$V66,1,2)</f>
        <v>#NAME?</v>
      </c>
      <c r="P66" s="8" t="e">
        <f ca="1">_xll.EURO($F66,$H66,$U66,$U66,$C66,$V66,1,3)</f>
        <v>#NAME?</v>
      </c>
      <c r="Q66" s="8" t="e">
        <f ca="1">_xll.EURO($F66,$H66,$U66,$U66,$C66,$V66,1,5)/365</f>
        <v>#NAME?</v>
      </c>
      <c r="R66" s="172">
        <f>VLOOKUP(E66,Lookups!$B$6:$C$304,2)</f>
        <v>37436</v>
      </c>
      <c r="S66" s="8" t="e">
        <f t="shared" ca="1" si="19"/>
        <v>#NAME?</v>
      </c>
      <c r="T66" s="179" t="str">
        <f t="shared" si="20"/>
        <v/>
      </c>
      <c r="U66" s="184">
        <f>VLOOKUP(E66,Lookups!$B$6:$E$304,4)</f>
        <v>3.5000000000000003E-2</v>
      </c>
      <c r="V66" s="28">
        <f t="shared" ca="1" si="15"/>
        <v>-4449</v>
      </c>
    </row>
    <row r="67" spans="1:22" x14ac:dyDescent="0.2">
      <c r="A67" s="208"/>
      <c r="B67" s="192"/>
      <c r="C67" s="50">
        <f>C66</f>
        <v>0.4</v>
      </c>
      <c r="D67" s="43">
        <f>D66</f>
        <v>0.5</v>
      </c>
      <c r="E67" s="91">
        <v>37469</v>
      </c>
      <c r="F67" s="84">
        <f t="shared" si="23"/>
        <v>73</v>
      </c>
      <c r="G67" s="84">
        <f t="shared" si="24"/>
        <v>73</v>
      </c>
      <c r="H67" s="85">
        <f>H66</f>
        <v>75</v>
      </c>
      <c r="I67" s="86" t="e">
        <f ca="1">IF(AND(F67&gt;H67,F$1="No"),"",_xll.EURO(F67,H67,U67,U67,C67,V67,1,0))</f>
        <v>#NAME?</v>
      </c>
      <c r="J67" s="87" t="e">
        <f ca="1">IF(AND(G67&gt;H67,F$1="no"),"",_xll.EURO(G67,H67,U67,U67,D67,V67,1,0))</f>
        <v>#NAME?</v>
      </c>
      <c r="K67" s="103" t="e">
        <f ca="1">_xll.EURO(F67,H67,U67,U67,C67,V67,1,1)</f>
        <v>#NAME?</v>
      </c>
      <c r="L67" s="86" t="e">
        <f ca="1">IF(AND(G67&lt;H67,F$1="no"),"",_xll.EURO(G67,H67,U67,U67,C67,V67,0,0))</f>
        <v>#NAME?</v>
      </c>
      <c r="M67" s="87" t="e">
        <f ca="1">IF(AND(F67&lt;H67,F$1="no"),"",_xll.EURO(F67,H67,U67,U67,D67,V67,0,0))</f>
        <v>#NAME?</v>
      </c>
      <c r="N67" s="97" t="e">
        <f ca="1">_xll.EURO(F67,H67,U67,U67,C67,V67,0,1)</f>
        <v>#NAME?</v>
      </c>
      <c r="O67" s="46" t="e">
        <f ca="1">_xll.EURO($F67,$H67,$U67,$U67,$C67,$V67,1,2)</f>
        <v>#NAME?</v>
      </c>
      <c r="P67" s="47" t="e">
        <f ca="1">_xll.EURO($F67,$H67,$U67,$U67,$C67,$V67,1,3)</f>
        <v>#NAME?</v>
      </c>
      <c r="Q67" s="47" t="e">
        <f ca="1">_xll.EURO($F67,$H67,$U67,$U67,$C67,$V67,1,5)/365</f>
        <v>#NAME?</v>
      </c>
      <c r="R67" s="175">
        <f>VLOOKUP(E67,Lookups!$B$6:$C$304,2)</f>
        <v>37467</v>
      </c>
      <c r="S67" s="47" t="e">
        <f t="shared" ca="1" si="19"/>
        <v>#NAME?</v>
      </c>
      <c r="T67" s="182" t="str">
        <f t="shared" si="20"/>
        <v/>
      </c>
      <c r="U67" s="187">
        <f>VLOOKUP(E67,Lookups!$B$6:$E$304,4)</f>
        <v>3.5000000000000003E-2</v>
      </c>
      <c r="V67" s="28">
        <f t="shared" ca="1" si="15"/>
        <v>-4418</v>
      </c>
    </row>
    <row r="68" spans="1:22" x14ac:dyDescent="0.2">
      <c r="A68" s="208"/>
      <c r="B68" s="192">
        <v>0</v>
      </c>
      <c r="C68" s="49">
        <f t="shared" ref="C68:C73" si="25">C$66+B68</f>
        <v>0.4</v>
      </c>
      <c r="D68" s="48">
        <f t="shared" ref="D68:D73" si="26">D$66+B68</f>
        <v>0.5</v>
      </c>
      <c r="E68" s="90">
        <v>37438</v>
      </c>
      <c r="F68" s="89">
        <f t="shared" si="23"/>
        <v>73</v>
      </c>
      <c r="G68" s="89">
        <f t="shared" si="24"/>
        <v>73</v>
      </c>
      <c r="H68" s="81">
        <v>80</v>
      </c>
      <c r="I68" s="82" t="e">
        <f ca="1">IF(AND(F68&gt;H68,F$1="No"),"",_xll.EURO(F68,H68,U68,U68,C68,V68,1,0))</f>
        <v>#NAME?</v>
      </c>
      <c r="J68" s="83" t="e">
        <f ca="1">IF(AND(G68&gt;H68,F$1="no"),"",_xll.EURO(G68,H68,U68,U68,D68,V68,1,0))</f>
        <v>#NAME?</v>
      </c>
      <c r="K68" s="102" t="e">
        <f ca="1">_xll.EURO(F68,H68,U68,U68,C68,V68,1,1)</f>
        <v>#NAME?</v>
      </c>
      <c r="L68" s="82" t="e">
        <f ca="1">IF(AND(G68&lt;H68,F$1="no"),"",_xll.EURO(G68,H68,U68,U68,C68,V68,0,0))</f>
        <v>#NAME?</v>
      </c>
      <c r="M68" s="83" t="e">
        <f ca="1">IF(AND(F68&lt;H68,F$1="no"),"",_xll.EURO(F68,H68,U68,U68,D68,V68,0,0))</f>
        <v>#NAME?</v>
      </c>
      <c r="N68" s="98" t="e">
        <f ca="1">_xll.EURO(F68,H68,U68,U68,C68,V68,0,1)</f>
        <v>#NAME?</v>
      </c>
      <c r="O68" s="41" t="e">
        <f ca="1">_xll.EURO($F68,$H68,$U68,$U68,$C68,$V68,1,2)</f>
        <v>#NAME?</v>
      </c>
      <c r="P68" s="42" t="e">
        <f ca="1">_xll.EURO($F68,$H68,$U68,$U68,$C68,$V68,1,3)</f>
        <v>#NAME?</v>
      </c>
      <c r="Q68" s="42" t="e">
        <f ca="1">_xll.EURO($F68,$H68,$U68,$U68,$C68,$V68,1,5)/365</f>
        <v>#NAME?</v>
      </c>
      <c r="R68" s="176">
        <f>VLOOKUP(E68,Lookups!$B$6:$C$304,2)</f>
        <v>37436</v>
      </c>
      <c r="S68" s="42" t="e">
        <f t="shared" ca="1" si="19"/>
        <v>#NAME?</v>
      </c>
      <c r="T68" s="183" t="str">
        <f t="shared" si="20"/>
        <v/>
      </c>
      <c r="U68" s="188">
        <f>VLOOKUP(E68,Lookups!$B$6:$E$304,4)</f>
        <v>3.5000000000000003E-2</v>
      </c>
      <c r="V68" s="28">
        <f t="shared" ref="V68:V98" ca="1" si="27">R68-$C$2</f>
        <v>-4449</v>
      </c>
    </row>
    <row r="69" spans="1:22" x14ac:dyDescent="0.2">
      <c r="A69" s="208"/>
      <c r="B69" s="192">
        <v>0</v>
      </c>
      <c r="C69" s="50">
        <f t="shared" si="25"/>
        <v>0.4</v>
      </c>
      <c r="D69" s="43">
        <f t="shared" si="26"/>
        <v>0.5</v>
      </c>
      <c r="E69" s="91">
        <v>37469</v>
      </c>
      <c r="F69" s="84">
        <f t="shared" si="23"/>
        <v>73</v>
      </c>
      <c r="G69" s="84">
        <f t="shared" si="24"/>
        <v>73</v>
      </c>
      <c r="H69" s="85">
        <f>H68</f>
        <v>80</v>
      </c>
      <c r="I69" s="86" t="e">
        <f ca="1">IF(AND(F69&gt;H69,F$1="No"),"",_xll.EURO(F69,H69,U69,U69,C69,V69,1,0))</f>
        <v>#NAME?</v>
      </c>
      <c r="J69" s="87" t="e">
        <f ca="1">IF(AND(G69&gt;H69,F$1="no"),"",_xll.EURO(G69,H69,U69,U69,D69,V69,1,0))</f>
        <v>#NAME?</v>
      </c>
      <c r="K69" s="103" t="e">
        <f ca="1">_xll.EURO(F69,H69,U69,U69,C69,V69,1,1)</f>
        <v>#NAME?</v>
      </c>
      <c r="L69" s="86" t="e">
        <f ca="1">IF(AND(G69&lt;H69,F$1="no"),"",_xll.EURO(G69,H69,U69,U69,C69,V69,0,0))</f>
        <v>#NAME?</v>
      </c>
      <c r="M69" s="87" t="e">
        <f ca="1">IF(AND(F69&lt;H69,F$1="no"),"",_xll.EURO(F69,H69,U69,U69,D69,V69,0,0))</f>
        <v>#NAME?</v>
      </c>
      <c r="N69" s="97" t="e">
        <f ca="1">_xll.EURO(F69,H69,U69,U69,C69,V69,0,1)</f>
        <v>#NAME?</v>
      </c>
      <c r="O69" s="46" t="e">
        <f ca="1">_xll.EURO($F69,$H69,$U69,$U69,$C69,$V69,1,2)</f>
        <v>#NAME?</v>
      </c>
      <c r="P69" s="47" t="e">
        <f ca="1">_xll.EURO($F69,$H69,$U69,$U69,$C69,$V69,1,3)</f>
        <v>#NAME?</v>
      </c>
      <c r="Q69" s="47" t="e">
        <f ca="1">_xll.EURO($F69,$H69,$U69,$U69,$C69,$V69,1,5)/365</f>
        <v>#NAME?</v>
      </c>
      <c r="R69" s="175">
        <f>VLOOKUP(E69,Lookups!$B$6:$C$304,2)</f>
        <v>37467</v>
      </c>
      <c r="S69" s="47" t="e">
        <f t="shared" ca="1" si="19"/>
        <v>#NAME?</v>
      </c>
      <c r="T69" s="182" t="str">
        <f t="shared" si="20"/>
        <v/>
      </c>
      <c r="U69" s="187">
        <f>VLOOKUP(E69,Lookups!$B$6:$E$304,4)</f>
        <v>3.5000000000000003E-2</v>
      </c>
      <c r="V69" s="28">
        <f t="shared" ca="1" si="27"/>
        <v>-4418</v>
      </c>
    </row>
    <row r="70" spans="1:22" x14ac:dyDescent="0.2">
      <c r="A70" s="208"/>
      <c r="B70" s="192">
        <v>0</v>
      </c>
      <c r="C70" s="49">
        <f t="shared" si="25"/>
        <v>0.4</v>
      </c>
      <c r="D70" s="48">
        <f t="shared" si="26"/>
        <v>0.5</v>
      </c>
      <c r="E70" s="90">
        <v>37438</v>
      </c>
      <c r="F70" s="89">
        <f t="shared" si="23"/>
        <v>73</v>
      </c>
      <c r="G70" s="89">
        <f t="shared" si="24"/>
        <v>73</v>
      </c>
      <c r="H70" s="81">
        <v>75</v>
      </c>
      <c r="I70" s="82" t="e">
        <f ca="1">IF(AND(F70&gt;H70,F$1="No"),"",_xll.EURO(F70,H70,U70,U70,C70,V70,1,0))</f>
        <v>#NAME?</v>
      </c>
      <c r="J70" s="83" t="e">
        <f ca="1">IF(AND(G70&gt;H70,F$1="no"),"",_xll.EURO(G70,H70,U70,U70,D70,V70,1,0))</f>
        <v>#NAME?</v>
      </c>
      <c r="K70" s="102" t="e">
        <f ca="1">_xll.EURO(F70,H70,U70,U70,C70,V70,1,1)</f>
        <v>#NAME?</v>
      </c>
      <c r="L70" s="82" t="e">
        <f ca="1">IF(AND(G70&lt;H70,F$1="no"),"",_xll.EURO(G70,H70,U70,U70,C70,V70,0,0))</f>
        <v>#NAME?</v>
      </c>
      <c r="M70" s="83" t="e">
        <f ca="1">IF(AND(F70&lt;H70,F$1="no"),"",_xll.EURO(F70,H70,U70,U70,D70,V70,0,0))</f>
        <v>#NAME?</v>
      </c>
      <c r="N70" s="98" t="e">
        <f ca="1">_xll.EURO(F70,H70,U70,U70,C70,V70,0,1)</f>
        <v>#NAME?</v>
      </c>
      <c r="O70" s="41" t="e">
        <f ca="1">_xll.EURO($F70,$H70,$U70,$U70,$C70,$V70,1,2)</f>
        <v>#NAME?</v>
      </c>
      <c r="P70" s="42" t="e">
        <f ca="1">_xll.EURO($F70,$H70,$U70,$U70,$C70,$V70,1,3)</f>
        <v>#NAME?</v>
      </c>
      <c r="Q70" s="42" t="e">
        <f ca="1">_xll.EURO($F70,$H70,$U70,$U70,$C70,$V70,1,5)/365</f>
        <v>#NAME?</v>
      </c>
      <c r="R70" s="176">
        <f>VLOOKUP(E70,Lookups!$B$6:$C$304,2)</f>
        <v>37436</v>
      </c>
      <c r="S70" s="42" t="e">
        <f t="shared" ca="1" si="19"/>
        <v>#NAME?</v>
      </c>
      <c r="T70" s="183" t="str">
        <f t="shared" si="20"/>
        <v/>
      </c>
      <c r="U70" s="188">
        <f>VLOOKUP(E70,Lookups!$B$6:$E$304,4)</f>
        <v>3.5000000000000003E-2</v>
      </c>
      <c r="V70" s="28">
        <f t="shared" ca="1" si="27"/>
        <v>-4449</v>
      </c>
    </row>
    <row r="71" spans="1:22" x14ac:dyDescent="0.2">
      <c r="A71" s="208"/>
      <c r="B71" s="192">
        <v>0</v>
      </c>
      <c r="C71" s="50">
        <f t="shared" si="25"/>
        <v>0.4</v>
      </c>
      <c r="D71" s="43">
        <f t="shared" si="26"/>
        <v>0.5</v>
      </c>
      <c r="E71" s="91">
        <v>37469</v>
      </c>
      <c r="F71" s="84">
        <f t="shared" si="23"/>
        <v>73</v>
      </c>
      <c r="G71" s="84">
        <f t="shared" si="24"/>
        <v>73</v>
      </c>
      <c r="H71" s="85">
        <f>H70</f>
        <v>75</v>
      </c>
      <c r="I71" s="86" t="e">
        <f ca="1">IF(AND(F71&gt;H71,F$1="No"),"",_xll.EURO(F71,H71,U71,U71,C71,V71,1,0))</f>
        <v>#NAME?</v>
      </c>
      <c r="J71" s="87" t="e">
        <f ca="1">IF(AND(G71&gt;H71,F$1="no"),"",_xll.EURO(G71,H71,U71,U71,D71,V71,1,0))</f>
        <v>#NAME?</v>
      </c>
      <c r="K71" s="103" t="e">
        <f ca="1">_xll.EURO(F71,H71,U71,U71,C71,V71,1,1)</f>
        <v>#NAME?</v>
      </c>
      <c r="L71" s="86" t="e">
        <f ca="1">IF(AND(G71&lt;H71,F$1="no"),"",_xll.EURO(G71,H71,U71,U71,C71,V71,0,0))</f>
        <v>#NAME?</v>
      </c>
      <c r="M71" s="87" t="e">
        <f ca="1">IF(AND(F71&lt;H71,F$1="no"),"",_xll.EURO(F71,H71,U71,U71,D71,V71,0,0))</f>
        <v>#NAME?</v>
      </c>
      <c r="N71" s="97" t="e">
        <f ca="1">_xll.EURO(F71,H71,U71,U71,C71,V71,0,1)</f>
        <v>#NAME?</v>
      </c>
      <c r="O71" s="46" t="e">
        <f ca="1">_xll.EURO($F71,$H71,$U71,$U71,$C71,$V71,1,2)</f>
        <v>#NAME?</v>
      </c>
      <c r="P71" s="47" t="e">
        <f ca="1">_xll.EURO($F71,$H71,$U71,$U71,$C71,$V71,1,3)</f>
        <v>#NAME?</v>
      </c>
      <c r="Q71" s="47" t="e">
        <f ca="1">_xll.EURO($F71,$H71,$U71,$U71,$C71,$V71,1,5)/365</f>
        <v>#NAME?</v>
      </c>
      <c r="R71" s="175">
        <f>VLOOKUP(E71,Lookups!$B$6:$C$304,2)</f>
        <v>37467</v>
      </c>
      <c r="S71" s="47" t="e">
        <f t="shared" ca="1" si="19"/>
        <v>#NAME?</v>
      </c>
      <c r="T71" s="182" t="str">
        <f t="shared" si="20"/>
        <v/>
      </c>
      <c r="U71" s="187">
        <f>VLOOKUP(E71,Lookups!$B$6:$E$304,4)</f>
        <v>3.5000000000000003E-2</v>
      </c>
      <c r="V71" s="28">
        <f t="shared" ca="1" si="27"/>
        <v>-4418</v>
      </c>
    </row>
    <row r="72" spans="1:22" x14ac:dyDescent="0.2">
      <c r="A72" s="208"/>
      <c r="B72" s="192">
        <v>0</v>
      </c>
      <c r="C72" s="49">
        <f t="shared" si="25"/>
        <v>0.4</v>
      </c>
      <c r="D72" s="48">
        <f t="shared" si="26"/>
        <v>0.5</v>
      </c>
      <c r="E72" s="90">
        <v>37438</v>
      </c>
      <c r="F72" s="89">
        <f t="shared" si="23"/>
        <v>73</v>
      </c>
      <c r="G72" s="89">
        <f t="shared" si="24"/>
        <v>73</v>
      </c>
      <c r="H72" s="81">
        <v>70</v>
      </c>
      <c r="I72" s="82" t="e">
        <f ca="1">IF(AND(F72&gt;H72,F$1="No"),"",_xll.EURO(F72,H72,U72,U72,C72,V72,1,0))</f>
        <v>#NAME?</v>
      </c>
      <c r="J72" s="83" t="e">
        <f ca="1">IF(AND(G72&gt;H72,F$1="no"),"",_xll.EURO(G72,H72,U72,U72,D72,V72,1,0))</f>
        <v>#NAME?</v>
      </c>
      <c r="K72" s="102" t="e">
        <f ca="1">_xll.EURO(F72,H72,U72,U72,C72,V72,1,1)</f>
        <v>#NAME?</v>
      </c>
      <c r="L72" s="82" t="e">
        <f ca="1">IF(AND(G72&lt;H72,F$1="no"),"",_xll.EURO(G72,H72,U72,U72,C72,V72,0,0))</f>
        <v>#NAME?</v>
      </c>
      <c r="M72" s="83" t="e">
        <f ca="1">IF(AND(F72&lt;H72,F$1="no"),"",_xll.EURO(F72,H72,U72,U72,D72,V72,0,0))</f>
        <v>#NAME?</v>
      </c>
      <c r="N72" s="98" t="e">
        <f ca="1">_xll.EURO(F72,H72,U72,U72,C72,V72,0,1)</f>
        <v>#NAME?</v>
      </c>
      <c r="O72" s="41" t="e">
        <f ca="1">_xll.EURO($F72,$H72,$U72,$U72,$C72,$V72,1,2)</f>
        <v>#NAME?</v>
      </c>
      <c r="P72" s="42" t="e">
        <f ca="1">_xll.EURO($F72,$H72,$U72,$U72,$C72,$V72,1,3)</f>
        <v>#NAME?</v>
      </c>
      <c r="Q72" s="42" t="e">
        <f ca="1">_xll.EURO($F72,$H72,$U72,$U72,$C72,$V72,1,5)/365</f>
        <v>#NAME?</v>
      </c>
      <c r="R72" s="176">
        <f>VLOOKUP(E72,Lookups!$B$6:$C$304,2)</f>
        <v>37436</v>
      </c>
      <c r="S72" s="42" t="str">
        <f t="shared" si="19"/>
        <v/>
      </c>
      <c r="T72" s="183" t="e">
        <f t="shared" ca="1" si="20"/>
        <v>#NAME?</v>
      </c>
      <c r="U72" s="188">
        <f>VLOOKUP(E72,Lookups!$B$6:$E$304,4)</f>
        <v>3.5000000000000003E-2</v>
      </c>
      <c r="V72" s="28">
        <f t="shared" ca="1" si="27"/>
        <v>-4449</v>
      </c>
    </row>
    <row r="73" spans="1:22" ht="13.5" thickBot="1" x14ac:dyDescent="0.25">
      <c r="A73" s="209"/>
      <c r="B73" s="193">
        <v>0</v>
      </c>
      <c r="C73" s="31">
        <f t="shared" si="25"/>
        <v>0.4</v>
      </c>
      <c r="D73" s="36">
        <f t="shared" si="26"/>
        <v>0.5</v>
      </c>
      <c r="E73" s="15">
        <v>37469</v>
      </c>
      <c r="F73" s="58">
        <f t="shared" si="23"/>
        <v>73</v>
      </c>
      <c r="G73" s="58">
        <f t="shared" si="24"/>
        <v>73</v>
      </c>
      <c r="H73" s="60">
        <v>50</v>
      </c>
      <c r="I73" s="65" t="e">
        <f ca="1">IF(AND(F73&gt;H73,F$1="No"),"",_xll.EURO(F73,H73,U73,U73,C73,V73,1,0))</f>
        <v>#NAME?</v>
      </c>
      <c r="J73" s="69" t="e">
        <f ca="1">IF(AND(G73&gt;H73,F$1="no"),"",_xll.EURO(G73,H73,U73,U73,D73,V73,1,0))</f>
        <v>#NAME?</v>
      </c>
      <c r="K73" s="101" t="e">
        <f ca="1">_xll.EURO(F73,H73,U73,U73,C73,V73,1,1)</f>
        <v>#NAME?</v>
      </c>
      <c r="L73" s="65" t="e">
        <f ca="1">IF(AND(G73&lt;H73,F$1="no"),"",_xll.EURO(G73,H73,U73,U73,C73,V73,0,0))</f>
        <v>#NAME?</v>
      </c>
      <c r="M73" s="69" t="e">
        <f ca="1">IF(AND(F73&lt;H73,F$1="no"),"",_xll.EURO(F73,H73,U73,U73,D73,V73,0,0))</f>
        <v>#NAME?</v>
      </c>
      <c r="N73" s="96" t="e">
        <f ca="1">_xll.EURO(F73,H73,U73,U73,C73,V73,0,1)</f>
        <v>#NAME?</v>
      </c>
      <c r="O73" s="17" t="e">
        <f ca="1">_xll.EURO($F73,$H73,$U73,$U73,$C73,$V73,1,2)</f>
        <v>#NAME?</v>
      </c>
      <c r="P73" s="12" t="e">
        <f ca="1">_xll.EURO($F73,$H73,$U73,$U73,$C73,$V73,1,3)</f>
        <v>#NAME?</v>
      </c>
      <c r="Q73" s="12" t="e">
        <f ca="1">_xll.EURO($F73,$H73,$U73,$U73,$C73,$V73,1,5)/365</f>
        <v>#NAME?</v>
      </c>
      <c r="R73" s="174">
        <f>VLOOKUP(E73,Lookups!$B$6:$C$304,2)</f>
        <v>37467</v>
      </c>
      <c r="S73" s="12" t="str">
        <f t="shared" si="19"/>
        <v/>
      </c>
      <c r="T73" s="181" t="e">
        <f t="shared" ca="1" si="20"/>
        <v>#NAME?</v>
      </c>
      <c r="U73" s="186">
        <f>VLOOKUP(E73,Lookups!$B$6:$E$304,4)</f>
        <v>3.5000000000000003E-2</v>
      </c>
      <c r="V73" s="28">
        <f t="shared" ca="1" si="27"/>
        <v>-4418</v>
      </c>
    </row>
    <row r="74" spans="1:22" x14ac:dyDescent="0.2">
      <c r="A74" s="204">
        <v>2002</v>
      </c>
      <c r="B74" s="195"/>
      <c r="C74" s="32">
        <v>0.2</v>
      </c>
      <c r="D74" s="34">
        <v>0.3</v>
      </c>
      <c r="E74" s="20">
        <v>37257</v>
      </c>
      <c r="F74" s="56">
        <v>30.5</v>
      </c>
      <c r="G74" s="56">
        <v>31</v>
      </c>
      <c r="H74" s="53">
        <v>30.75</v>
      </c>
      <c r="I74" s="61" t="e">
        <f ca="1">IF(AND(F74&gt;H74,F$1="No"),"",_xll.EURO(F74,H74,U74,U74,C74,V74,1,0))</f>
        <v>#NAME?</v>
      </c>
      <c r="J74" s="67" t="e">
        <f ca="1">IF(AND(G74&gt;H74,F$1="no"),"",_xll.EURO(G74,H74,U74,U74,D74,V74,1,0))</f>
        <v>#NAME?</v>
      </c>
      <c r="K74" s="7" t="e">
        <f ca="1">_xll.EURO(F74,H74,U74,U74,C74,V74,1,1)</f>
        <v>#NAME?</v>
      </c>
      <c r="L74" s="61" t="e">
        <f ca="1">IF(AND(G74&lt;H74,F$1="no"),"",_xll.EURO(G74,H74,U74,U74,C74,V74,0,0))</f>
        <v>#NAME?</v>
      </c>
      <c r="M74" s="67" t="e">
        <f ca="1">IF(AND(F74&lt;H74,F$1="no"),"",_xll.EURO(F74,H74,U74,U74,D74,V74,0,0))</f>
        <v>#NAME?</v>
      </c>
      <c r="N74" s="94" t="e">
        <f ca="1">_xll.EURO(F74,H74,U74,U74,C74,V74,0,1)</f>
        <v>#NAME?</v>
      </c>
      <c r="O74" s="16" t="e">
        <f ca="1">_xll.EURO($F74,$H74,$U74,$U74,$C74,$V74,1,2)</f>
        <v>#NAME?</v>
      </c>
      <c r="P74" s="8" t="e">
        <f ca="1">_xll.EURO($F74,$H74,$U74,$U74,$C74,$V74,1,3)</f>
        <v>#NAME?</v>
      </c>
      <c r="Q74" s="8" t="e">
        <f ca="1">_xll.EURO($F74,$H74,$U74,$U74,$C74,$V74,1,5)/365</f>
        <v>#NAME?</v>
      </c>
      <c r="R74" s="172">
        <f>VLOOKUP(E74,Lookups!$B$6:$C$304,2)</f>
        <v>37253</v>
      </c>
      <c r="S74" s="8" t="e">
        <f t="shared" ca="1" si="19"/>
        <v>#NAME?</v>
      </c>
      <c r="T74" s="179" t="str">
        <f t="shared" si="20"/>
        <v/>
      </c>
      <c r="U74" s="184">
        <f>VLOOKUP(E74,Lookups!$B$6:$E$304,4)</f>
        <v>3.5000000000000003E-2</v>
      </c>
      <c r="V74" s="27">
        <f t="shared" ca="1" si="27"/>
        <v>-4632</v>
      </c>
    </row>
    <row r="75" spans="1:22" x14ac:dyDescent="0.2">
      <c r="A75" s="205"/>
      <c r="B75" s="192">
        <v>0</v>
      </c>
      <c r="C75" s="18">
        <f>C$74+B75</f>
        <v>0.2</v>
      </c>
      <c r="D75" s="35">
        <f>D$74+B75</f>
        <v>0.3</v>
      </c>
      <c r="E75" s="38">
        <v>37257</v>
      </c>
      <c r="F75" s="57">
        <f t="shared" si="23"/>
        <v>30.5</v>
      </c>
      <c r="G75" s="57">
        <f t="shared" si="24"/>
        <v>30.5</v>
      </c>
      <c r="H75" s="54">
        <v>50</v>
      </c>
      <c r="I75" s="63" t="e">
        <f ca="1">IF(AND(F75&gt;H75,F$1="No"),"",_xll.EURO(F75,H75,U75,U75,C75,V75,1,0))</f>
        <v>#NAME?</v>
      </c>
      <c r="J75" s="68" t="e">
        <f ca="1">IF(AND(G75&gt;H75,F$1="no"),"",_xll.EURO(G75,H75,U75,U75,D75,V75,1,0))</f>
        <v>#NAME?</v>
      </c>
      <c r="K75" s="9" t="e">
        <f ca="1">_xll.EURO(F75,H75,U75,U75,C75,V75,1,1)</f>
        <v>#NAME?</v>
      </c>
      <c r="L75" s="63" t="e">
        <f ca="1">IF(AND(G75&lt;H75,F$1="no"),"",_xll.EURO(G75,H75,U75,U75,C75,V75,0,0))</f>
        <v>#NAME?</v>
      </c>
      <c r="M75" s="68" t="e">
        <f ca="1">IF(AND(F75&lt;H75,F$1="no"),"",_xll.EURO(F75,H75,U75,U75,D75,V75,0,0))</f>
        <v>#NAME?</v>
      </c>
      <c r="N75" s="95" t="e">
        <f ca="1">_xll.EURO(F75,H75,U75,U75,C75,V75,0,1)</f>
        <v>#NAME?</v>
      </c>
      <c r="O75" s="14" t="e">
        <f ca="1">_xll.EURO($F75,$H75,$U75,$U75,$C75,$V75,1,2)</f>
        <v>#NAME?</v>
      </c>
      <c r="P75" s="10" t="e">
        <f ca="1">_xll.EURO($F75,$H75,$U75,$U75,$C75,$V75,1,3)</f>
        <v>#NAME?</v>
      </c>
      <c r="Q75" s="10" t="e">
        <f ca="1">_xll.EURO($F75,$H75,$U75,$U75,$C75,$V75,1,5)/365</f>
        <v>#NAME?</v>
      </c>
      <c r="R75" s="173">
        <f>VLOOKUP(E75,Lookups!$B$6:$C$304,2)</f>
        <v>37253</v>
      </c>
      <c r="S75" s="10" t="e">
        <f t="shared" ca="1" si="19"/>
        <v>#NAME?</v>
      </c>
      <c r="T75" s="180" t="str">
        <f t="shared" si="20"/>
        <v/>
      </c>
      <c r="U75" s="185">
        <f>VLOOKUP(E75,Lookups!$B$6:$E$304,4)</f>
        <v>3.5000000000000003E-2</v>
      </c>
      <c r="V75" s="28">
        <f t="shared" ca="1" si="27"/>
        <v>-4632</v>
      </c>
    </row>
    <row r="76" spans="1:22" x14ac:dyDescent="0.2">
      <c r="A76" s="205"/>
      <c r="B76" s="192">
        <v>0</v>
      </c>
      <c r="C76" s="18">
        <f>C$74+B76</f>
        <v>0.2</v>
      </c>
      <c r="D76" s="35">
        <f>D$74+B76</f>
        <v>0.3</v>
      </c>
      <c r="E76" s="38">
        <v>37257</v>
      </c>
      <c r="F76" s="57">
        <f t="shared" si="23"/>
        <v>30.5</v>
      </c>
      <c r="G76" s="57">
        <f t="shared" si="24"/>
        <v>30.5</v>
      </c>
      <c r="H76" s="54">
        <v>50</v>
      </c>
      <c r="I76" s="63" t="e">
        <f ca="1">IF(AND(F76&gt;H76,F$1="No"),"",_xll.EURO(F76,H76,U76,U76,C76,V76,1,0))</f>
        <v>#NAME?</v>
      </c>
      <c r="J76" s="68" t="e">
        <f ca="1">IF(AND(G76&gt;H76,F$1="no"),"",_xll.EURO(G76,H76,U76,U76,D76,V76,1,0))</f>
        <v>#NAME?</v>
      </c>
      <c r="K76" s="9" t="e">
        <f ca="1">_xll.EURO(F76,H76,U76,U76,C76,V76,1,1)</f>
        <v>#NAME?</v>
      </c>
      <c r="L76" s="63" t="e">
        <f ca="1">IF(AND(G76&lt;H76,F$1="no"),"",_xll.EURO(G76,H76,U76,U76,C76,V76,0,0))</f>
        <v>#NAME?</v>
      </c>
      <c r="M76" s="68" t="e">
        <f ca="1">IF(AND(F76&lt;H76,F$1="no"),"",_xll.EURO(F76,H76,U76,U76,D76,V76,0,0))</f>
        <v>#NAME?</v>
      </c>
      <c r="N76" s="95" t="e">
        <f ca="1">_xll.EURO(F76,H76,U76,U76,C76,V76,0,1)</f>
        <v>#NAME?</v>
      </c>
      <c r="O76" s="14" t="e">
        <f ca="1">_xll.EURO($F76,$H76,$U76,$U76,$C76,$V76,1,2)</f>
        <v>#NAME?</v>
      </c>
      <c r="P76" s="10" t="e">
        <f ca="1">_xll.EURO($F76,$H76,$U76,$U76,$C76,$V76,1,3)</f>
        <v>#NAME?</v>
      </c>
      <c r="Q76" s="10" t="e">
        <f ca="1">_xll.EURO($F76,$H76,$U76,$U76,$C76,$V76,1,5)/365</f>
        <v>#NAME?</v>
      </c>
      <c r="R76" s="173">
        <f>VLOOKUP(E76,Lookups!$B$6:$C$304,2)</f>
        <v>37253</v>
      </c>
      <c r="S76" s="10" t="e">
        <f t="shared" ca="1" si="19"/>
        <v>#NAME?</v>
      </c>
      <c r="T76" s="180" t="str">
        <f t="shared" si="20"/>
        <v/>
      </c>
      <c r="U76" s="185">
        <f>VLOOKUP(E76,Lookups!$B$6:$E$304,4)</f>
        <v>3.5000000000000003E-2</v>
      </c>
      <c r="V76" s="28">
        <f t="shared" ca="1" si="27"/>
        <v>-4632</v>
      </c>
    </row>
    <row r="77" spans="1:22" x14ac:dyDescent="0.2">
      <c r="A77" s="205"/>
      <c r="B77" s="192">
        <v>0</v>
      </c>
      <c r="C77" s="18">
        <f>C$74+B77</f>
        <v>0.2</v>
      </c>
      <c r="D77" s="35">
        <f>D$74+B77</f>
        <v>0.3</v>
      </c>
      <c r="E77" s="38">
        <v>37257</v>
      </c>
      <c r="F77" s="57">
        <f t="shared" si="23"/>
        <v>30.5</v>
      </c>
      <c r="G77" s="57">
        <f t="shared" si="24"/>
        <v>30.5</v>
      </c>
      <c r="H77" s="54">
        <v>50</v>
      </c>
      <c r="I77" s="63" t="e">
        <f ca="1">IF(AND(F77&gt;H77,F$1="No"),"",_xll.EURO(F77,H77,U77,U77,C77,V77,1,0))</f>
        <v>#NAME?</v>
      </c>
      <c r="J77" s="68" t="e">
        <f ca="1">IF(AND(G77&gt;H77,F$1="no"),"",_xll.EURO(G77,H77,U77,U77,D77,V77,1,0))</f>
        <v>#NAME?</v>
      </c>
      <c r="K77" s="9" t="e">
        <f ca="1">_xll.EURO(F77,H77,U77,U77,C77,V77,1,1)</f>
        <v>#NAME?</v>
      </c>
      <c r="L77" s="63" t="e">
        <f ca="1">IF(AND(G77&lt;H77,F$1="no"),"",_xll.EURO(G77,H77,U77,U77,C77,V77,0,0))</f>
        <v>#NAME?</v>
      </c>
      <c r="M77" s="68" t="e">
        <f ca="1">IF(AND(F77&lt;H77,F$1="no"),"",_xll.EURO(F77,H77,U77,U77,D77,V77,0,0))</f>
        <v>#NAME?</v>
      </c>
      <c r="N77" s="95" t="e">
        <f ca="1">_xll.EURO(F77,H77,U77,U77,C77,V77,0,1)</f>
        <v>#NAME?</v>
      </c>
      <c r="O77" s="14" t="e">
        <f ca="1">_xll.EURO($F77,$H77,$U77,$U77,$C77,$V77,1,2)</f>
        <v>#NAME?</v>
      </c>
      <c r="P77" s="10" t="e">
        <f ca="1">_xll.EURO($F77,$H77,$U77,$U77,$C77,$V77,1,3)</f>
        <v>#NAME?</v>
      </c>
      <c r="Q77" s="10" t="e">
        <f ca="1">_xll.EURO($F77,$H77,$U77,$U77,$C77,$V77,1,5)/365</f>
        <v>#NAME?</v>
      </c>
      <c r="R77" s="173">
        <f>VLOOKUP(E77,Lookups!$B$6:$C$304,2)</f>
        <v>37253</v>
      </c>
      <c r="S77" s="10" t="e">
        <f t="shared" ca="1" si="19"/>
        <v>#NAME?</v>
      </c>
      <c r="T77" s="180" t="str">
        <f t="shared" si="20"/>
        <v/>
      </c>
      <c r="U77" s="185">
        <f>VLOOKUP(E77,Lookups!$B$6:$E$304,4)</f>
        <v>3.5000000000000003E-2</v>
      </c>
      <c r="V77" s="28">
        <f t="shared" ca="1" si="27"/>
        <v>-4632</v>
      </c>
    </row>
    <row r="78" spans="1:22" ht="13.5" thickBot="1" x14ac:dyDescent="0.25">
      <c r="A78" s="206"/>
      <c r="B78" s="193">
        <v>0</v>
      </c>
      <c r="C78" s="18">
        <f>C$74+B78</f>
        <v>0.2</v>
      </c>
      <c r="D78" s="35">
        <f>D$74+B78</f>
        <v>0.3</v>
      </c>
      <c r="E78" s="38">
        <v>37257</v>
      </c>
      <c r="F78" s="57">
        <f t="shared" si="23"/>
        <v>30.5</v>
      </c>
      <c r="G78" s="57">
        <f t="shared" si="24"/>
        <v>30.5</v>
      </c>
      <c r="H78" s="54">
        <v>50</v>
      </c>
      <c r="I78" s="63" t="e">
        <f ca="1">IF(AND(F78&gt;H78,F$1="No"),"",_xll.EURO(F78,H78,U78,U78,C78,V78,1,0))</f>
        <v>#NAME?</v>
      </c>
      <c r="J78" s="68" t="e">
        <f ca="1">IF(AND(G78&gt;H78,F$1="no"),"",_xll.EURO(G78,H78,U78,U78,D78,V78,1,0))</f>
        <v>#NAME?</v>
      </c>
      <c r="K78" s="9" t="e">
        <f ca="1">_xll.EURO(F78,H78,U78,U78,C78,V78,1,1)</f>
        <v>#NAME?</v>
      </c>
      <c r="L78" s="63" t="e">
        <f ca="1">IF(AND(G78&lt;H78,F$1="no"),"",_xll.EURO(G78,H78,U78,U78,C78,V78,0,0))</f>
        <v>#NAME?</v>
      </c>
      <c r="M78" s="68" t="e">
        <f ca="1">IF(AND(F78&lt;H78,F$1="no"),"",_xll.EURO(F78,H78,U78,U78,D78,V78,0,0))</f>
        <v>#NAME?</v>
      </c>
      <c r="N78" s="95" t="e">
        <f ca="1">_xll.EURO(F78,H78,U78,U78,C78,V78,0,1)</f>
        <v>#NAME?</v>
      </c>
      <c r="O78" s="14" t="e">
        <f ca="1">_xll.EURO($F78,$H78,$U78,$U78,$C78,$V78,1,2)</f>
        <v>#NAME?</v>
      </c>
      <c r="P78" s="10" t="e">
        <f ca="1">_xll.EURO($F78,$H78,$U78,$U78,$C78,$V78,1,3)</f>
        <v>#NAME?</v>
      </c>
      <c r="Q78" s="10" t="e">
        <f ca="1">_xll.EURO($F78,$H78,$U78,$U78,$C78,$V78,1,5)/365</f>
        <v>#NAME?</v>
      </c>
      <c r="R78" s="173">
        <f>VLOOKUP(E78,Lookups!$B$6:$C$304,2)</f>
        <v>37253</v>
      </c>
      <c r="S78" s="10" t="e">
        <f t="shared" ca="1" si="19"/>
        <v>#NAME?</v>
      </c>
      <c r="T78" s="180" t="str">
        <f t="shared" si="20"/>
        <v/>
      </c>
      <c r="U78" s="185">
        <f>VLOOKUP(E78,Lookups!$B$6:$E$304,4)</f>
        <v>3.5000000000000003E-2</v>
      </c>
      <c r="V78" s="28">
        <f t="shared" ca="1" si="27"/>
        <v>-4632</v>
      </c>
    </row>
    <row r="79" spans="1:22" x14ac:dyDescent="0.2">
      <c r="A79" s="204">
        <v>2003</v>
      </c>
      <c r="B79" s="195"/>
      <c r="C79" s="32">
        <v>0.23</v>
      </c>
      <c r="D79" s="34">
        <v>0.33</v>
      </c>
      <c r="E79" s="20">
        <v>37622</v>
      </c>
      <c r="F79" s="56">
        <v>39</v>
      </c>
      <c r="G79" s="56">
        <v>40.5</v>
      </c>
      <c r="H79" s="53">
        <v>35</v>
      </c>
      <c r="I79" s="61" t="e">
        <f ca="1">IF(AND(F79&gt;H79,F$1="No"),"",_xll.EURO(F79,H79,U79,U79,C79,V79,1,0))</f>
        <v>#NAME?</v>
      </c>
      <c r="J79" s="67" t="e">
        <f ca="1">IF(AND(G79&gt;H79,F$1="no"),"",_xll.EURO(G79,H79,U79,U79,D79,V79,1,0))</f>
        <v>#NAME?</v>
      </c>
      <c r="K79" s="7" t="e">
        <f ca="1">_xll.EURO(F79,H79,U79,U79,C79,V79,1,1)</f>
        <v>#NAME?</v>
      </c>
      <c r="L79" s="61" t="e">
        <f ca="1">IF(AND(G79&lt;H79,F$1="no"),"",_xll.EURO(G79,H79,U79,U79,C79,V79,0,0))</f>
        <v>#NAME?</v>
      </c>
      <c r="M79" s="67" t="e">
        <f ca="1">IF(AND(F79&lt;H79,F$1="no"),"",_xll.EURO(F79,H79,U79,U79,D79,V79,0,0))</f>
        <v>#NAME?</v>
      </c>
      <c r="N79" s="94" t="e">
        <f ca="1">_xll.EURO(F79,H79,U79,U79,C79,V79,0,1)</f>
        <v>#NAME?</v>
      </c>
      <c r="O79" s="16" t="e">
        <f ca="1">_xll.EURO($F79,$H79,$U79,$U79,$C79,$V79,1,2)</f>
        <v>#NAME?</v>
      </c>
      <c r="P79" s="8" t="e">
        <f ca="1">_xll.EURO($F79,$H79,$U79,$U79,$C79,$V79,1,3)</f>
        <v>#NAME?</v>
      </c>
      <c r="Q79" s="8" t="e">
        <f ca="1">_xll.EURO($F79,$H79,$U79,$U79,$C79,$V79,1,5)/365</f>
        <v>#NAME?</v>
      </c>
      <c r="R79" s="172">
        <v>37611</v>
      </c>
      <c r="S79" s="8" t="str">
        <f t="shared" si="19"/>
        <v/>
      </c>
      <c r="T79" s="179" t="e">
        <f t="shared" ca="1" si="20"/>
        <v>#NAME?</v>
      </c>
      <c r="U79" s="184">
        <f>VLOOKUP(E79,Lookups!$B$6:$E$304,4)</f>
        <v>3.5000000000000003E-2</v>
      </c>
      <c r="V79" s="27">
        <f t="shared" ca="1" si="27"/>
        <v>-4274</v>
      </c>
    </row>
    <row r="80" spans="1:22" x14ac:dyDescent="0.2">
      <c r="A80" s="205"/>
      <c r="B80" s="192">
        <v>0</v>
      </c>
      <c r="C80" s="18">
        <f>C$79+B80</f>
        <v>0.23</v>
      </c>
      <c r="D80" s="35">
        <f>D$79+B80</f>
        <v>0.33</v>
      </c>
      <c r="E80" s="38">
        <v>37622</v>
      </c>
      <c r="F80" s="57">
        <f t="shared" si="23"/>
        <v>39</v>
      </c>
      <c r="G80" s="57">
        <f t="shared" si="24"/>
        <v>39</v>
      </c>
      <c r="H80" s="54">
        <v>50</v>
      </c>
      <c r="I80" s="63" t="e">
        <f ca="1">IF(AND(F80&gt;H80,F$1="No"),"",_xll.EURO(F80,H80,U80,U80,C80,V80,1,0))</f>
        <v>#NAME?</v>
      </c>
      <c r="J80" s="68" t="e">
        <f ca="1">IF(AND(G80&gt;H80,F$1="no"),"",_xll.EURO(G80,H80,U80,U80,D80,V80,1,0))</f>
        <v>#NAME?</v>
      </c>
      <c r="K80" s="9" t="e">
        <f ca="1">_xll.EURO(F80,H80,U80,U80,C80,V80,1,1)</f>
        <v>#NAME?</v>
      </c>
      <c r="L80" s="63" t="e">
        <f ca="1">IF(AND(G80&lt;H80,F$1="no"),"",_xll.EURO(G80,H80,U80,U80,C80,V80,0,0))</f>
        <v>#NAME?</v>
      </c>
      <c r="M80" s="68" t="e">
        <f ca="1">IF(AND(F80&lt;H80,F$1="no"),"",_xll.EURO(F80,H80,U80,U80,D80,V80,0,0))</f>
        <v>#NAME?</v>
      </c>
      <c r="N80" s="95" t="e">
        <f ca="1">_xll.EURO(F80,H80,U80,U80,C80,V80,0,1)</f>
        <v>#NAME?</v>
      </c>
      <c r="O80" s="14" t="e">
        <f ca="1">_xll.EURO($F80,$H80,$U80,$U80,$C80,$V80,1,2)</f>
        <v>#NAME?</v>
      </c>
      <c r="P80" s="10" t="e">
        <f ca="1">_xll.EURO($F80,$H80,$U80,$U80,$C80,$V80,1,3)</f>
        <v>#NAME?</v>
      </c>
      <c r="Q80" s="10" t="e">
        <f ca="1">_xll.EURO($F80,$H80,$U80,$U80,$C80,$V80,1,5)/365</f>
        <v>#NAME?</v>
      </c>
      <c r="R80" s="173">
        <f>VLOOKUP(E80,Lookups!$B$6:$C$304,2)</f>
        <v>37620</v>
      </c>
      <c r="S80" s="10" t="e">
        <f t="shared" ca="1" si="19"/>
        <v>#NAME?</v>
      </c>
      <c r="T80" s="180" t="str">
        <f t="shared" si="20"/>
        <v/>
      </c>
      <c r="U80" s="185">
        <f>VLOOKUP(E80,Lookups!$B$6:$E$304,4)</f>
        <v>3.5000000000000003E-2</v>
      </c>
      <c r="V80" s="28">
        <f t="shared" ca="1" si="27"/>
        <v>-4265</v>
      </c>
    </row>
    <row r="81" spans="1:22" x14ac:dyDescent="0.2">
      <c r="A81" s="205"/>
      <c r="B81" s="192">
        <v>0</v>
      </c>
      <c r="C81" s="18">
        <f>C$79+B81</f>
        <v>0.23</v>
      </c>
      <c r="D81" s="35">
        <f>D$79+B81</f>
        <v>0.33</v>
      </c>
      <c r="E81" s="38">
        <v>37622</v>
      </c>
      <c r="F81" s="57">
        <f t="shared" si="23"/>
        <v>39</v>
      </c>
      <c r="G81" s="57">
        <f t="shared" si="24"/>
        <v>39</v>
      </c>
      <c r="H81" s="54">
        <v>50</v>
      </c>
      <c r="I81" s="63" t="e">
        <f ca="1">IF(AND(F81&gt;H81,F$1="No"),"",_xll.EURO(F81,H81,U81,U81,C81,V81,1,0))</f>
        <v>#NAME?</v>
      </c>
      <c r="J81" s="68" t="e">
        <f ca="1">IF(AND(G81&gt;H81,F$1="no"),"",_xll.EURO(G81,H81,U81,U81,D81,V81,1,0))</f>
        <v>#NAME?</v>
      </c>
      <c r="K81" s="9" t="e">
        <f ca="1">_xll.EURO(F81,H81,U81,U81,C81,V81,1,1)</f>
        <v>#NAME?</v>
      </c>
      <c r="L81" s="63" t="e">
        <f ca="1">IF(AND(G81&lt;H81,F$1="no"),"",_xll.EURO(G81,H81,U81,U81,C81,V81,0,0))</f>
        <v>#NAME?</v>
      </c>
      <c r="M81" s="68" t="e">
        <f ca="1">IF(AND(F81&lt;H81,F$1="no"),"",_xll.EURO(F81,H81,U81,U81,D81,V81,0,0))</f>
        <v>#NAME?</v>
      </c>
      <c r="N81" s="95" t="e">
        <f ca="1">_xll.EURO(F81,H81,U81,U81,C81,V81,0,1)</f>
        <v>#NAME?</v>
      </c>
      <c r="O81" s="14" t="e">
        <f ca="1">_xll.EURO($F81,$H81,$U81,$U81,$C81,$V81,1,2)</f>
        <v>#NAME?</v>
      </c>
      <c r="P81" s="10" t="e">
        <f ca="1">_xll.EURO($F81,$H81,$U81,$U81,$C81,$V81,1,3)</f>
        <v>#NAME?</v>
      </c>
      <c r="Q81" s="10" t="e">
        <f ca="1">_xll.EURO($F81,$H81,$U81,$U81,$C81,$V81,1,5)/365</f>
        <v>#NAME?</v>
      </c>
      <c r="R81" s="173">
        <f>VLOOKUP(E81,Lookups!$B$6:$C$304,2)</f>
        <v>37620</v>
      </c>
      <c r="S81" s="10" t="e">
        <f t="shared" ca="1" si="19"/>
        <v>#NAME?</v>
      </c>
      <c r="T81" s="180" t="str">
        <f t="shared" si="20"/>
        <v/>
      </c>
      <c r="U81" s="185">
        <f>VLOOKUP(E81,Lookups!$B$6:$E$304,4)</f>
        <v>3.5000000000000003E-2</v>
      </c>
      <c r="V81" s="28">
        <f t="shared" ca="1" si="27"/>
        <v>-4265</v>
      </c>
    </row>
    <row r="82" spans="1:22" x14ac:dyDescent="0.2">
      <c r="A82" s="205"/>
      <c r="B82" s="192">
        <v>0</v>
      </c>
      <c r="C82" s="18">
        <f>C$79+B82</f>
        <v>0.23</v>
      </c>
      <c r="D82" s="35">
        <f>D$79+B82</f>
        <v>0.33</v>
      </c>
      <c r="E82" s="38">
        <v>37622</v>
      </c>
      <c r="F82" s="57">
        <f t="shared" si="23"/>
        <v>39</v>
      </c>
      <c r="G82" s="57">
        <f t="shared" si="24"/>
        <v>39</v>
      </c>
      <c r="H82" s="54">
        <v>50</v>
      </c>
      <c r="I82" s="63" t="e">
        <f ca="1">IF(AND(F82&gt;H82,F$1="No"),"",_xll.EURO(F82,H82,U82,U82,C82,V82,1,0))</f>
        <v>#NAME?</v>
      </c>
      <c r="J82" s="68" t="e">
        <f ca="1">IF(AND(G82&gt;H82,F$1="no"),"",_xll.EURO(G82,H82,U82,U82,D82,V82,1,0))</f>
        <v>#NAME?</v>
      </c>
      <c r="K82" s="9" t="e">
        <f ca="1">_xll.EURO(F82,H82,U82,U82,C82,V82,1,1)</f>
        <v>#NAME?</v>
      </c>
      <c r="L82" s="63" t="e">
        <f ca="1">IF(AND(G82&lt;H82,F$1="no"),"",_xll.EURO(G82,H82,U82,U82,C82,V82,0,0))</f>
        <v>#NAME?</v>
      </c>
      <c r="M82" s="68" t="e">
        <f ca="1">IF(AND(F82&lt;H82,F$1="no"),"",_xll.EURO(F82,H82,U82,U82,D82,V82,0,0))</f>
        <v>#NAME?</v>
      </c>
      <c r="N82" s="95" t="e">
        <f ca="1">_xll.EURO(F82,H82,U82,U82,C82,V82,0,1)</f>
        <v>#NAME?</v>
      </c>
      <c r="O82" s="14" t="e">
        <f ca="1">_xll.EURO($F82,$H82,$U82,$U82,$C82,$V82,1,2)</f>
        <v>#NAME?</v>
      </c>
      <c r="P82" s="10" t="e">
        <f ca="1">_xll.EURO($F82,$H82,$U82,$U82,$C82,$V82,1,3)</f>
        <v>#NAME?</v>
      </c>
      <c r="Q82" s="10" t="e">
        <f ca="1">_xll.EURO($F82,$H82,$U82,$U82,$C82,$V82,1,5)/365</f>
        <v>#NAME?</v>
      </c>
      <c r="R82" s="173">
        <f>VLOOKUP(E82,Lookups!$B$6:$C$304,2)</f>
        <v>37620</v>
      </c>
      <c r="S82" s="10" t="e">
        <f t="shared" ca="1" si="19"/>
        <v>#NAME?</v>
      </c>
      <c r="T82" s="180" t="str">
        <f t="shared" si="20"/>
        <v/>
      </c>
      <c r="U82" s="185">
        <f>VLOOKUP(E82,Lookups!$B$6:$E$304,4)</f>
        <v>3.5000000000000003E-2</v>
      </c>
      <c r="V82" s="28">
        <f t="shared" ca="1" si="27"/>
        <v>-4265</v>
      </c>
    </row>
    <row r="83" spans="1:22" ht="13.5" thickBot="1" x14ac:dyDescent="0.25">
      <c r="A83" s="206"/>
      <c r="B83" s="193">
        <v>0</v>
      </c>
      <c r="C83" s="18">
        <f>C$79+B83</f>
        <v>0.23</v>
      </c>
      <c r="D83" s="35">
        <f>D$79+B83</f>
        <v>0.33</v>
      </c>
      <c r="E83" s="38">
        <v>37622</v>
      </c>
      <c r="F83" s="57">
        <f t="shared" si="23"/>
        <v>39</v>
      </c>
      <c r="G83" s="57">
        <f t="shared" si="24"/>
        <v>39</v>
      </c>
      <c r="H83" s="54">
        <v>50</v>
      </c>
      <c r="I83" s="63" t="e">
        <f ca="1">IF(AND(F83&gt;H83,F$1="No"),"",_xll.EURO(F83,H83,U83,U83,C83,V83,1,0))</f>
        <v>#NAME?</v>
      </c>
      <c r="J83" s="68" t="e">
        <f ca="1">IF(AND(G83&gt;H83,F$1="no"),"",_xll.EURO(G83,H83,U83,U83,D83,V83,1,0))</f>
        <v>#NAME?</v>
      </c>
      <c r="K83" s="9" t="e">
        <f ca="1">_xll.EURO(F83,H83,U83,U83,C83,V83,1,1)</f>
        <v>#NAME?</v>
      </c>
      <c r="L83" s="63" t="e">
        <f ca="1">IF(AND(G83&lt;H83,F$1="no"),"",_xll.EURO(G83,H83,U83,U83,C83,V83,0,0))</f>
        <v>#NAME?</v>
      </c>
      <c r="M83" s="68" t="e">
        <f ca="1">IF(AND(F83&lt;H83,F$1="no"),"",_xll.EURO(F83,H83,U83,U83,D83,V83,0,0))</f>
        <v>#NAME?</v>
      </c>
      <c r="N83" s="95" t="e">
        <f ca="1">_xll.EURO(F83,H83,U83,U83,C83,V83,0,1)</f>
        <v>#NAME?</v>
      </c>
      <c r="O83" s="14" t="e">
        <f ca="1">_xll.EURO($F83,$H83,$U83,$U83,$C83,$V83,1,2)</f>
        <v>#NAME?</v>
      </c>
      <c r="P83" s="10" t="e">
        <f ca="1">_xll.EURO($F83,$H83,$U83,$U83,$C83,$V83,1,3)</f>
        <v>#NAME?</v>
      </c>
      <c r="Q83" s="10" t="e">
        <f ca="1">_xll.EURO($F83,$H83,$U83,$U83,$C83,$V83,1,5)/365</f>
        <v>#NAME?</v>
      </c>
      <c r="R83" s="173">
        <f>VLOOKUP(E83,Lookups!$B$6:$C$304,2)</f>
        <v>37620</v>
      </c>
      <c r="S83" s="10" t="e">
        <f t="shared" ca="1" si="19"/>
        <v>#NAME?</v>
      </c>
      <c r="T83" s="180" t="str">
        <f t="shared" si="20"/>
        <v/>
      </c>
      <c r="U83" s="185">
        <f>VLOOKUP(E83,Lookups!$B$6:$E$304,4)</f>
        <v>3.5000000000000003E-2</v>
      </c>
      <c r="V83" s="28">
        <f t="shared" ca="1" si="27"/>
        <v>-4265</v>
      </c>
    </row>
    <row r="84" spans="1:22" x14ac:dyDescent="0.2">
      <c r="A84" s="204">
        <v>2004</v>
      </c>
      <c r="B84" s="195"/>
      <c r="C84" s="32">
        <v>0.2</v>
      </c>
      <c r="D84" s="34">
        <v>0.3</v>
      </c>
      <c r="E84" s="20">
        <v>37987</v>
      </c>
      <c r="F84" s="56">
        <v>39.5</v>
      </c>
      <c r="G84" s="56">
        <v>40</v>
      </c>
      <c r="H84" s="53">
        <v>50</v>
      </c>
      <c r="I84" s="61" t="e">
        <f ca="1">IF(AND(F84&gt;H84,F$1="No"),"",_xll.EURO(F84,H84,U84,U84,C84,V84,1,0))</f>
        <v>#NAME?</v>
      </c>
      <c r="J84" s="67" t="e">
        <f ca="1">IF(AND(G84&gt;H84,F$1="no"),"",_xll.EURO(G84,H84,U84,U84,D84,V84,1,0))</f>
        <v>#NAME?</v>
      </c>
      <c r="K84" s="7" t="e">
        <f ca="1">_xll.EURO(F84,H84,U84,U84,C84,V84,1,1)</f>
        <v>#NAME?</v>
      </c>
      <c r="L84" s="61" t="e">
        <f ca="1">IF(AND(G84&lt;H84,F$1="no"),"",_xll.EURO(G84,H84,U84,U84,C84,V84,0,0))</f>
        <v>#NAME?</v>
      </c>
      <c r="M84" s="67" t="e">
        <f ca="1">IF(AND(F84&lt;H84,F$1="no"),"",_xll.EURO(F84,H84,U84,U84,D84,V84,0,0))</f>
        <v>#NAME?</v>
      </c>
      <c r="N84" s="94" t="e">
        <f ca="1">_xll.EURO(F84,H84,U84,U84,C84,V84,0,1)</f>
        <v>#NAME?</v>
      </c>
      <c r="O84" s="16" t="e">
        <f ca="1">_xll.EURO($F84,$H84,$U84,$U84,$C84,$V84,1,2)</f>
        <v>#NAME?</v>
      </c>
      <c r="P84" s="8" t="e">
        <f ca="1">_xll.EURO($F84,$H84,$U84,$U84,$C84,$V84,1,3)</f>
        <v>#NAME?</v>
      </c>
      <c r="Q84" s="8" t="e">
        <f ca="1">_xll.EURO($F84,$H84,$U84,$U84,$C84,$V84,1,5)/365</f>
        <v>#NAME?</v>
      </c>
      <c r="R84" s="172">
        <f>VLOOKUP(E84,Lookups!$B$6:$C$304,2)</f>
        <v>37985</v>
      </c>
      <c r="S84" s="8" t="e">
        <f t="shared" ca="1" si="19"/>
        <v>#NAME?</v>
      </c>
      <c r="T84" s="179" t="str">
        <f t="shared" si="20"/>
        <v/>
      </c>
      <c r="U84" s="184">
        <f>VLOOKUP(E84,Lookups!$B$6:$E$304,4)</f>
        <v>3.7499999999999999E-2</v>
      </c>
      <c r="V84" s="27">
        <f t="shared" ca="1" si="27"/>
        <v>-3900</v>
      </c>
    </row>
    <row r="85" spans="1:22" x14ac:dyDescent="0.2">
      <c r="A85" s="205"/>
      <c r="B85" s="192">
        <v>0</v>
      </c>
      <c r="C85" s="18">
        <v>0.25</v>
      </c>
      <c r="D85" s="35">
        <f>D$84+B85</f>
        <v>0.3</v>
      </c>
      <c r="E85" s="38">
        <v>37987</v>
      </c>
      <c r="F85" s="57">
        <f t="shared" si="23"/>
        <v>39.5</v>
      </c>
      <c r="G85" s="57">
        <f t="shared" si="24"/>
        <v>39.5</v>
      </c>
      <c r="H85" s="54">
        <v>50</v>
      </c>
      <c r="I85" s="63" t="e">
        <f ca="1">IF(AND(F85&gt;H85,F$1="No"),"",_xll.EURO(F85,H85,U85,U85,C85,V85,1,0))</f>
        <v>#NAME?</v>
      </c>
      <c r="J85" s="68" t="e">
        <f ca="1">IF(AND(G85&gt;H85,F$1="no"),"",_xll.EURO(G85,H85,U85,U85,D85,V85,1,0))</f>
        <v>#NAME?</v>
      </c>
      <c r="K85" s="9" t="e">
        <f ca="1">_xll.EURO(F85,H85,U85,U85,C85,V85,1,1)</f>
        <v>#NAME?</v>
      </c>
      <c r="L85" s="63" t="e">
        <f ca="1">IF(AND(G85&lt;H85,F$1="no"),"",_xll.EURO(G85,H85,U85,U85,C85,V85,0,0))</f>
        <v>#NAME?</v>
      </c>
      <c r="M85" s="68" t="e">
        <f ca="1">IF(AND(F85&lt;H85,F$1="no"),"",_xll.EURO(F85,H85,U85,U85,D85,V85,0,0))</f>
        <v>#NAME?</v>
      </c>
      <c r="N85" s="95" t="e">
        <f ca="1">_xll.EURO(F85,H85,U85,U85,C85,V85,0,1)</f>
        <v>#NAME?</v>
      </c>
      <c r="O85" s="14" t="e">
        <f ca="1">_xll.EURO($F85,$H85,$U85,$U85,$C85,$V85,1,2)</f>
        <v>#NAME?</v>
      </c>
      <c r="P85" s="10" t="e">
        <f ca="1">_xll.EURO($F85,$H85,$U85,$U85,$C85,$V85,1,3)</f>
        <v>#NAME?</v>
      </c>
      <c r="Q85" s="10" t="e">
        <f ca="1">_xll.EURO($F85,$H85,$U85,$U85,$C85,$V85,1,5)/365</f>
        <v>#NAME?</v>
      </c>
      <c r="R85" s="173">
        <f>VLOOKUP(E85,Lookups!$B$6:$C$304,2)</f>
        <v>37985</v>
      </c>
      <c r="S85" s="10" t="e">
        <f t="shared" ca="1" si="19"/>
        <v>#NAME?</v>
      </c>
      <c r="T85" s="180" t="str">
        <f t="shared" si="20"/>
        <v/>
      </c>
      <c r="U85" s="185">
        <f>VLOOKUP(E85,Lookups!$B$6:$E$304,4)</f>
        <v>3.7499999999999999E-2</v>
      </c>
      <c r="V85" s="28">
        <f t="shared" ca="1" si="27"/>
        <v>-3900</v>
      </c>
    </row>
    <row r="86" spans="1:22" x14ac:dyDescent="0.2">
      <c r="A86" s="205"/>
      <c r="B86" s="192">
        <v>0</v>
      </c>
      <c r="C86" s="18">
        <f>C$84+B86</f>
        <v>0.2</v>
      </c>
      <c r="D86" s="35">
        <f>D$84+B86</f>
        <v>0.3</v>
      </c>
      <c r="E86" s="38">
        <v>37987</v>
      </c>
      <c r="F86" s="57">
        <f t="shared" si="23"/>
        <v>39.5</v>
      </c>
      <c r="G86" s="57">
        <f t="shared" si="24"/>
        <v>39.5</v>
      </c>
      <c r="H86" s="54">
        <v>50</v>
      </c>
      <c r="I86" s="63" t="e">
        <f ca="1">IF(AND(F86&gt;H86,F$1="No"),"",_xll.EURO(F86,H86,U86,U86,C86,V86,1,0))</f>
        <v>#NAME?</v>
      </c>
      <c r="J86" s="68" t="e">
        <f ca="1">IF(AND(G86&gt;H86,F$1="no"),"",_xll.EURO(G86,H86,U86,U86,D86,V86,1,0))</f>
        <v>#NAME?</v>
      </c>
      <c r="K86" s="9" t="e">
        <f ca="1">_xll.EURO(F86,H86,U86,U86,C86,V86,1,1)</f>
        <v>#NAME?</v>
      </c>
      <c r="L86" s="63" t="e">
        <f ca="1">IF(AND(G86&lt;H86,F$1="no"),"",_xll.EURO(G86,H86,U86,U86,C86,V86,0,0))</f>
        <v>#NAME?</v>
      </c>
      <c r="M86" s="68" t="e">
        <f ca="1">IF(AND(F86&lt;H86,F$1="no"),"",_xll.EURO(F86,H86,U86,U86,D86,V86,0,0))</f>
        <v>#NAME?</v>
      </c>
      <c r="N86" s="95" t="e">
        <f ca="1">_xll.EURO(F86,H86,U86,U86,C86,V86,0,1)</f>
        <v>#NAME?</v>
      </c>
      <c r="O86" s="14" t="e">
        <f ca="1">_xll.EURO($F86,$H86,$U86,$U86,$C86,$V86,1,2)</f>
        <v>#NAME?</v>
      </c>
      <c r="P86" s="10" t="e">
        <f ca="1">_xll.EURO($F86,$H86,$U86,$U86,$C86,$V86,1,3)</f>
        <v>#NAME?</v>
      </c>
      <c r="Q86" s="10" t="e">
        <f ca="1">_xll.EURO($F86,$H86,$U86,$U86,$C86,$V86,1,5)/365</f>
        <v>#NAME?</v>
      </c>
      <c r="R86" s="173">
        <f>VLOOKUP(E86,Lookups!$B$6:$C$304,2)</f>
        <v>37985</v>
      </c>
      <c r="S86" s="10" t="e">
        <f t="shared" ca="1" si="19"/>
        <v>#NAME?</v>
      </c>
      <c r="T86" s="180" t="str">
        <f t="shared" si="20"/>
        <v/>
      </c>
      <c r="U86" s="185">
        <f>VLOOKUP(E86,Lookups!$B$6:$E$304,4)</f>
        <v>3.7499999999999999E-2</v>
      </c>
      <c r="V86" s="28">
        <f t="shared" ca="1" si="27"/>
        <v>-3900</v>
      </c>
    </row>
    <row r="87" spans="1:22" x14ac:dyDescent="0.2">
      <c r="A87" s="205"/>
      <c r="B87" s="192">
        <v>0</v>
      </c>
      <c r="C87" s="18">
        <f>C$84+B87</f>
        <v>0.2</v>
      </c>
      <c r="D87" s="35">
        <f>D$84+B87</f>
        <v>0.3</v>
      </c>
      <c r="E87" s="38">
        <v>37987</v>
      </c>
      <c r="F87" s="57">
        <f t="shared" si="23"/>
        <v>39.5</v>
      </c>
      <c r="G87" s="57">
        <f t="shared" si="24"/>
        <v>39.5</v>
      </c>
      <c r="H87" s="54">
        <v>50</v>
      </c>
      <c r="I87" s="63" t="e">
        <f ca="1">IF(AND(F87&gt;H87,F$1="No"),"",_xll.EURO(F87,H87,U87,U87,C87,V87,1,0))</f>
        <v>#NAME?</v>
      </c>
      <c r="J87" s="68" t="e">
        <f ca="1">IF(AND(G87&gt;H87,F$1="no"),"",_xll.EURO(G87,H87,U87,U87,D87,V87,1,0))</f>
        <v>#NAME?</v>
      </c>
      <c r="K87" s="9" t="e">
        <f ca="1">_xll.EURO(F87,H87,U87,U87,C87,V87,1,1)</f>
        <v>#NAME?</v>
      </c>
      <c r="L87" s="63" t="e">
        <f ca="1">IF(AND(G87&lt;H87,F$1="no"),"",_xll.EURO(G87,H87,U87,U87,C87,V87,0,0))</f>
        <v>#NAME?</v>
      </c>
      <c r="M87" s="68" t="e">
        <f ca="1">IF(AND(F87&lt;H87,F$1="no"),"",_xll.EURO(F87,H87,U87,U87,D87,V87,0,0))</f>
        <v>#NAME?</v>
      </c>
      <c r="N87" s="95" t="e">
        <f ca="1">_xll.EURO(F87,H87,U87,U87,C87,V87,0,1)</f>
        <v>#NAME?</v>
      </c>
      <c r="O87" s="14" t="e">
        <f ca="1">_xll.EURO($F87,$H87,$U87,$U87,$C87,$V87,1,2)</f>
        <v>#NAME?</v>
      </c>
      <c r="P87" s="10" t="e">
        <f ca="1">_xll.EURO($F87,$H87,$U87,$U87,$C87,$V87,1,3)</f>
        <v>#NAME?</v>
      </c>
      <c r="Q87" s="10" t="e">
        <f ca="1">_xll.EURO($F87,$H87,$U87,$U87,$C87,$V87,1,5)/365</f>
        <v>#NAME?</v>
      </c>
      <c r="R87" s="173">
        <f>VLOOKUP(E87,Lookups!$B$6:$C$304,2)</f>
        <v>37985</v>
      </c>
      <c r="S87" s="10" t="e">
        <f t="shared" ca="1" si="19"/>
        <v>#NAME?</v>
      </c>
      <c r="T87" s="180" t="str">
        <f t="shared" si="20"/>
        <v/>
      </c>
      <c r="U87" s="185">
        <f>VLOOKUP(E87,Lookups!$B$6:$E$304,4)</f>
        <v>3.7499999999999999E-2</v>
      </c>
      <c r="V87" s="28">
        <f t="shared" ca="1" si="27"/>
        <v>-3900</v>
      </c>
    </row>
    <row r="88" spans="1:22" ht="13.5" thickBot="1" x14ac:dyDescent="0.25">
      <c r="A88" s="206"/>
      <c r="B88" s="193">
        <v>0</v>
      </c>
      <c r="C88" s="18">
        <f>C$84+B88</f>
        <v>0.2</v>
      </c>
      <c r="D88" s="35">
        <f>D$84+B88</f>
        <v>0.3</v>
      </c>
      <c r="E88" s="38">
        <v>37987</v>
      </c>
      <c r="F88" s="57">
        <f t="shared" si="23"/>
        <v>39.5</v>
      </c>
      <c r="G88" s="57">
        <f t="shared" si="24"/>
        <v>39.5</v>
      </c>
      <c r="H88" s="54">
        <v>50</v>
      </c>
      <c r="I88" s="63" t="e">
        <f ca="1">IF(AND(F88&gt;H88,F$1="No"),"",_xll.EURO(F88,H88,U88,U88,C88,V88,1,0))</f>
        <v>#NAME?</v>
      </c>
      <c r="J88" s="68" t="e">
        <f ca="1">IF(AND(G88&gt;H88,F$1="no"),"",_xll.EURO(G88,H88,U88,U88,D88,V88,1,0))</f>
        <v>#NAME?</v>
      </c>
      <c r="K88" s="9" t="e">
        <f ca="1">_xll.EURO(F88,H88,U88,U88,C88,V88,1,1)</f>
        <v>#NAME?</v>
      </c>
      <c r="L88" s="63" t="e">
        <f ca="1">IF(AND(G88&lt;H88,F$1="no"),"",_xll.EURO(G88,H88,U88,U88,C88,V88,0,0))</f>
        <v>#NAME?</v>
      </c>
      <c r="M88" s="68" t="e">
        <f ca="1">IF(AND(F88&lt;H88,F$1="no"),"",_xll.EURO(F88,H88,U88,U88,D88,V88,0,0))</f>
        <v>#NAME?</v>
      </c>
      <c r="N88" s="95" t="e">
        <f ca="1">_xll.EURO(F88,H88,U88,U88,C88,V88,0,1)</f>
        <v>#NAME?</v>
      </c>
      <c r="O88" s="14" t="e">
        <f ca="1">_xll.EURO($F88,$H88,$U88,$U88,$C88,$V88,1,2)</f>
        <v>#NAME?</v>
      </c>
      <c r="P88" s="10" t="e">
        <f ca="1">_xll.EURO($F88,$H88,$U88,$U88,$C88,$V88,1,3)</f>
        <v>#NAME?</v>
      </c>
      <c r="Q88" s="10" t="e">
        <f ca="1">_xll.EURO($F88,$H88,$U88,$U88,$C88,$V88,1,5)/365</f>
        <v>#NAME?</v>
      </c>
      <c r="R88" s="173">
        <f>VLOOKUP(E88,Lookups!$B$6:$C$304,2)</f>
        <v>37985</v>
      </c>
      <c r="S88" s="10" t="e">
        <f t="shared" ca="1" si="19"/>
        <v>#NAME?</v>
      </c>
      <c r="T88" s="180" t="str">
        <f t="shared" si="20"/>
        <v/>
      </c>
      <c r="U88" s="185">
        <f>VLOOKUP(E88,Lookups!$B$6:$E$304,4)</f>
        <v>3.7499999999999999E-2</v>
      </c>
      <c r="V88" s="28">
        <f t="shared" ca="1" si="27"/>
        <v>-3900</v>
      </c>
    </row>
    <row r="89" spans="1:22" x14ac:dyDescent="0.2">
      <c r="A89" s="204">
        <v>2005</v>
      </c>
      <c r="B89" s="195"/>
      <c r="C89" s="32">
        <v>0.2</v>
      </c>
      <c r="D89" s="34">
        <v>0.3</v>
      </c>
      <c r="E89" s="20">
        <v>38353</v>
      </c>
      <c r="F89" s="56">
        <v>39</v>
      </c>
      <c r="G89" s="56">
        <f t="shared" si="24"/>
        <v>39</v>
      </c>
      <c r="H89" s="53">
        <v>50</v>
      </c>
      <c r="I89" s="61" t="e">
        <f ca="1">IF(AND(F89&gt;H89,F$1="No"),"",_xll.EURO(F89,H89,U89,U89,C89,V89,1,0))</f>
        <v>#NAME?</v>
      </c>
      <c r="J89" s="67" t="e">
        <f ca="1">IF(AND(G89&gt;H89,F$1="no"),"",_xll.EURO(G89,H89,U89,U89,D89,V89,1,0))</f>
        <v>#NAME?</v>
      </c>
      <c r="K89" s="7" t="e">
        <f ca="1">_xll.EURO(F89,H89,U89,U89,C89,V89,1,1)</f>
        <v>#NAME?</v>
      </c>
      <c r="L89" s="61" t="e">
        <f ca="1">IF(AND(G89&lt;H89,F$1="no"),"",_xll.EURO(G89,H89,U89,U89,C89,V89,0,0))</f>
        <v>#NAME?</v>
      </c>
      <c r="M89" s="67" t="e">
        <f ca="1">IF(AND(F89&lt;H89,F$1="no"),"",_xll.EURO(F89,H89,U89,U89,D89,V89,0,0))</f>
        <v>#NAME?</v>
      </c>
      <c r="N89" s="94" t="e">
        <f ca="1">_xll.EURO(F89,H89,U89,U89,C89,V89,0,1)</f>
        <v>#NAME?</v>
      </c>
      <c r="O89" s="16" t="e">
        <f ca="1">_xll.EURO($F89,$H89,$U89,$U89,$C89,$V89,1,2)</f>
        <v>#NAME?</v>
      </c>
      <c r="P89" s="8" t="e">
        <f ca="1">_xll.EURO($F89,$H89,$U89,$U89,$C89,$V89,1,3)</f>
        <v>#NAME?</v>
      </c>
      <c r="Q89" s="8" t="e">
        <f ca="1">_xll.EURO($F89,$H89,$U89,$U89,$C89,$V89,1,5)/365</f>
        <v>#NAME?</v>
      </c>
      <c r="R89" s="172">
        <f>VLOOKUP(E89,Lookups!$B$6:$C$304,2)</f>
        <v>38351</v>
      </c>
      <c r="S89" s="8" t="e">
        <f t="shared" ca="1" si="19"/>
        <v>#NAME?</v>
      </c>
      <c r="T89" s="179" t="str">
        <f t="shared" si="20"/>
        <v/>
      </c>
      <c r="U89" s="184">
        <f>VLOOKUP(E89,Lookups!$B$6:$E$304,4)</f>
        <v>0.04</v>
      </c>
      <c r="V89" s="27">
        <f t="shared" ca="1" si="27"/>
        <v>-3534</v>
      </c>
    </row>
    <row r="90" spans="1:22" x14ac:dyDescent="0.2">
      <c r="A90" s="205"/>
      <c r="B90" s="192">
        <v>0</v>
      </c>
      <c r="C90" s="18">
        <f>C$89+B90</f>
        <v>0.2</v>
      </c>
      <c r="D90" s="35">
        <f>D$89+B90</f>
        <v>0.3</v>
      </c>
      <c r="E90" s="38">
        <v>38353</v>
      </c>
      <c r="F90" s="57">
        <f t="shared" si="23"/>
        <v>39</v>
      </c>
      <c r="G90" s="57">
        <f t="shared" si="24"/>
        <v>39</v>
      </c>
      <c r="H90" s="54">
        <v>50</v>
      </c>
      <c r="I90" s="63" t="e">
        <f ca="1">IF(AND(F90&gt;H90,F$1="No"),"",_xll.EURO(F90,H90,U90,U90,C90,V90,1,0))</f>
        <v>#NAME?</v>
      </c>
      <c r="J90" s="68" t="e">
        <f ca="1">IF(AND(G90&gt;H90,F$1="no"),"",_xll.EURO(G90,H90,U90,U90,D90,V90,1,0))</f>
        <v>#NAME?</v>
      </c>
      <c r="K90" s="9" t="e">
        <f ca="1">_xll.EURO(F90,H90,U90,U90,C90,V90,1,1)</f>
        <v>#NAME?</v>
      </c>
      <c r="L90" s="63" t="e">
        <f ca="1">IF(AND(G90&lt;H90,F$1="no"),"",_xll.EURO(G90,H90,U90,U90,C90,V90,0,0))</f>
        <v>#NAME?</v>
      </c>
      <c r="M90" s="68" t="e">
        <f ca="1">IF(AND(F90&lt;H90,F$1="no"),"",_xll.EURO(F90,H90,U90,U90,D90,V90,0,0))</f>
        <v>#NAME?</v>
      </c>
      <c r="N90" s="95" t="e">
        <f ca="1">_xll.EURO(F90,H90,U90,U90,C90,V90,0,1)</f>
        <v>#NAME?</v>
      </c>
      <c r="O90" s="14" t="e">
        <f ca="1">_xll.EURO($F90,$H90,$U90,$U90,$C90,$V90,1,2)</f>
        <v>#NAME?</v>
      </c>
      <c r="P90" s="10" t="e">
        <f ca="1">_xll.EURO($F90,$H90,$U90,$U90,$C90,$V90,1,3)</f>
        <v>#NAME?</v>
      </c>
      <c r="Q90" s="10" t="e">
        <f ca="1">_xll.EURO($F90,$H90,$U90,$U90,$C90,$V90,1,5)/365</f>
        <v>#NAME?</v>
      </c>
      <c r="R90" s="173">
        <f>VLOOKUP(E90,Lookups!$B$6:$C$304,2)</f>
        <v>38351</v>
      </c>
      <c r="S90" s="10" t="e">
        <f t="shared" ca="1" si="19"/>
        <v>#NAME?</v>
      </c>
      <c r="T90" s="180" t="str">
        <f t="shared" si="20"/>
        <v/>
      </c>
      <c r="U90" s="185">
        <f>VLOOKUP(E90,Lookups!$B$6:$E$304,4)</f>
        <v>0.04</v>
      </c>
      <c r="V90" s="28">
        <f t="shared" ca="1" si="27"/>
        <v>-3534</v>
      </c>
    </row>
    <row r="91" spans="1:22" x14ac:dyDescent="0.2">
      <c r="A91" s="205"/>
      <c r="B91" s="192">
        <v>0</v>
      </c>
      <c r="C91" s="18">
        <f>C$89+B91</f>
        <v>0.2</v>
      </c>
      <c r="D91" s="35">
        <f>D$89+B91</f>
        <v>0.3</v>
      </c>
      <c r="E91" s="38">
        <v>38353</v>
      </c>
      <c r="F91" s="57">
        <f t="shared" si="23"/>
        <v>39</v>
      </c>
      <c r="G91" s="57">
        <f t="shared" si="24"/>
        <v>39</v>
      </c>
      <c r="H91" s="54">
        <v>50</v>
      </c>
      <c r="I91" s="63" t="e">
        <f ca="1">IF(AND(F91&gt;H91,F$1="No"),"",_xll.EURO(F91,H91,U91,U91,C91,V91,1,0))</f>
        <v>#NAME?</v>
      </c>
      <c r="J91" s="68" t="e">
        <f ca="1">IF(AND(G91&gt;H91,F$1="no"),"",_xll.EURO(G91,H91,U91,U91,D91,V91,1,0))</f>
        <v>#NAME?</v>
      </c>
      <c r="K91" s="9" t="e">
        <f ca="1">_xll.EURO(F91,H91,U91,U91,C91,V91,1,1)</f>
        <v>#NAME?</v>
      </c>
      <c r="L91" s="63" t="e">
        <f ca="1">IF(AND(G91&lt;H91,F$1="no"),"",_xll.EURO(G91,H91,U91,U91,C91,V91,0,0))</f>
        <v>#NAME?</v>
      </c>
      <c r="M91" s="68" t="e">
        <f ca="1">IF(AND(F91&lt;H91,F$1="no"),"",_xll.EURO(F91,H91,U91,U91,D91,V91,0,0))</f>
        <v>#NAME?</v>
      </c>
      <c r="N91" s="95" t="e">
        <f ca="1">_xll.EURO(F91,H91,U91,U91,C91,V91,0,1)</f>
        <v>#NAME?</v>
      </c>
      <c r="O91" s="14" t="e">
        <f ca="1">_xll.EURO($F91,$H91,$U91,$U91,$C91,$V91,1,2)</f>
        <v>#NAME?</v>
      </c>
      <c r="P91" s="10" t="e">
        <f ca="1">_xll.EURO($F91,$H91,$U91,$U91,$C91,$V91,1,3)</f>
        <v>#NAME?</v>
      </c>
      <c r="Q91" s="10" t="e">
        <f ca="1">_xll.EURO($F91,$H91,$U91,$U91,$C91,$V91,1,5)/365</f>
        <v>#NAME?</v>
      </c>
      <c r="R91" s="173">
        <f>VLOOKUP(E91,Lookups!$B$6:$C$304,2)</f>
        <v>38351</v>
      </c>
      <c r="S91" s="10" t="e">
        <f t="shared" ca="1" si="19"/>
        <v>#NAME?</v>
      </c>
      <c r="T91" s="180" t="str">
        <f t="shared" si="20"/>
        <v/>
      </c>
      <c r="U91" s="185">
        <f>VLOOKUP(E91,Lookups!$B$6:$E$304,4)</f>
        <v>0.04</v>
      </c>
      <c r="V91" s="28">
        <f t="shared" ca="1" si="27"/>
        <v>-3534</v>
      </c>
    </row>
    <row r="92" spans="1:22" x14ac:dyDescent="0.2">
      <c r="A92" s="205"/>
      <c r="B92" s="192">
        <v>0</v>
      </c>
      <c r="C92" s="18">
        <f>C$89+B92</f>
        <v>0.2</v>
      </c>
      <c r="D92" s="35">
        <f>D$89+B92</f>
        <v>0.3</v>
      </c>
      <c r="E92" s="38">
        <v>38353</v>
      </c>
      <c r="F92" s="57">
        <f t="shared" si="23"/>
        <v>39</v>
      </c>
      <c r="G92" s="57">
        <f t="shared" si="24"/>
        <v>39</v>
      </c>
      <c r="H92" s="54">
        <v>50</v>
      </c>
      <c r="I92" s="63" t="e">
        <f ca="1">IF(AND(F92&gt;H92,F$1="No"),"",_xll.EURO(F92,H92,U92,U92,C92,V92,1,0))</f>
        <v>#NAME?</v>
      </c>
      <c r="J92" s="68" t="e">
        <f ca="1">IF(AND(G92&gt;H92,F$1="no"),"",_xll.EURO(G92,H92,U92,U92,D92,V92,1,0))</f>
        <v>#NAME?</v>
      </c>
      <c r="K92" s="9" t="e">
        <f ca="1">_xll.EURO(F92,H92,U92,U92,C92,V92,1,1)</f>
        <v>#NAME?</v>
      </c>
      <c r="L92" s="63" t="e">
        <f ca="1">IF(AND(G92&lt;H92,F$1="no"),"",_xll.EURO(G92,H92,U92,U92,C92,V92,0,0))</f>
        <v>#NAME?</v>
      </c>
      <c r="M92" s="68" t="e">
        <f ca="1">IF(AND(F92&lt;H92,F$1="no"),"",_xll.EURO(F92,H92,U92,U92,D92,V92,0,0))</f>
        <v>#NAME?</v>
      </c>
      <c r="N92" s="95" t="e">
        <f ca="1">_xll.EURO(F92,H92,U92,U92,C92,V92,0,1)</f>
        <v>#NAME?</v>
      </c>
      <c r="O92" s="14" t="e">
        <f ca="1">_xll.EURO($F92,$H92,$U92,$U92,$C92,$V92,1,2)</f>
        <v>#NAME?</v>
      </c>
      <c r="P92" s="10" t="e">
        <f ca="1">_xll.EURO($F92,$H92,$U92,$U92,$C92,$V92,1,3)</f>
        <v>#NAME?</v>
      </c>
      <c r="Q92" s="10" t="e">
        <f ca="1">_xll.EURO($F92,$H92,$U92,$U92,$C92,$V92,1,5)/365</f>
        <v>#NAME?</v>
      </c>
      <c r="R92" s="173">
        <f>VLOOKUP(E92,Lookups!$B$6:$C$304,2)</f>
        <v>38351</v>
      </c>
      <c r="S92" s="10" t="e">
        <f t="shared" ca="1" si="19"/>
        <v>#NAME?</v>
      </c>
      <c r="T92" s="180" t="str">
        <f t="shared" si="20"/>
        <v/>
      </c>
      <c r="U92" s="185">
        <f>VLOOKUP(E92,Lookups!$B$6:$E$304,4)</f>
        <v>0.04</v>
      </c>
      <c r="V92" s="28">
        <f t="shared" ca="1" si="27"/>
        <v>-3534</v>
      </c>
    </row>
    <row r="93" spans="1:22" ht="13.5" thickBot="1" x14ac:dyDescent="0.25">
      <c r="A93" s="206"/>
      <c r="B93" s="193">
        <v>0</v>
      </c>
      <c r="C93" s="18">
        <f>C92</f>
        <v>0.2</v>
      </c>
      <c r="D93" s="35">
        <f>D92</f>
        <v>0.3</v>
      </c>
      <c r="E93" s="38">
        <v>38353</v>
      </c>
      <c r="F93" s="57">
        <f t="shared" si="23"/>
        <v>39</v>
      </c>
      <c r="G93" s="57">
        <f t="shared" si="24"/>
        <v>39</v>
      </c>
      <c r="H93" s="54">
        <v>50</v>
      </c>
      <c r="I93" s="63" t="e">
        <f ca="1">IF(AND(F93&gt;H93,F$1="No"),"",_xll.EURO(F93,H93,U93,U93,C93,V93,1,0))</f>
        <v>#NAME?</v>
      </c>
      <c r="J93" s="68" t="e">
        <f ca="1">IF(AND(G93&gt;H93,F$1="no"),"",_xll.EURO(G93,H93,U93,U93,D93,V93,1,0))</f>
        <v>#NAME?</v>
      </c>
      <c r="K93" s="9" t="e">
        <f ca="1">_xll.EURO(F93,H93,U93,U93,C93,V93,1,1)</f>
        <v>#NAME?</v>
      </c>
      <c r="L93" s="63" t="e">
        <f ca="1">IF(AND(G93&lt;H93,F$1="no"),"",_xll.EURO(G93,H93,U93,U93,C93,V93,0,0))</f>
        <v>#NAME?</v>
      </c>
      <c r="M93" s="68" t="e">
        <f ca="1">IF(AND(F93&lt;H93,F$1="no"),"",_xll.EURO(F93,H93,U93,U93,D93,V93,0,0))</f>
        <v>#NAME?</v>
      </c>
      <c r="N93" s="95" t="e">
        <f ca="1">_xll.EURO(F93,H93,U93,U93,C93,V93,0,1)</f>
        <v>#NAME?</v>
      </c>
      <c r="O93" s="14" t="e">
        <f ca="1">_xll.EURO($F93,$H93,$U93,$U93,$C93,$V93,1,2)</f>
        <v>#NAME?</v>
      </c>
      <c r="P93" s="10" t="e">
        <f ca="1">_xll.EURO($F93,$H93,$U93,$U93,$C93,$V93,1,3)</f>
        <v>#NAME?</v>
      </c>
      <c r="Q93" s="10" t="e">
        <f ca="1">_xll.EURO($F93,$H93,$U93,$U93,$C93,$V93,1,5)/365</f>
        <v>#NAME?</v>
      </c>
      <c r="R93" s="173">
        <f>VLOOKUP(E93,Lookups!$B$6:$C$304,2)</f>
        <v>38351</v>
      </c>
      <c r="S93" s="10" t="e">
        <f t="shared" ca="1" si="19"/>
        <v>#NAME?</v>
      </c>
      <c r="T93" s="180" t="str">
        <f t="shared" si="20"/>
        <v/>
      </c>
      <c r="U93" s="185">
        <f>VLOOKUP(E93,Lookups!$B$6:$E$304,4)</f>
        <v>0.04</v>
      </c>
      <c r="V93" s="28">
        <f t="shared" ca="1" si="27"/>
        <v>-3534</v>
      </c>
    </row>
    <row r="94" spans="1:22" x14ac:dyDescent="0.2">
      <c r="A94" s="204">
        <v>2006</v>
      </c>
      <c r="B94" s="195"/>
      <c r="C94" s="32">
        <v>0.2</v>
      </c>
      <c r="D94" s="34">
        <v>0.3</v>
      </c>
      <c r="E94" s="20">
        <v>38718</v>
      </c>
      <c r="F94" s="56">
        <f t="shared" si="23"/>
        <v>39</v>
      </c>
      <c r="G94" s="56">
        <f t="shared" si="24"/>
        <v>39</v>
      </c>
      <c r="H94" s="53">
        <v>50</v>
      </c>
      <c r="I94" s="61" t="e">
        <f ca="1">IF(AND(F94&gt;H94,F$1="No"),"",_xll.EURO(F94,H94,U94,U94,C94,V94,1,0))</f>
        <v>#NAME?</v>
      </c>
      <c r="J94" s="67" t="e">
        <f ca="1">IF(AND(G94&gt;H94,F$1="no"),"",_xll.EURO(G94,H94,U94,U94,D94,V94,1,0))</f>
        <v>#NAME?</v>
      </c>
      <c r="K94" s="7" t="e">
        <f ca="1">_xll.EURO(F94,H94,U94,U94,C94,V94,1,1)</f>
        <v>#NAME?</v>
      </c>
      <c r="L94" s="61" t="e">
        <f ca="1">IF(AND(G94&lt;H94,F$1="no"),"",_xll.EURO(G94,H94,U94,U94,C94,V94,0,0))</f>
        <v>#NAME?</v>
      </c>
      <c r="M94" s="67" t="e">
        <f ca="1">IF(AND(F94&lt;H94,F$1="no"),"",_xll.EURO(F94,H94,U94,U94,D94,V94,0,0))</f>
        <v>#NAME?</v>
      </c>
      <c r="N94" s="94" t="e">
        <f ca="1">_xll.EURO(F94,H94,U94,U94,C94,V94,0,1)</f>
        <v>#NAME?</v>
      </c>
      <c r="O94" s="16" t="e">
        <f ca="1">_xll.EURO($F94,$H94,$U94,$U94,$C94,$V94,1,2)</f>
        <v>#NAME?</v>
      </c>
      <c r="P94" s="8" t="e">
        <f ca="1">_xll.EURO($F94,$H94,$U94,$U94,$C94,$V94,1,3)</f>
        <v>#NAME?</v>
      </c>
      <c r="Q94" s="8" t="e">
        <f ca="1">_xll.EURO($F94,$H94,$U94,$U94,$C94,$V94,1,5)/365</f>
        <v>#NAME?</v>
      </c>
      <c r="R94" s="172">
        <f>VLOOKUP(E94,Lookups!$B$6:$C$304,2)</f>
        <v>38716</v>
      </c>
      <c r="S94" s="8" t="e">
        <f t="shared" ca="1" si="19"/>
        <v>#NAME?</v>
      </c>
      <c r="T94" s="179" t="str">
        <f t="shared" si="20"/>
        <v/>
      </c>
      <c r="U94" s="184">
        <f>VLOOKUP(E94,Lookups!$B$6:$E$304,4)</f>
        <v>4.2500000000000003E-2</v>
      </c>
      <c r="V94" s="27">
        <f t="shared" ca="1" si="27"/>
        <v>-3169</v>
      </c>
    </row>
    <row r="95" spans="1:22" x14ac:dyDescent="0.2">
      <c r="A95" s="205"/>
      <c r="B95" s="192">
        <v>0</v>
      </c>
      <c r="C95" s="18">
        <f>C$94+B95</f>
        <v>0.2</v>
      </c>
      <c r="D95" s="35">
        <f>D$94+B95</f>
        <v>0.3</v>
      </c>
      <c r="E95" s="38">
        <v>38718</v>
      </c>
      <c r="F95" s="57">
        <f t="shared" si="23"/>
        <v>39</v>
      </c>
      <c r="G95" s="57">
        <f t="shared" si="24"/>
        <v>39</v>
      </c>
      <c r="H95" s="54">
        <v>50</v>
      </c>
      <c r="I95" s="63" t="e">
        <f ca="1">IF(AND(F95&gt;H95,F$1="No"),"",_xll.EURO(F95,H95,U95,U95,C95,V95,1,0))</f>
        <v>#NAME?</v>
      </c>
      <c r="J95" s="68" t="e">
        <f ca="1">IF(AND(G95&gt;H95,F$1="no"),"",_xll.EURO(G95,H95,U95,U95,D95,V95,1,0))</f>
        <v>#NAME?</v>
      </c>
      <c r="K95" s="9" t="e">
        <f ca="1">_xll.EURO(F95,H95,U95,U95,C95,V95,1,1)</f>
        <v>#NAME?</v>
      </c>
      <c r="L95" s="63" t="e">
        <f ca="1">IF(AND(G95&lt;H95,F$1="no"),"",_xll.EURO(G95,H95,U95,U95,C95,V95,0,0))</f>
        <v>#NAME?</v>
      </c>
      <c r="M95" s="68" t="e">
        <f ca="1">IF(AND(F95&lt;H95,F$1="no"),"",_xll.EURO(F95,H95,U95,U95,D95,V95,0,0))</f>
        <v>#NAME?</v>
      </c>
      <c r="N95" s="95" t="e">
        <f ca="1">_xll.EURO(F95,H95,U95,U95,C95,V95,0,1)</f>
        <v>#NAME?</v>
      </c>
      <c r="O95" s="14" t="e">
        <f ca="1">_xll.EURO($F95,$H95,$U95,$U95,$C95,$V95,1,2)</f>
        <v>#NAME?</v>
      </c>
      <c r="P95" s="10" t="e">
        <f ca="1">_xll.EURO($F95,$H95,$U95,$U95,$C95,$V95,1,3)</f>
        <v>#NAME?</v>
      </c>
      <c r="Q95" s="10" t="e">
        <f ca="1">_xll.EURO($F95,$H95,$U95,$U95,$C95,$V95,1,5)/365</f>
        <v>#NAME?</v>
      </c>
      <c r="R95" s="173">
        <f>VLOOKUP(E95,Lookups!$B$6:$C$304,2)</f>
        <v>38716</v>
      </c>
      <c r="S95" s="10" t="e">
        <f t="shared" ca="1" si="19"/>
        <v>#NAME?</v>
      </c>
      <c r="T95" s="180" t="str">
        <f t="shared" si="20"/>
        <v/>
      </c>
      <c r="U95" s="185">
        <f>VLOOKUP(E95,Lookups!$B$6:$E$304,4)</f>
        <v>4.2500000000000003E-2</v>
      </c>
      <c r="V95" s="28">
        <f t="shared" ca="1" si="27"/>
        <v>-3169</v>
      </c>
    </row>
    <row r="96" spans="1:22" x14ac:dyDescent="0.2">
      <c r="A96" s="205"/>
      <c r="B96" s="192">
        <v>0</v>
      </c>
      <c r="C96" s="18">
        <f>C$94+B96</f>
        <v>0.2</v>
      </c>
      <c r="D96" s="35">
        <f>D$94+B96</f>
        <v>0.3</v>
      </c>
      <c r="E96" s="38">
        <v>38718</v>
      </c>
      <c r="F96" s="57">
        <f t="shared" si="23"/>
        <v>39</v>
      </c>
      <c r="G96" s="57">
        <f t="shared" si="24"/>
        <v>39</v>
      </c>
      <c r="H96" s="54">
        <v>50</v>
      </c>
      <c r="I96" s="63" t="e">
        <f ca="1">IF(AND(F96&gt;H96,F$1="No"),"",_xll.EURO(F96,H96,U96,U96,C96,V96,1,0))</f>
        <v>#NAME?</v>
      </c>
      <c r="J96" s="68" t="e">
        <f ca="1">IF(AND(G96&gt;H96,F$1="no"),"",_xll.EURO(G96,H96,U96,U96,D96,V96,1,0))</f>
        <v>#NAME?</v>
      </c>
      <c r="K96" s="9" t="e">
        <f ca="1">_xll.EURO(F96,H96,U96,U96,C96,V96,1,1)</f>
        <v>#NAME?</v>
      </c>
      <c r="L96" s="63" t="e">
        <f ca="1">IF(AND(G96&lt;H96,F$1="no"),"",_xll.EURO(G96,H96,U96,U96,C96,V96,0,0))</f>
        <v>#NAME?</v>
      </c>
      <c r="M96" s="68" t="e">
        <f ca="1">IF(AND(F96&lt;H96,F$1="no"),"",_xll.EURO(F96,H96,U96,U96,D96,V96,0,0))</f>
        <v>#NAME?</v>
      </c>
      <c r="N96" s="95" t="e">
        <f ca="1">_xll.EURO(F96,H96,U96,U96,C96,V96,0,1)</f>
        <v>#NAME?</v>
      </c>
      <c r="O96" s="14" t="e">
        <f ca="1">_xll.EURO($F96,$H96,$U96,$U96,$C96,$V96,1,2)</f>
        <v>#NAME?</v>
      </c>
      <c r="P96" s="10" t="e">
        <f ca="1">_xll.EURO($F96,$H96,$U96,$U96,$C96,$V96,1,3)</f>
        <v>#NAME?</v>
      </c>
      <c r="Q96" s="10" t="e">
        <f ca="1">_xll.EURO($F96,$H96,$U96,$U96,$C96,$V96,1,5)/365</f>
        <v>#NAME?</v>
      </c>
      <c r="R96" s="173">
        <f>VLOOKUP(E96,Lookups!$B$6:$C$304,2)</f>
        <v>38716</v>
      </c>
      <c r="S96" s="10" t="e">
        <f t="shared" ca="1" si="19"/>
        <v>#NAME?</v>
      </c>
      <c r="T96" s="180" t="str">
        <f t="shared" si="20"/>
        <v/>
      </c>
      <c r="U96" s="185">
        <f>VLOOKUP(E96,Lookups!$B$6:$E$304,4)</f>
        <v>4.2500000000000003E-2</v>
      </c>
      <c r="V96" s="28">
        <f t="shared" ca="1" si="27"/>
        <v>-3169</v>
      </c>
    </row>
    <row r="97" spans="1:22" x14ac:dyDescent="0.2">
      <c r="A97" s="205"/>
      <c r="B97" s="192">
        <v>0</v>
      </c>
      <c r="C97" s="18">
        <f>C$94+B97</f>
        <v>0.2</v>
      </c>
      <c r="D97" s="35">
        <f>D$94+B97</f>
        <v>0.3</v>
      </c>
      <c r="E97" s="38">
        <v>38718</v>
      </c>
      <c r="F97" s="57">
        <f t="shared" si="23"/>
        <v>39</v>
      </c>
      <c r="G97" s="57">
        <f t="shared" si="24"/>
        <v>39</v>
      </c>
      <c r="H97" s="54">
        <v>50</v>
      </c>
      <c r="I97" s="63" t="e">
        <f ca="1">IF(AND(F97&gt;H97,F$1="No"),"",_xll.EURO(F97,H97,U97,U97,C97,V97,1,0))</f>
        <v>#NAME?</v>
      </c>
      <c r="J97" s="68" t="e">
        <f ca="1">IF(AND(G97&gt;H97,F$1="no"),"",_xll.EURO(G97,H97,U97,U97,D97,V97,1,0))</f>
        <v>#NAME?</v>
      </c>
      <c r="K97" s="9" t="e">
        <f ca="1">_xll.EURO(F97,H97,U97,U97,C97,V97,1,1)</f>
        <v>#NAME?</v>
      </c>
      <c r="L97" s="63" t="e">
        <f ca="1">IF(AND(G97&lt;H97,F$1="no"),"",_xll.EURO(G97,H97,U97,U97,C97,V97,0,0))</f>
        <v>#NAME?</v>
      </c>
      <c r="M97" s="68" t="e">
        <f ca="1">IF(AND(F97&lt;H97,F$1="no"),"",_xll.EURO(F97,H97,U97,U97,D97,V97,0,0))</f>
        <v>#NAME?</v>
      </c>
      <c r="N97" s="95" t="e">
        <f ca="1">_xll.EURO(F97,H97,U97,U97,C97,V97,0,1)</f>
        <v>#NAME?</v>
      </c>
      <c r="O97" s="14" t="e">
        <f ca="1">_xll.EURO($F97,$H97,$U97,$U97,$C97,$V97,1,2)</f>
        <v>#NAME?</v>
      </c>
      <c r="P97" s="10" t="e">
        <f ca="1">_xll.EURO($F97,$H97,$U97,$U97,$C97,$V97,1,3)</f>
        <v>#NAME?</v>
      </c>
      <c r="Q97" s="10" t="e">
        <f ca="1">_xll.EURO($F97,$H97,$U97,$U97,$C97,$V97,1,5)/365</f>
        <v>#NAME?</v>
      </c>
      <c r="R97" s="173">
        <f>VLOOKUP(E97,Lookups!$B$6:$C$304,2)</f>
        <v>38716</v>
      </c>
      <c r="S97" s="10" t="e">
        <f t="shared" ca="1" si="19"/>
        <v>#NAME?</v>
      </c>
      <c r="T97" s="180" t="str">
        <f t="shared" si="20"/>
        <v/>
      </c>
      <c r="U97" s="185">
        <f>VLOOKUP(E97,Lookups!$B$6:$E$304,4)</f>
        <v>4.2500000000000003E-2</v>
      </c>
      <c r="V97" s="28">
        <f t="shared" ca="1" si="27"/>
        <v>-3169</v>
      </c>
    </row>
    <row r="98" spans="1:22" ht="13.5" thickBot="1" x14ac:dyDescent="0.25">
      <c r="A98" s="206"/>
      <c r="B98" s="193">
        <v>0</v>
      </c>
      <c r="C98" s="31">
        <f>C$94+B98</f>
        <v>0.2</v>
      </c>
      <c r="D98" s="36">
        <f>D$94+B98</f>
        <v>0.3</v>
      </c>
      <c r="E98" s="21">
        <v>38718</v>
      </c>
      <c r="F98" s="58">
        <f t="shared" si="23"/>
        <v>39</v>
      </c>
      <c r="G98" s="58">
        <f t="shared" si="24"/>
        <v>39</v>
      </c>
      <c r="H98" s="55">
        <v>50</v>
      </c>
      <c r="I98" s="65" t="e">
        <f ca="1">IF(AND(F98&gt;H98,F$1="No"),"",_xll.EURO(F98,H98,U98,U98,C98,V98,1,0))</f>
        <v>#NAME?</v>
      </c>
      <c r="J98" s="69" t="e">
        <f ca="1">IF(AND(G98&gt;H98,F$1="no"),"",_xll.EURO(G98,H98,U98,U98,D98,V98,1,0))</f>
        <v>#NAME?</v>
      </c>
      <c r="K98" s="11" t="e">
        <f ca="1">_xll.EURO(F98,H98,U98,U98,C98,V98,1,1)</f>
        <v>#NAME?</v>
      </c>
      <c r="L98" s="65" t="e">
        <f ca="1">IF(AND(G98&lt;H98,F$1="no"),"",_xll.EURO(G98,H98,U98,U98,C98,V98,0,0))</f>
        <v>#NAME?</v>
      </c>
      <c r="M98" s="69" t="e">
        <f ca="1">IF(AND(F98&lt;H98,F$1="no"),"",_xll.EURO(F98,H98,U98,U98,D98,V98,0,0))</f>
        <v>#NAME?</v>
      </c>
      <c r="N98" s="96" t="e">
        <f ca="1">_xll.EURO(F98,H98,U98,U98,C98,V98,0,1)</f>
        <v>#NAME?</v>
      </c>
      <c r="O98" s="17" t="e">
        <f ca="1">_xll.EURO($F98,$H98,$U98,$U98,$C98,$V98,1,2)</f>
        <v>#NAME?</v>
      </c>
      <c r="P98" s="12" t="e">
        <f ca="1">_xll.EURO($F98,$H98,$U98,$U98,$C98,$V98,1,3)</f>
        <v>#NAME?</v>
      </c>
      <c r="Q98" s="12" t="e">
        <f ca="1">_xll.EURO($F98,$H98,$U98,$U98,$C98,$V98,1,5)/365</f>
        <v>#NAME?</v>
      </c>
      <c r="R98" s="174">
        <f>VLOOKUP(E98,Lookups!$B$6:$C$304,2)</f>
        <v>38716</v>
      </c>
      <c r="S98" s="12" t="e">
        <f t="shared" ca="1" si="19"/>
        <v>#NAME?</v>
      </c>
      <c r="T98" s="181" t="str">
        <f t="shared" si="20"/>
        <v/>
      </c>
      <c r="U98" s="186">
        <f>VLOOKUP(E98,Lookups!$B$6:$E$304,4)</f>
        <v>4.2500000000000003E-2</v>
      </c>
      <c r="V98" s="30">
        <f t="shared" ca="1" si="27"/>
        <v>-3169</v>
      </c>
    </row>
  </sheetData>
  <mergeCells count="17">
    <mergeCell ref="I1:M1"/>
    <mergeCell ref="A74:A78"/>
    <mergeCell ref="A79:A83"/>
    <mergeCell ref="A84:A88"/>
    <mergeCell ref="A29:A36"/>
    <mergeCell ref="A37:A44"/>
    <mergeCell ref="A4:A8"/>
    <mergeCell ref="A9:A18"/>
    <mergeCell ref="A19:A23"/>
    <mergeCell ref="A24:A28"/>
    <mergeCell ref="A45:A49"/>
    <mergeCell ref="A50:A54"/>
    <mergeCell ref="A89:A93"/>
    <mergeCell ref="A94:A98"/>
    <mergeCell ref="A55:A60"/>
    <mergeCell ref="A61:A65"/>
    <mergeCell ref="A66:A73"/>
  </mergeCells>
  <phoneticPr fontId="0" type="noConversion"/>
  <pageMargins left="0.5" right="0.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73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3" sqref="H33"/>
    </sheetView>
  </sheetViews>
  <sheetFormatPr defaultRowHeight="12.75" x14ac:dyDescent="0.2"/>
  <cols>
    <col min="1" max="1" width="4.7109375" style="70" customWidth="1"/>
    <col min="2" max="2" width="6.42578125" style="70" bestFit="1" customWidth="1"/>
    <col min="3" max="3" width="10.7109375" bestFit="1" customWidth="1"/>
    <col min="4" max="4" width="10.7109375" customWidth="1"/>
    <col min="5" max="5" width="10.42578125" customWidth="1"/>
    <col min="6" max="6" width="9.28515625" style="52" bestFit="1" customWidth="1"/>
    <col min="7" max="7" width="9.28515625" style="52" customWidth="1"/>
    <col min="8" max="8" width="10.85546875" style="51" bestFit="1" customWidth="1"/>
    <col min="9" max="10" width="7.85546875" bestFit="1" customWidth="1"/>
    <col min="11" max="11" width="7.7109375" bestFit="1" customWidth="1"/>
    <col min="12" max="13" width="8.42578125" bestFit="1" customWidth="1"/>
    <col min="14" max="14" width="7.5703125" bestFit="1" customWidth="1"/>
    <col min="15" max="15" width="8.140625" customWidth="1"/>
    <col min="16" max="16" width="8" bestFit="1" customWidth="1"/>
    <col min="17" max="17" width="7" bestFit="1" customWidth="1"/>
    <col min="18" max="18" width="10.28515625" bestFit="1" customWidth="1"/>
    <col min="19" max="19" width="8.5703125" style="70" bestFit="1" customWidth="1"/>
    <col min="20" max="20" width="8.5703125" style="177" bestFit="1" customWidth="1"/>
    <col min="21" max="21" width="6.42578125" customWidth="1"/>
    <col min="22" max="22" width="5.140625" customWidth="1"/>
    <col min="26" max="26" width="10.85546875" bestFit="1" customWidth="1"/>
  </cols>
  <sheetData>
    <row r="1" spans="1:27" ht="21" thickBot="1" x14ac:dyDescent="0.35">
      <c r="C1" s="78" t="s">
        <v>24</v>
      </c>
      <c r="D1" s="70"/>
      <c r="E1" s="70"/>
      <c r="F1" s="80" t="s">
        <v>45</v>
      </c>
      <c r="G1" s="80"/>
      <c r="H1" s="72"/>
      <c r="I1" s="210" t="s">
        <v>54</v>
      </c>
      <c r="J1" s="211"/>
      <c r="K1" s="211"/>
      <c r="L1" s="211"/>
      <c r="M1" s="212"/>
      <c r="N1" s="70"/>
      <c r="O1" s="70"/>
      <c r="P1" s="70"/>
      <c r="Q1" s="70"/>
      <c r="R1" s="70"/>
      <c r="U1" s="70"/>
      <c r="V1" s="70"/>
    </row>
    <row r="2" spans="1:27" x14ac:dyDescent="0.2">
      <c r="B2" s="74" t="s">
        <v>10</v>
      </c>
      <c r="C2" s="169">
        <f ca="1">Lookups!K2</f>
        <v>41885</v>
      </c>
      <c r="D2" s="170"/>
      <c r="E2" s="75"/>
      <c r="F2" s="76" t="s">
        <v>18</v>
      </c>
      <c r="G2" s="76" t="s">
        <v>19</v>
      </c>
      <c r="H2" s="171"/>
      <c r="I2" s="73" t="s">
        <v>18</v>
      </c>
      <c r="J2" s="73" t="s">
        <v>19</v>
      </c>
      <c r="K2" s="74" t="s">
        <v>18</v>
      </c>
      <c r="L2" s="73" t="s">
        <v>18</v>
      </c>
      <c r="M2" s="73" t="s">
        <v>19</v>
      </c>
      <c r="N2" s="73" t="s">
        <v>18</v>
      </c>
      <c r="O2" s="73" t="s">
        <v>44</v>
      </c>
      <c r="P2" s="73" t="s">
        <v>44</v>
      </c>
      <c r="Q2" s="73" t="s">
        <v>44</v>
      </c>
      <c r="R2" s="75"/>
      <c r="S2" s="74" t="s">
        <v>20</v>
      </c>
      <c r="T2" s="178" t="s">
        <v>20</v>
      </c>
      <c r="U2" s="75"/>
      <c r="V2" s="73" t="s">
        <v>23</v>
      </c>
    </row>
    <row r="3" spans="1:27" ht="13.5" thickBot="1" x14ac:dyDescent="0.25">
      <c r="B3" s="74" t="s">
        <v>46</v>
      </c>
      <c r="C3" s="74" t="s">
        <v>16</v>
      </c>
      <c r="D3" s="74" t="s">
        <v>17</v>
      </c>
      <c r="E3" s="74" t="s">
        <v>0</v>
      </c>
      <c r="F3" s="76" t="s">
        <v>6</v>
      </c>
      <c r="G3" s="76" t="s">
        <v>6</v>
      </c>
      <c r="H3" s="77" t="s">
        <v>5</v>
      </c>
      <c r="I3" s="74" t="s">
        <v>8</v>
      </c>
      <c r="J3" s="74" t="s">
        <v>8</v>
      </c>
      <c r="K3" s="74" t="s">
        <v>11</v>
      </c>
      <c r="L3" s="74" t="s">
        <v>9</v>
      </c>
      <c r="M3" s="74" t="s">
        <v>9</v>
      </c>
      <c r="N3" s="74" t="s">
        <v>12</v>
      </c>
      <c r="O3" s="74" t="s">
        <v>7</v>
      </c>
      <c r="P3" s="74" t="s">
        <v>15</v>
      </c>
      <c r="Q3" s="74" t="s">
        <v>43</v>
      </c>
      <c r="R3" s="79" t="s">
        <v>14</v>
      </c>
      <c r="S3" s="74" t="s">
        <v>21</v>
      </c>
      <c r="T3" s="178" t="s">
        <v>22</v>
      </c>
      <c r="U3" s="74" t="s">
        <v>13</v>
      </c>
      <c r="V3" s="74" t="s">
        <v>14</v>
      </c>
      <c r="X3" s="74" t="s">
        <v>56</v>
      </c>
      <c r="Y3" s="74" t="s">
        <v>56</v>
      </c>
      <c r="Z3" s="74" t="s">
        <v>59</v>
      </c>
      <c r="AA3" s="74" t="s">
        <v>59</v>
      </c>
    </row>
    <row r="4" spans="1:27" x14ac:dyDescent="0.2">
      <c r="A4" s="214" t="s">
        <v>25</v>
      </c>
      <c r="B4" s="191"/>
      <c r="C4" s="32">
        <v>2</v>
      </c>
      <c r="D4" s="34">
        <v>2.85</v>
      </c>
      <c r="E4" s="20">
        <v>37043</v>
      </c>
      <c r="F4" s="56">
        <f>'Monthly Option Markets'!F4</f>
        <v>27.5</v>
      </c>
      <c r="G4" s="56">
        <f>'Monthly Option Markets'!G4</f>
        <v>27.8</v>
      </c>
      <c r="H4" s="53">
        <v>45</v>
      </c>
      <c r="I4" s="61" t="e">
        <f ca="1">IF(AND(F4&gt;H4,F$1="No"),"",_xll.EURO(F4,H4,U4,U4,C4,V4,1,0))</f>
        <v>#NAME?</v>
      </c>
      <c r="J4" s="67" t="e">
        <f ca="1">IF(AND(G4&gt;H4,F$1="no"),"",_xll.EURO(G4,H4,U4,U4,D4,V4,1,0))</f>
        <v>#NAME?</v>
      </c>
      <c r="K4" s="7" t="e">
        <f ca="1">_xll.EURO(F4,H4,U4,U4,C4,V4,1,1)</f>
        <v>#NAME?</v>
      </c>
      <c r="L4" s="61" t="e">
        <f ca="1">IF(AND(G4&lt;H4,F$1="no"),"",_xll.EURO(G4,H4,U4,U4,C4,V4,0,0))</f>
        <v>#NAME?</v>
      </c>
      <c r="M4" s="62" t="e">
        <f ca="1">IF(AND(F4&lt;H4,F$1="no"),"",_xll.EURO(F4,H4,U4,U4,D4,V4,0,0))</f>
        <v>#NAME?</v>
      </c>
      <c r="N4" s="94" t="e">
        <f ca="1">_xll.EURO(F4,H4,U4,U4,C4,V4,0,1)</f>
        <v>#NAME?</v>
      </c>
      <c r="O4" s="16" t="e">
        <f ca="1">_xll.EURO($F4,$H4,$U4,$U4,$C4,$V4,1,2)</f>
        <v>#NAME?</v>
      </c>
      <c r="P4" s="8" t="e">
        <f ca="1">_xll.EURO($F4,$H4,$U4,$U4,$C4,$V4,1,3)</f>
        <v>#NAME?</v>
      </c>
      <c r="Q4" s="8" t="e">
        <f ca="1">_xll.EURO($F4,$H4,$U4,$U4,$C4,$V4,1,5)/365</f>
        <v>#NAME?</v>
      </c>
      <c r="R4" s="172">
        <f>VLOOKUP(E4,Lookups!$B$6:$H$304,6)</f>
        <v>37057</v>
      </c>
      <c r="S4" s="8" t="e">
        <f t="shared" ref="S4:S67" ca="1" si="0">IF(F4&gt;H4,"",J4-I4)</f>
        <v>#NAME?</v>
      </c>
      <c r="T4" s="179" t="str">
        <f t="shared" ref="T4:T67" si="1">IF(F4&gt;H4,M4-L4,"")</f>
        <v/>
      </c>
      <c r="U4" s="184">
        <f>VLOOKUP(E4,Lookups!$B$6:$E$304,4)</f>
        <v>3.5000000000000003E-2</v>
      </c>
      <c r="V4" s="27">
        <f t="shared" ref="V4:V67" ca="1" si="2">R4-$C$2</f>
        <v>-4828</v>
      </c>
    </row>
    <row r="5" spans="1:27" x14ac:dyDescent="0.2">
      <c r="A5" s="215"/>
      <c r="B5" s="192">
        <v>0</v>
      </c>
      <c r="C5" s="18">
        <f>C4+B5</f>
        <v>2</v>
      </c>
      <c r="D5" s="35">
        <f>D4+B5</f>
        <v>2.85</v>
      </c>
      <c r="E5" s="38">
        <v>37043</v>
      </c>
      <c r="F5" s="57">
        <f>F4</f>
        <v>27.5</v>
      </c>
      <c r="G5" s="57">
        <f>G4</f>
        <v>27.8</v>
      </c>
      <c r="H5" s="54">
        <v>60</v>
      </c>
      <c r="I5" s="63" t="e">
        <f ca="1">IF(AND(F5&gt;H5,F$1="No"),"",_xll.EURO(F5,H5,U5,U5,C5,V5,1,0))</f>
        <v>#NAME?</v>
      </c>
      <c r="J5" s="68" t="e">
        <f ca="1">IF(AND(G5&gt;H5,F$1="no"),"",_xll.EURO(G5,H5,U5,U5,D5,V5,1,0))</f>
        <v>#NAME?</v>
      </c>
      <c r="K5" s="9" t="e">
        <f ca="1">_xll.EURO(F5,H5,U5,U5,C5,V5,1,1)</f>
        <v>#NAME?</v>
      </c>
      <c r="L5" s="63" t="e">
        <f ca="1">IF(AND(G5&lt;H5,F$1="no"),"",_xll.EURO(G5,H5,U5,U5,C5,V5,0,0))</f>
        <v>#NAME?</v>
      </c>
      <c r="M5" s="64" t="e">
        <f ca="1">IF(AND(F5&lt;H5,F$1="no"),"",_xll.EURO(F5,H5,U5,U5,D5,V5,0,0))</f>
        <v>#NAME?</v>
      </c>
      <c r="N5" s="95" t="e">
        <f ca="1">_xll.EURO(F5,H5,U5,U5,C5,V5,0,1)</f>
        <v>#NAME?</v>
      </c>
      <c r="O5" s="14" t="e">
        <f ca="1">_xll.EURO($F5,$H5,$U5,$U5,$C5,$V5,1,2)</f>
        <v>#NAME?</v>
      </c>
      <c r="P5" s="10" t="e">
        <f ca="1">_xll.EURO($F5,$H5,$U5,$U5,$C5,$V5,1,3)</f>
        <v>#NAME?</v>
      </c>
      <c r="Q5" s="10" t="e">
        <f ca="1">_xll.EURO($F5,$H5,$U5,$U5,$C5,$V5,1,5)/365</f>
        <v>#NAME?</v>
      </c>
      <c r="R5" s="173">
        <f>VLOOKUP(E5,Lookups!$B$6:$H$304,6)</f>
        <v>37057</v>
      </c>
      <c r="S5" s="10" t="e">
        <f t="shared" ca="1" si="0"/>
        <v>#NAME?</v>
      </c>
      <c r="T5" s="180" t="str">
        <f t="shared" si="1"/>
        <v/>
      </c>
      <c r="U5" s="185">
        <f>VLOOKUP(E5,Lookups!$B$6:$E$304,4)</f>
        <v>3.5000000000000003E-2</v>
      </c>
      <c r="V5" s="28">
        <f t="shared" ca="1" si="2"/>
        <v>-4828</v>
      </c>
    </row>
    <row r="6" spans="1:27" x14ac:dyDescent="0.2">
      <c r="A6" s="215"/>
      <c r="B6" s="192">
        <v>0</v>
      </c>
      <c r="C6" s="18">
        <f>C5+B6</f>
        <v>2</v>
      </c>
      <c r="D6" s="35">
        <f>D5+B6</f>
        <v>2.85</v>
      </c>
      <c r="E6" s="38">
        <v>37043</v>
      </c>
      <c r="F6" s="57">
        <f t="shared" ref="F6:G8" si="3">F5</f>
        <v>27.5</v>
      </c>
      <c r="G6" s="57">
        <f t="shared" si="3"/>
        <v>27.8</v>
      </c>
      <c r="H6" s="54">
        <v>65</v>
      </c>
      <c r="I6" s="63" t="e">
        <f ca="1">IF(AND(F6&gt;H6,F$1="No"),"",_xll.EURO(F6,H6,U6,U6,C6,V6,1,0))</f>
        <v>#NAME?</v>
      </c>
      <c r="J6" s="68" t="e">
        <f ca="1">IF(AND(G6&gt;H6,F$1="no"),"",_xll.EURO(G6,H6,U6,U6,D6,V6,1,0))</f>
        <v>#NAME?</v>
      </c>
      <c r="K6" s="9" t="e">
        <f ca="1">_xll.EURO(F6,H6,U6,U6,C6,V6,1,1)</f>
        <v>#NAME?</v>
      </c>
      <c r="L6" s="63" t="e">
        <f ca="1">IF(AND(G6&lt;H6,F$1="no"),"",_xll.EURO(G6,H6,U6,U6,C6,V6,0,0))</f>
        <v>#NAME?</v>
      </c>
      <c r="M6" s="64" t="e">
        <f ca="1">IF(AND(F6&lt;H6,F$1="no"),"",_xll.EURO(F6,H6,U6,U6,D6,V6,0,0))</f>
        <v>#NAME?</v>
      </c>
      <c r="N6" s="95" t="e">
        <f ca="1">_xll.EURO(F6,H6,U6,U6,C6,V6,0,1)</f>
        <v>#NAME?</v>
      </c>
      <c r="O6" s="14" t="e">
        <f ca="1">_xll.EURO($F6,$H6,$U6,$U6,$C6,$V6,1,2)</f>
        <v>#NAME?</v>
      </c>
      <c r="P6" s="10" t="e">
        <f ca="1">_xll.EURO($F6,$H6,$U6,$U6,$C6,$V6,1,3)</f>
        <v>#NAME?</v>
      </c>
      <c r="Q6" s="10" t="e">
        <f ca="1">_xll.EURO($F6,$H6,$U6,$U6,$C6,$V6,1,5)/365</f>
        <v>#NAME?</v>
      </c>
      <c r="R6" s="173">
        <f>VLOOKUP(E6,Lookups!$B$6:$H$304,6)</f>
        <v>37057</v>
      </c>
      <c r="S6" s="10" t="e">
        <f t="shared" ca="1" si="0"/>
        <v>#NAME?</v>
      </c>
      <c r="T6" s="180" t="str">
        <f t="shared" si="1"/>
        <v/>
      </c>
      <c r="U6" s="185">
        <f>VLOOKUP(E6,Lookups!$B$6:$E$304,4)</f>
        <v>3.5000000000000003E-2</v>
      </c>
      <c r="V6" s="28">
        <f t="shared" ca="1" si="2"/>
        <v>-4828</v>
      </c>
    </row>
    <row r="7" spans="1:27" x14ac:dyDescent="0.2">
      <c r="A7" s="215"/>
      <c r="B7" s="192">
        <v>0</v>
      </c>
      <c r="C7" s="18">
        <f>C6+B7</f>
        <v>2</v>
      </c>
      <c r="D7" s="35">
        <f>D6+B7</f>
        <v>2.85</v>
      </c>
      <c r="E7" s="38">
        <v>37043</v>
      </c>
      <c r="F7" s="57">
        <f t="shared" si="3"/>
        <v>27.5</v>
      </c>
      <c r="G7" s="57">
        <f t="shared" si="3"/>
        <v>27.8</v>
      </c>
      <c r="H7" s="54">
        <v>75</v>
      </c>
      <c r="I7" s="63" t="e">
        <f ca="1">IF(AND(F7&gt;H7,F$1="No"),"",_xll.EURO(F7,H7,U7,U7,C7,V7,1,0))</f>
        <v>#NAME?</v>
      </c>
      <c r="J7" s="68" t="e">
        <f ca="1">IF(AND(G7&gt;H7,F$1="no"),"",_xll.EURO(G7,H7,U7,U7,D7,V7,1,0))</f>
        <v>#NAME?</v>
      </c>
      <c r="K7" s="9" t="e">
        <f ca="1">_xll.EURO(F7,H7,U7,U7,C7,V7,1,1)</f>
        <v>#NAME?</v>
      </c>
      <c r="L7" s="63" t="e">
        <f ca="1">IF(AND(G7&lt;H7,F$1="no"),"",_xll.EURO(G7,H7,U7,U7,C7,V7,0,0))</f>
        <v>#NAME?</v>
      </c>
      <c r="M7" s="64" t="e">
        <f ca="1">IF(AND(F7&lt;H7,F$1="no"),"",_xll.EURO(F7,H7,U7,U7,D7,V7,0,0))</f>
        <v>#NAME?</v>
      </c>
      <c r="N7" s="95" t="e">
        <f ca="1">_xll.EURO(F7,H7,U7,U7,C7,V7,0,1)</f>
        <v>#NAME?</v>
      </c>
      <c r="O7" s="14" t="e">
        <f ca="1">_xll.EURO($F7,$H7,$U7,$U7,$C7,$V7,1,2)</f>
        <v>#NAME?</v>
      </c>
      <c r="P7" s="10" t="e">
        <f ca="1">_xll.EURO($F7,$H7,$U7,$U7,$C7,$V7,1,3)</f>
        <v>#NAME?</v>
      </c>
      <c r="Q7" s="10" t="e">
        <f ca="1">_xll.EURO($F7,$H7,$U7,$U7,$C7,$V7,1,5)/365</f>
        <v>#NAME?</v>
      </c>
      <c r="R7" s="173">
        <f>VLOOKUP(E7,Lookups!$B$6:$H$304,6)</f>
        <v>37057</v>
      </c>
      <c r="S7" s="10" t="e">
        <f t="shared" ca="1" si="0"/>
        <v>#NAME?</v>
      </c>
      <c r="T7" s="180" t="str">
        <f t="shared" si="1"/>
        <v/>
      </c>
      <c r="U7" s="185">
        <f>VLOOKUP(E7,Lookups!$B$6:$E$304,4)</f>
        <v>3.5000000000000003E-2</v>
      </c>
      <c r="V7" s="28">
        <f t="shared" ca="1" si="2"/>
        <v>-4828</v>
      </c>
    </row>
    <row r="8" spans="1:27" ht="13.5" thickBot="1" x14ac:dyDescent="0.25">
      <c r="A8" s="216"/>
      <c r="B8" s="193">
        <v>0</v>
      </c>
      <c r="C8" s="18">
        <f>C7+B8</f>
        <v>2</v>
      </c>
      <c r="D8" s="35">
        <f>D7+B8</f>
        <v>2.85</v>
      </c>
      <c r="E8" s="38">
        <v>37043</v>
      </c>
      <c r="F8" s="57">
        <f t="shared" si="3"/>
        <v>27.5</v>
      </c>
      <c r="G8" s="57">
        <f t="shared" si="3"/>
        <v>27.8</v>
      </c>
      <c r="H8" s="54">
        <v>100</v>
      </c>
      <c r="I8" s="63" t="e">
        <f ca="1">IF(AND(F8&gt;H8,F$1="No"),"",_xll.EURO(F8,H8,U8,U8,C8,V8,1,0))</f>
        <v>#NAME?</v>
      </c>
      <c r="J8" s="68" t="e">
        <f ca="1">IF(AND(G8&gt;H8,F$1="no"),"",_xll.EURO(G8,H8,U8,U8,D8,V8,1,0))</f>
        <v>#NAME?</v>
      </c>
      <c r="K8" s="9" t="e">
        <f ca="1">_xll.EURO(F8,H8,U8,U8,C8,V8,1,1)</f>
        <v>#NAME?</v>
      </c>
      <c r="L8" s="63" t="e">
        <f ca="1">IF(AND(G8&lt;H8,F$1="no"),"",_xll.EURO(G8,H8,U8,U8,C8,V8,0,0))</f>
        <v>#NAME?</v>
      </c>
      <c r="M8" s="64" t="e">
        <f ca="1">IF(AND(F8&lt;H8,F$1="no"),"",_xll.EURO(F8,H8,U8,U8,D8,V8,0,0))</f>
        <v>#NAME?</v>
      </c>
      <c r="N8" s="96" t="e">
        <f ca="1">_xll.EURO(F8,H8,U8,U8,C8,V8,0,1)</f>
        <v>#NAME?</v>
      </c>
      <c r="O8" s="17" t="e">
        <f ca="1">_xll.EURO($F8,$H8,$U8,$U8,$C8,$V8,1,2)</f>
        <v>#NAME?</v>
      </c>
      <c r="P8" s="12" t="e">
        <f ca="1">_xll.EURO($F8,$H8,$U8,$U8,$C8,$V8,1,3)</f>
        <v>#NAME?</v>
      </c>
      <c r="Q8" s="12" t="e">
        <f ca="1">_xll.EURO($F8,$H8,$U8,$U8,$C8,$V8,1,5)/365</f>
        <v>#NAME?</v>
      </c>
      <c r="R8" s="174">
        <f>VLOOKUP(E8,Lookups!$B$6:$H$304,6)</f>
        <v>37057</v>
      </c>
      <c r="S8" s="12" t="e">
        <f t="shared" ca="1" si="0"/>
        <v>#NAME?</v>
      </c>
      <c r="T8" s="181" t="str">
        <f t="shared" si="1"/>
        <v/>
      </c>
      <c r="U8" s="186">
        <f>VLOOKUP(E8,Lookups!$B$6:$E$304,4)</f>
        <v>3.5000000000000003E-2</v>
      </c>
      <c r="V8" s="28">
        <f t="shared" ca="1" si="2"/>
        <v>-4828</v>
      </c>
      <c r="X8" t="s">
        <v>57</v>
      </c>
      <c r="Y8" t="s">
        <v>58</v>
      </c>
    </row>
    <row r="9" spans="1:27" ht="13.5" thickBot="1" x14ac:dyDescent="0.25">
      <c r="A9" s="204" t="s">
        <v>26</v>
      </c>
      <c r="B9" s="191"/>
      <c r="C9" s="32">
        <v>1.95</v>
      </c>
      <c r="D9" s="34">
        <v>2.1</v>
      </c>
      <c r="E9" s="20">
        <v>37073</v>
      </c>
      <c r="F9" s="56">
        <f>'[2]EOL LINKS'!B4</f>
        <v>80.25</v>
      </c>
      <c r="G9" s="56">
        <f>'[2]EOL LINKS'!C4</f>
        <v>80.75</v>
      </c>
      <c r="H9" s="53">
        <v>45</v>
      </c>
      <c r="I9" s="61" t="e">
        <f ca="1">IF(AND(F9&gt;H9,F$1="No"),"",_xll.EURO(F9,H9,U9,U9,C9,V9,1,0))</f>
        <v>#NAME?</v>
      </c>
      <c r="J9" s="67" t="e">
        <f ca="1">IF(AND(G9&gt;H9,F$1="no"),"",_xll.EURO(G9,H9,U9,U9,D9,V9,1,0))</f>
        <v>#NAME?</v>
      </c>
      <c r="K9" s="7" t="e">
        <f ca="1">_xll.EURO(F9,H9,U9,U9,C9,V9,1,1)</f>
        <v>#NAME?</v>
      </c>
      <c r="L9" s="61" t="e">
        <f ca="1">IF(AND(G9&lt;H9,F$1="no"),"",_xll.EURO(G9,H9,U9,U9,C9,V9,0,0))</f>
        <v>#NAME?</v>
      </c>
      <c r="M9" s="62" t="e">
        <f ca="1">IF(AND(F9&lt;H9,F$1="no"),"",_xll.EURO(F9,H9,U9,U9,D9,V9,0,0))</f>
        <v>#NAME?</v>
      </c>
      <c r="N9" s="95" t="e">
        <f ca="1">_xll.EURO(F9,H9,U9,U9,C9,V9,0,1)</f>
        <v>#NAME?</v>
      </c>
      <c r="O9" s="14" t="e">
        <f ca="1">_xll.EURO($F9,$H9,$U9,$U9,$C9,$V9,1,2)</f>
        <v>#NAME?</v>
      </c>
      <c r="P9" s="10" t="e">
        <f ca="1">_xll.EURO($F9,$H9,$U9,$U9,$C9,$V9,1,3)</f>
        <v>#NAME?</v>
      </c>
      <c r="Q9" s="10" t="e">
        <f ca="1">_xll.EURO($F9,$H9,$U9,$U9,$C9,$V9,1,5)/365</f>
        <v>#NAME?</v>
      </c>
      <c r="R9" s="173">
        <f>VLOOKUP(E9,Lookups!$B$6:$H$304,6)</f>
        <v>37089</v>
      </c>
      <c r="S9" s="10" t="str">
        <f t="shared" si="0"/>
        <v/>
      </c>
      <c r="T9" s="180" t="e">
        <f t="shared" ca="1" si="1"/>
        <v>#NAME?</v>
      </c>
      <c r="U9" s="185">
        <f>VLOOKUP(E9,Lookups!$B$6:$E$304,4)</f>
        <v>3.5000000000000003E-2</v>
      </c>
      <c r="V9" s="27">
        <f t="shared" ca="1" si="2"/>
        <v>-4796</v>
      </c>
      <c r="X9" s="197">
        <f>'[2]EOL LINKS'!B$15</f>
        <v>3.81</v>
      </c>
      <c r="Y9" s="197">
        <f>'[2]EOL LINKS'!C$15</f>
        <v>3.8149999999999999</v>
      </c>
      <c r="Z9" s="198">
        <f>F9/X9*1000</f>
        <v>21062.992125984252</v>
      </c>
      <c r="AA9" s="198">
        <f>G9/Y9*1000</f>
        <v>21166.448230668415</v>
      </c>
    </row>
    <row r="10" spans="1:27" x14ac:dyDescent="0.2">
      <c r="A10" s="205"/>
      <c r="B10" s="194"/>
      <c r="C10" s="18">
        <f>C9</f>
        <v>1.95</v>
      </c>
      <c r="D10" s="35">
        <f>D9</f>
        <v>2.1</v>
      </c>
      <c r="E10" s="38">
        <v>37104</v>
      </c>
      <c r="F10" s="56">
        <f>'[2]EOL LINKS'!B5</f>
        <v>72</v>
      </c>
      <c r="G10" s="56">
        <f>'[2]EOL LINKS'!C5</f>
        <v>72.5</v>
      </c>
      <c r="H10" s="59">
        <f>H9</f>
        <v>45</v>
      </c>
      <c r="I10" s="63" t="e">
        <f ca="1">IF(AND(F10&gt;H10,F$1="No"),"",_xll.EURO(F10,H10,U10,U10,C10,V10,1,0))</f>
        <v>#NAME?</v>
      </c>
      <c r="J10" s="68" t="e">
        <f ca="1">IF(AND(G10&gt;H10,F$1="no"),"",_xll.EURO(G10,H10,U10,U10,D10,V10,1,0))</f>
        <v>#NAME?</v>
      </c>
      <c r="K10" s="9" t="e">
        <f ca="1">_xll.EURO(F10,H10,U10,U10,C10,V10,1,1)</f>
        <v>#NAME?</v>
      </c>
      <c r="L10" s="63" t="e">
        <f ca="1">IF(AND(G10&lt;H10,F$1="no"),"",_xll.EURO(G10,H10,U10,U10,C10,V10,0,0))</f>
        <v>#NAME?</v>
      </c>
      <c r="M10" s="64" t="e">
        <f ca="1">IF(AND(F10&lt;H10,F$1="no"),"",_xll.EURO(F10,H10,U10,U10,D10,V10,0,0))</f>
        <v>#NAME?</v>
      </c>
      <c r="N10" s="97" t="e">
        <f ca="1">_xll.EURO(F10,H10,U10,U10,C10,V10,0,1)</f>
        <v>#NAME?</v>
      </c>
      <c r="O10" s="46" t="e">
        <f ca="1">_xll.EURO($F10,$H10,$U10,$U10,$C10,$V10,1,2)</f>
        <v>#NAME?</v>
      </c>
      <c r="P10" s="47" t="e">
        <f ca="1">_xll.EURO($F10,$H10,$U10,$U10,$C10,$V10,1,3)</f>
        <v>#NAME?</v>
      </c>
      <c r="Q10" s="47" t="e">
        <f ca="1">_xll.EURO($F10,$H10,$U10,$U10,$C10,$V10,1,5)/365</f>
        <v>#NAME?</v>
      </c>
      <c r="R10" s="175">
        <f>VLOOKUP(E10,Lookups!$B$6:$H$304,6)</f>
        <v>37119</v>
      </c>
      <c r="S10" s="47" t="str">
        <f t="shared" si="0"/>
        <v/>
      </c>
      <c r="T10" s="182" t="e">
        <f t="shared" ca="1" si="1"/>
        <v>#NAME?</v>
      </c>
      <c r="U10" s="187">
        <f>VLOOKUP(E10,Lookups!$B$6:$E$304,4)</f>
        <v>3.5000000000000003E-2</v>
      </c>
      <c r="V10" s="28">
        <f t="shared" ca="1" si="2"/>
        <v>-4766</v>
      </c>
      <c r="X10" s="197">
        <f>'[2]EOL LINKS'!B$16</f>
        <v>3.8975</v>
      </c>
      <c r="Y10" s="197">
        <f>'[2]EOL LINKS'!C$16</f>
        <v>3.9049999999999998</v>
      </c>
      <c r="Z10" s="198">
        <f t="shared" ref="Z10:AA18" si="4">F10/X10*1000</f>
        <v>18473.380372033353</v>
      </c>
      <c r="AA10" s="198">
        <f t="shared" si="4"/>
        <v>18565.94110115237</v>
      </c>
    </row>
    <row r="11" spans="1:27" x14ac:dyDescent="0.2">
      <c r="A11" s="205"/>
      <c r="B11" s="192">
        <v>0</v>
      </c>
      <c r="C11" s="18">
        <f t="shared" ref="C11:C17" si="5">C10+B11</f>
        <v>1.95</v>
      </c>
      <c r="D11" s="35">
        <f t="shared" ref="D11:D17" si="6">D10+B11</f>
        <v>2.1</v>
      </c>
      <c r="E11" s="39">
        <v>37073</v>
      </c>
      <c r="F11" s="89">
        <f>F9</f>
        <v>80.25</v>
      </c>
      <c r="G11" s="89">
        <f>G9</f>
        <v>80.75</v>
      </c>
      <c r="H11" s="81">
        <v>50</v>
      </c>
      <c r="I11" s="82" t="e">
        <f ca="1">IF(AND(F11&gt;H11,F$1="No"),"",_xll.EURO(F11,H11,U11,U11,C11,V11,1,0))</f>
        <v>#NAME?</v>
      </c>
      <c r="J11" s="83" t="e">
        <f ca="1">IF(AND(G11&gt;H11,F$1="no"),"",_xll.EURO(G11,H11,U11,U11,D11,V11,1,0))</f>
        <v>#NAME?</v>
      </c>
      <c r="K11" s="40" t="e">
        <f ca="1">_xll.EURO(F11,H11,U11,U11,C11,V11,1,1)</f>
        <v>#NAME?</v>
      </c>
      <c r="L11" s="82" t="e">
        <f ca="1">IF(AND(G11&lt;H11,F$1="no"),"",_xll.EURO(G11,H11,U11,U11,C11,V11,0,0))</f>
        <v>#NAME?</v>
      </c>
      <c r="M11" s="92" t="e">
        <f ca="1">IF(AND(F11&lt;H11,F$1="no"),"",_xll.EURO(F11,H11,U11,U11,D11,V11,0,0))</f>
        <v>#NAME?</v>
      </c>
      <c r="N11" s="98" t="e">
        <f ca="1">_xll.EURO(F11,H11,U11,U11,C11,V11,0,1)</f>
        <v>#NAME?</v>
      </c>
      <c r="O11" s="41" t="e">
        <f ca="1">_xll.EURO($F11,$H11,$U11,$U11,$C11,$V11,1,2)</f>
        <v>#NAME?</v>
      </c>
      <c r="P11" s="42" t="e">
        <f ca="1">_xll.EURO($F11,$H11,$U11,$U11,$C11,$V11,1,3)</f>
        <v>#NAME?</v>
      </c>
      <c r="Q11" s="42" t="e">
        <f ca="1">_xll.EURO($F11,$H11,$U11,$U11,$C11,$V11,1,5)/365</f>
        <v>#NAME?</v>
      </c>
      <c r="R11" s="176">
        <f>VLOOKUP(E11,Lookups!$B$6:$H$304,6)</f>
        <v>37089</v>
      </c>
      <c r="S11" s="42" t="str">
        <f t="shared" si="0"/>
        <v/>
      </c>
      <c r="T11" s="183" t="e">
        <f t="shared" ca="1" si="1"/>
        <v>#NAME?</v>
      </c>
      <c r="U11" s="188">
        <f>VLOOKUP(E11,Lookups!$B$6:$E$304,4)</f>
        <v>3.5000000000000003E-2</v>
      </c>
      <c r="V11" s="155">
        <f t="shared" ca="1" si="2"/>
        <v>-4796</v>
      </c>
      <c r="X11" s="197">
        <f>'[2]EOL LINKS'!B$15</f>
        <v>3.81</v>
      </c>
      <c r="Y11" s="197">
        <f>'[2]EOL LINKS'!C$15</f>
        <v>3.8149999999999999</v>
      </c>
      <c r="Z11" s="198">
        <f t="shared" si="4"/>
        <v>21062.992125984252</v>
      </c>
      <c r="AA11" s="198">
        <f t="shared" si="4"/>
        <v>21166.448230668415</v>
      </c>
    </row>
    <row r="12" spans="1:27" x14ac:dyDescent="0.2">
      <c r="A12" s="205"/>
      <c r="B12" s="192">
        <v>0</v>
      </c>
      <c r="C12" s="18">
        <f t="shared" si="5"/>
        <v>1.95</v>
      </c>
      <c r="D12" s="35">
        <f t="shared" si="6"/>
        <v>2.1</v>
      </c>
      <c r="E12" s="44">
        <v>37104</v>
      </c>
      <c r="F12" s="84">
        <f>F10</f>
        <v>72</v>
      </c>
      <c r="G12" s="84">
        <f>G10</f>
        <v>72.5</v>
      </c>
      <c r="H12" s="85">
        <f>H11</f>
        <v>50</v>
      </c>
      <c r="I12" s="86" t="e">
        <f ca="1">IF(AND(F12&gt;H12,F$1="No"),"",_xll.EURO(F12,H12,U12,U12,C12,V12,1,0))</f>
        <v>#NAME?</v>
      </c>
      <c r="J12" s="87" t="e">
        <f ca="1">IF(AND(G12&gt;H12,F$1="no"),"",_xll.EURO(G12,H12,U12,U12,D12,V12,1,0))</f>
        <v>#NAME?</v>
      </c>
      <c r="K12" s="45" t="e">
        <f ca="1">_xll.EURO(F12,H12,U12,U12,C12,V12,1,1)</f>
        <v>#NAME?</v>
      </c>
      <c r="L12" s="86" t="e">
        <f ca="1">IF(AND(G12&lt;H12,F$1="no"),"",_xll.EURO(G12,H12,U12,U12,C12,V12,0,0))</f>
        <v>#NAME?</v>
      </c>
      <c r="M12" s="99" t="e">
        <f ca="1">IF(AND(F12&lt;H12,F$1="no"),"",_xll.EURO(F12,H12,U12,U12,D12,V12,0,0))</f>
        <v>#NAME?</v>
      </c>
      <c r="N12" s="196" t="s">
        <v>55</v>
      </c>
      <c r="O12" s="46" t="e">
        <f ca="1">_xll.EURO($F12,$H12,$U12,$U12,$C12,$V12,1,2)</f>
        <v>#NAME?</v>
      </c>
      <c r="P12" s="47" t="e">
        <f ca="1">_xll.EURO($F12,$H12,$U12,$U12,$C12,$V12,1,3)</f>
        <v>#NAME?</v>
      </c>
      <c r="Q12" s="47" t="e">
        <f ca="1">_xll.EURO($F12,$H12,$U12,$U12,$C12,$V12,1,5)/365</f>
        <v>#NAME?</v>
      </c>
      <c r="R12" s="175">
        <f>VLOOKUP(E12,Lookups!$B$6:$H$304,6)</f>
        <v>37119</v>
      </c>
      <c r="S12" s="47" t="str">
        <f t="shared" si="0"/>
        <v/>
      </c>
      <c r="T12" s="182" t="e">
        <f t="shared" ca="1" si="1"/>
        <v>#NAME?</v>
      </c>
      <c r="U12" s="187">
        <f>VLOOKUP(E12,Lookups!$B$6:$E$304,4)</f>
        <v>3.5000000000000003E-2</v>
      </c>
      <c r="V12" s="156">
        <f t="shared" ca="1" si="2"/>
        <v>-4766</v>
      </c>
      <c r="X12" s="197">
        <f>'[2]EOL LINKS'!B$16</f>
        <v>3.8975</v>
      </c>
      <c r="Y12" s="197">
        <f>'[2]EOL LINKS'!C$16</f>
        <v>3.9049999999999998</v>
      </c>
      <c r="Z12" s="198">
        <f t="shared" si="4"/>
        <v>18473.380372033353</v>
      </c>
      <c r="AA12" s="198">
        <f t="shared" si="4"/>
        <v>18565.94110115237</v>
      </c>
    </row>
    <row r="13" spans="1:27" x14ac:dyDescent="0.2">
      <c r="A13" s="205"/>
      <c r="B13" s="192">
        <v>0</v>
      </c>
      <c r="C13" s="18">
        <f t="shared" si="5"/>
        <v>1.95</v>
      </c>
      <c r="D13" s="35">
        <f t="shared" si="6"/>
        <v>2.1</v>
      </c>
      <c r="E13" s="39">
        <v>37073</v>
      </c>
      <c r="F13" s="89">
        <f>F9</f>
        <v>80.25</v>
      </c>
      <c r="G13" s="89">
        <f>G9</f>
        <v>80.75</v>
      </c>
      <c r="H13" s="81">
        <v>100</v>
      </c>
      <c r="I13" s="82" t="e">
        <f ca="1">IF(AND(F13&gt;H13,F$1="No"),"",_xll.EURO(F13,H13,U13,U13,C13,V13,1,0))</f>
        <v>#NAME?</v>
      </c>
      <c r="J13" s="83" t="e">
        <f ca="1">IF(AND(G13&gt;H13,F$1="no"),"",_xll.EURO(G13,H13,U13,U13,D13,V13,1,0))</f>
        <v>#NAME?</v>
      </c>
      <c r="K13" s="40" t="e">
        <f ca="1">_xll.EURO(F13,H13,U13,U13,C13,V13,1,1)</f>
        <v>#NAME?</v>
      </c>
      <c r="L13" s="82" t="e">
        <f ca="1">IF(AND(G13&lt;H13,F$1="no"),"",_xll.EURO(G13,H13,U13,U13,C13,V13,0,0))</f>
        <v>#NAME?</v>
      </c>
      <c r="M13" s="92" t="e">
        <f ca="1">IF(AND(F13&lt;H13,F$1="no"),"",_xll.EURO(F13,H13,U13,U13,D13,V13,0,0))</f>
        <v>#NAME?</v>
      </c>
      <c r="N13" s="98" t="e">
        <f ca="1">_xll.EURO(F13,H13,U13,U13,C13,V13,0,1)</f>
        <v>#NAME?</v>
      </c>
      <c r="O13" s="41" t="e">
        <f ca="1">_xll.EURO($F13,$H13,$U13,$U13,$C13,$V13,1,2)</f>
        <v>#NAME?</v>
      </c>
      <c r="P13" s="42" t="e">
        <f ca="1">_xll.EURO($F13,$H13,$U13,$U13,$C13,$V13,1,3)</f>
        <v>#NAME?</v>
      </c>
      <c r="Q13" s="42" t="e">
        <f ca="1">_xll.EURO($F13,$H13,$U13,$U13,$C13,$V13,1,5)/365</f>
        <v>#NAME?</v>
      </c>
      <c r="R13" s="176">
        <f>VLOOKUP(E13,Lookups!$B$6:$H$304,6)</f>
        <v>37089</v>
      </c>
      <c r="S13" s="42" t="e">
        <f t="shared" ca="1" si="0"/>
        <v>#NAME?</v>
      </c>
      <c r="T13" s="183" t="str">
        <f t="shared" si="1"/>
        <v/>
      </c>
      <c r="U13" s="188">
        <f>VLOOKUP(E13,Lookups!$B$6:$E$304,4)</f>
        <v>3.5000000000000003E-2</v>
      </c>
      <c r="V13" s="155">
        <f t="shared" ca="1" si="2"/>
        <v>-4796</v>
      </c>
      <c r="X13" s="197">
        <f>'[2]EOL LINKS'!B$15</f>
        <v>3.81</v>
      </c>
      <c r="Y13" s="197">
        <f>'[2]EOL LINKS'!C$15</f>
        <v>3.8149999999999999</v>
      </c>
      <c r="Z13" s="198">
        <f t="shared" si="4"/>
        <v>21062.992125984252</v>
      </c>
      <c r="AA13" s="198">
        <f t="shared" si="4"/>
        <v>21166.448230668415</v>
      </c>
    </row>
    <row r="14" spans="1:27" x14ac:dyDescent="0.2">
      <c r="A14" s="205"/>
      <c r="B14" s="192">
        <v>0</v>
      </c>
      <c r="C14" s="18">
        <f t="shared" si="5"/>
        <v>1.95</v>
      </c>
      <c r="D14" s="35">
        <f t="shared" si="6"/>
        <v>2.1</v>
      </c>
      <c r="E14" s="44">
        <v>37104</v>
      </c>
      <c r="F14" s="84">
        <f>F10</f>
        <v>72</v>
      </c>
      <c r="G14" s="84">
        <f>G10</f>
        <v>72.5</v>
      </c>
      <c r="H14" s="85">
        <f>H13</f>
        <v>100</v>
      </c>
      <c r="I14" s="86" t="e">
        <f ca="1">IF(AND(F14&gt;H14,F$1="No"),"",_xll.EURO(F14,H14,U14,U14,C14,V14,1,0))</f>
        <v>#NAME?</v>
      </c>
      <c r="J14" s="87" t="e">
        <f ca="1">IF(AND(G14&gt;H14,F$1="no"),"",_xll.EURO(G14,H14,U14,U14,D14,V14,1,0))</f>
        <v>#NAME?</v>
      </c>
      <c r="K14" s="45" t="e">
        <f ca="1">_xll.EURO(F14,H14,U14,U14,C14,V14,1,1)</f>
        <v>#NAME?</v>
      </c>
      <c r="L14" s="86" t="e">
        <f ca="1">IF(AND(G14&lt;H14,F$1="no"),"",_xll.EURO(G14,H14,U14,U14,C14,V14,0,0))</f>
        <v>#NAME?</v>
      </c>
      <c r="M14" s="99" t="e">
        <f ca="1">IF(AND(F14&lt;H14,F$1="no"),"",_xll.EURO(F14,H14,U14,U14,D14,V14,0,0))</f>
        <v>#NAME?</v>
      </c>
      <c r="N14" s="97" t="e">
        <f ca="1">_xll.EURO(F14,H14,U14,U14,C14,V14,0,1)</f>
        <v>#NAME?</v>
      </c>
      <c r="O14" s="46" t="e">
        <f ca="1">_xll.EURO($F14,$H14,$U14,$U14,$C14,$V14,1,2)</f>
        <v>#NAME?</v>
      </c>
      <c r="P14" s="47" t="e">
        <f ca="1">_xll.EURO($F14,$H14,$U14,$U14,$C14,$V14,1,3)</f>
        <v>#NAME?</v>
      </c>
      <c r="Q14" s="47" t="e">
        <f ca="1">_xll.EURO($F14,$H14,$U14,$U14,$C14,$V14,1,5)/365</f>
        <v>#NAME?</v>
      </c>
      <c r="R14" s="175">
        <f>VLOOKUP(E14,Lookups!$B$6:$H$304,6)</f>
        <v>37119</v>
      </c>
      <c r="S14" s="47" t="e">
        <f t="shared" ca="1" si="0"/>
        <v>#NAME?</v>
      </c>
      <c r="T14" s="182" t="str">
        <f t="shared" si="1"/>
        <v/>
      </c>
      <c r="U14" s="187">
        <f>VLOOKUP(E14,Lookups!$B$6:$E$304,4)</f>
        <v>3.5000000000000003E-2</v>
      </c>
      <c r="V14" s="156">
        <f t="shared" ca="1" si="2"/>
        <v>-4766</v>
      </c>
      <c r="X14" s="197">
        <f>'[2]EOL LINKS'!B$16</f>
        <v>3.8975</v>
      </c>
      <c r="Y14" s="197">
        <f>'[2]EOL LINKS'!C$16</f>
        <v>3.9049999999999998</v>
      </c>
      <c r="Z14" s="198">
        <f t="shared" si="4"/>
        <v>18473.380372033353</v>
      </c>
      <c r="AA14" s="198">
        <f t="shared" si="4"/>
        <v>18565.94110115237</v>
      </c>
    </row>
    <row r="15" spans="1:27" x14ac:dyDescent="0.2">
      <c r="A15" s="205"/>
      <c r="B15" s="192">
        <v>0.1</v>
      </c>
      <c r="C15" s="18">
        <f t="shared" si="5"/>
        <v>2.0499999999999998</v>
      </c>
      <c r="D15" s="35">
        <f t="shared" si="6"/>
        <v>2.2000000000000002</v>
      </c>
      <c r="E15" s="39">
        <v>37073</v>
      </c>
      <c r="F15" s="89">
        <f>F9</f>
        <v>80.25</v>
      </c>
      <c r="G15" s="89">
        <f>G9</f>
        <v>80.75</v>
      </c>
      <c r="H15" s="81">
        <v>125</v>
      </c>
      <c r="I15" s="82" t="e">
        <f ca="1">IF(AND(F15&gt;H15,F$1="No"),"",_xll.EURO(F15,H15,U15,U15,C15,V15,1,0))</f>
        <v>#NAME?</v>
      </c>
      <c r="J15" s="83" t="e">
        <f ca="1">IF(AND(G15&gt;H15,F$1="no"),"",_xll.EURO(G15,H15,U15,U15,D15,V15,1,0))</f>
        <v>#NAME?</v>
      </c>
      <c r="K15" s="40" t="e">
        <f ca="1">_xll.EURO(F15,H15,U15,U15,C15,V15,1,1)</f>
        <v>#NAME?</v>
      </c>
      <c r="L15" s="82" t="e">
        <f ca="1">IF(AND(G15&lt;H15,F$1="no"),"",_xll.EURO(G15,H15,U15,U15,C15,V15,0,0))</f>
        <v>#NAME?</v>
      </c>
      <c r="M15" s="92" t="e">
        <f ca="1">IF(AND(F15&lt;H15,F$1="no"),"",_xll.EURO(F15,H15,U15,U15,D15,V15,0,0))</f>
        <v>#NAME?</v>
      </c>
      <c r="N15" s="98" t="e">
        <f ca="1">_xll.EURO(F15,H15,U15,U15,C15,V15,0,1)</f>
        <v>#NAME?</v>
      </c>
      <c r="O15" s="41" t="e">
        <f ca="1">_xll.EURO($F15,$H15,$U15,$U15,$C15,$V15,1,2)</f>
        <v>#NAME?</v>
      </c>
      <c r="P15" s="42" t="e">
        <f ca="1">_xll.EURO($F15,$H15,$U15,$U15,$C15,$V15,1,3)</f>
        <v>#NAME?</v>
      </c>
      <c r="Q15" s="42" t="e">
        <f ca="1">_xll.EURO($F15,$H15,$U15,$U15,$C15,$V15,1,5)/365</f>
        <v>#NAME?</v>
      </c>
      <c r="R15" s="176">
        <f>VLOOKUP(E15,Lookups!$B$6:$H$304,6)</f>
        <v>37089</v>
      </c>
      <c r="S15" s="42" t="e">
        <f t="shared" ca="1" si="0"/>
        <v>#NAME?</v>
      </c>
      <c r="T15" s="183" t="str">
        <f t="shared" si="1"/>
        <v/>
      </c>
      <c r="U15" s="188">
        <f>VLOOKUP(E15,Lookups!$B$6:$E$304,4)</f>
        <v>3.5000000000000003E-2</v>
      </c>
      <c r="V15" s="155">
        <f t="shared" ca="1" si="2"/>
        <v>-4796</v>
      </c>
      <c r="X15" s="197">
        <f>'[2]EOL LINKS'!B$15</f>
        <v>3.81</v>
      </c>
      <c r="Y15" s="197">
        <f>'[2]EOL LINKS'!C$15</f>
        <v>3.8149999999999999</v>
      </c>
      <c r="Z15" s="198">
        <f t="shared" si="4"/>
        <v>21062.992125984252</v>
      </c>
      <c r="AA15" s="198">
        <f t="shared" si="4"/>
        <v>21166.448230668415</v>
      </c>
    </row>
    <row r="16" spans="1:27" x14ac:dyDescent="0.2">
      <c r="A16" s="205"/>
      <c r="B16" s="192">
        <v>0</v>
      </c>
      <c r="C16" s="18">
        <f t="shared" si="5"/>
        <v>2.0499999999999998</v>
      </c>
      <c r="D16" s="35">
        <f t="shared" si="6"/>
        <v>2.2000000000000002</v>
      </c>
      <c r="E16" s="44">
        <v>37104</v>
      </c>
      <c r="F16" s="84">
        <f>F10</f>
        <v>72</v>
      </c>
      <c r="G16" s="84">
        <f>G10</f>
        <v>72.5</v>
      </c>
      <c r="H16" s="85">
        <f>H15</f>
        <v>125</v>
      </c>
      <c r="I16" s="86" t="e">
        <f ca="1">IF(AND(F16&gt;H16,F$1="No"),"",_xll.EURO(F16,H16,U16,U16,C16,V16,1,0))</f>
        <v>#NAME?</v>
      </c>
      <c r="J16" s="87" t="e">
        <f ca="1">IF(AND(G16&gt;H16,F$1="no"),"",_xll.EURO(G16,H16,U16,U16,D16,V16,1,0))</f>
        <v>#NAME?</v>
      </c>
      <c r="K16" s="45" t="e">
        <f ca="1">_xll.EURO(F16,H16,U16,U16,C16,V16,1,1)</f>
        <v>#NAME?</v>
      </c>
      <c r="L16" s="86" t="e">
        <f ca="1">IF(AND(G16&lt;H16,F$1="no"),"",_xll.EURO(G16,H16,U16,U16,C16,V16,0,0))</f>
        <v>#NAME?</v>
      </c>
      <c r="M16" s="99" t="e">
        <f ca="1">IF(AND(F16&lt;H16,F$1="no"),"",_xll.EURO(F16,H16,U16,U16,D16,V16,0,0))</f>
        <v>#NAME?</v>
      </c>
      <c r="N16" s="97" t="e">
        <f ca="1">_xll.EURO(F16,H16,U16,U16,C16,V16,0,1)</f>
        <v>#NAME?</v>
      </c>
      <c r="O16" s="46" t="e">
        <f ca="1">_xll.EURO($F16,$H16,$U16,$U16,$C16,$V16,1,2)</f>
        <v>#NAME?</v>
      </c>
      <c r="P16" s="47" t="e">
        <f ca="1">_xll.EURO($F16,$H16,$U16,$U16,$C16,$V16,1,3)</f>
        <v>#NAME?</v>
      </c>
      <c r="Q16" s="47" t="e">
        <f ca="1">_xll.EURO($F16,$H16,$U16,$U16,$C16,$V16,1,5)/365</f>
        <v>#NAME?</v>
      </c>
      <c r="R16" s="175">
        <f>VLOOKUP(E16,Lookups!$B$6:$H$304,6)</f>
        <v>37119</v>
      </c>
      <c r="S16" s="47" t="e">
        <f t="shared" ca="1" si="0"/>
        <v>#NAME?</v>
      </c>
      <c r="T16" s="182" t="str">
        <f t="shared" si="1"/>
        <v/>
      </c>
      <c r="U16" s="187">
        <f>VLOOKUP(E16,Lookups!$B$6:$E$304,4)</f>
        <v>3.5000000000000003E-2</v>
      </c>
      <c r="V16" s="156">
        <f t="shared" ca="1" si="2"/>
        <v>-4766</v>
      </c>
      <c r="X16" s="197">
        <f>'[2]EOL LINKS'!B$16</f>
        <v>3.8975</v>
      </c>
      <c r="Y16" s="197">
        <f>'[2]EOL LINKS'!C$16</f>
        <v>3.9049999999999998</v>
      </c>
      <c r="Z16" s="198">
        <f t="shared" si="4"/>
        <v>18473.380372033353</v>
      </c>
      <c r="AA16" s="198">
        <f t="shared" si="4"/>
        <v>18565.94110115237</v>
      </c>
    </row>
    <row r="17" spans="1:27" x14ac:dyDescent="0.2">
      <c r="A17" s="205"/>
      <c r="B17" s="192">
        <v>0.5</v>
      </c>
      <c r="C17" s="18">
        <f t="shared" si="5"/>
        <v>2.5499999999999998</v>
      </c>
      <c r="D17" s="35">
        <f t="shared" si="6"/>
        <v>2.7</v>
      </c>
      <c r="E17" s="39">
        <v>37073</v>
      </c>
      <c r="F17" s="89">
        <f>F9</f>
        <v>80.25</v>
      </c>
      <c r="G17" s="89">
        <f>G9</f>
        <v>80.75</v>
      </c>
      <c r="H17" s="81">
        <v>200</v>
      </c>
      <c r="I17" s="82" t="e">
        <f ca="1">IF(AND(F17&gt;H17,F$1="No"),"",_xll.EURO(F17,H17,U17,U17,C17,V17,1,0))</f>
        <v>#NAME?</v>
      </c>
      <c r="J17" s="83" t="e">
        <f ca="1">IF(AND(G17&gt;H17,F$1="no"),"",_xll.EURO(G17,H17,U17,U17,D17,V17,1,0))</f>
        <v>#NAME?</v>
      </c>
      <c r="K17" s="40" t="e">
        <f ca="1">_xll.EURO(F17,H17,U17,U17,C17,V17,1,1)</f>
        <v>#NAME?</v>
      </c>
      <c r="L17" s="82" t="e">
        <f ca="1">IF(AND(G17&lt;H17,F$1="no"),"",_xll.EURO(G17,H17,U17,U17,C17,V17,0,0))</f>
        <v>#NAME?</v>
      </c>
      <c r="M17" s="92" t="e">
        <f ca="1">IF(AND(F17&lt;H17,F$1="no"),"",_xll.EURO(F17,H17,U17,U17,D17,V17,0,0))</f>
        <v>#NAME?</v>
      </c>
      <c r="N17" s="98" t="e">
        <f ca="1">_xll.EURO(F17,H17,U17,U17,C17,V17,0,1)</f>
        <v>#NAME?</v>
      </c>
      <c r="O17" s="41" t="e">
        <f ca="1">_xll.EURO($F17,$H17,$U17,$U17,$C17,$V17,1,2)</f>
        <v>#NAME?</v>
      </c>
      <c r="P17" s="42" t="e">
        <f ca="1">_xll.EURO($F17,$H17,$U17,$U17,$C17,$V17,1,3)</f>
        <v>#NAME?</v>
      </c>
      <c r="Q17" s="42" t="e">
        <f ca="1">_xll.EURO($F17,$H17,$U17,$U17,$C17,$V17,1,5)/365</f>
        <v>#NAME?</v>
      </c>
      <c r="R17" s="176">
        <f>VLOOKUP(E17,Lookups!$B$6:$H$304,6)</f>
        <v>37089</v>
      </c>
      <c r="S17" s="42" t="e">
        <f t="shared" ca="1" si="0"/>
        <v>#NAME?</v>
      </c>
      <c r="T17" s="183" t="str">
        <f t="shared" si="1"/>
        <v/>
      </c>
      <c r="U17" s="188">
        <f>VLOOKUP(E17,Lookups!$B$6:$E$304,4)</f>
        <v>3.5000000000000003E-2</v>
      </c>
      <c r="V17" s="155">
        <f t="shared" ca="1" si="2"/>
        <v>-4796</v>
      </c>
      <c r="X17" s="197">
        <f>'[2]EOL LINKS'!B$15</f>
        <v>3.81</v>
      </c>
      <c r="Y17" s="197">
        <f>'[2]EOL LINKS'!C$15</f>
        <v>3.8149999999999999</v>
      </c>
      <c r="Z17" s="198">
        <f t="shared" si="4"/>
        <v>21062.992125984252</v>
      </c>
      <c r="AA17" s="198">
        <f t="shared" si="4"/>
        <v>21166.448230668415</v>
      </c>
    </row>
    <row r="18" spans="1:27" ht="13.5" thickBot="1" x14ac:dyDescent="0.25">
      <c r="A18" s="206"/>
      <c r="B18" s="192">
        <v>0</v>
      </c>
      <c r="C18" s="31">
        <f>C17+B18</f>
        <v>2.5499999999999998</v>
      </c>
      <c r="D18" s="36">
        <f>D17+B18</f>
        <v>2.7</v>
      </c>
      <c r="E18" s="21">
        <v>37104</v>
      </c>
      <c r="F18" s="58">
        <f>F10</f>
        <v>72</v>
      </c>
      <c r="G18" s="58">
        <f>G10</f>
        <v>72.5</v>
      </c>
      <c r="H18" s="60">
        <f>H17</f>
        <v>200</v>
      </c>
      <c r="I18" s="65" t="e">
        <f ca="1">IF(AND(F18&gt;H18,F$1="No"),"",_xll.EURO(F18,H18,U18,U18,C18,V18,1,0))</f>
        <v>#NAME?</v>
      </c>
      <c r="J18" s="69" t="e">
        <f ca="1">IF(AND(G18&gt;H18,F$1="no"),"",_xll.EURO(G18,H18,U18,U18,D18,V18,1,0))</f>
        <v>#NAME?</v>
      </c>
      <c r="K18" s="11" t="e">
        <f ca="1">_xll.EURO(F18,H18,U18,U18,C18,V18,1,1)</f>
        <v>#NAME?</v>
      </c>
      <c r="L18" s="65" t="e">
        <f ca="1">IF(AND(G18&lt;H18,F$1="no"),"",_xll.EURO(G18,H18,U18,U18,C18,V18,0,0))</f>
        <v>#NAME?</v>
      </c>
      <c r="M18" s="66" t="e">
        <f ca="1">IF(AND(F18&lt;H18,F$1="no"),"",_xll.EURO(F18,H18,U18,U18,D18,V18,0,0))</f>
        <v>#NAME?</v>
      </c>
      <c r="N18" s="96" t="e">
        <f ca="1">_xll.EURO(F18,H18,U18,U18,C18,V18,0,1)</f>
        <v>#NAME?</v>
      </c>
      <c r="O18" s="17" t="e">
        <f ca="1">_xll.EURO($F18,$H18,$U18,$U18,$C18,$V18,1,2)</f>
        <v>#NAME?</v>
      </c>
      <c r="P18" s="12" t="e">
        <f ca="1">_xll.EURO($F18,$H18,$U18,$U18,$C18,$V18,1,3)</f>
        <v>#NAME?</v>
      </c>
      <c r="Q18" s="12" t="e">
        <f ca="1">_xll.EURO($F18,$H18,$U18,$U18,$C18,$V18,1,5)/365</f>
        <v>#NAME?</v>
      </c>
      <c r="R18" s="174">
        <f>VLOOKUP(E18,Lookups!$B$6:$H$304,6)</f>
        <v>37119</v>
      </c>
      <c r="S18" s="12" t="e">
        <f t="shared" ca="1" si="0"/>
        <v>#NAME?</v>
      </c>
      <c r="T18" s="181" t="str">
        <f t="shared" si="1"/>
        <v/>
      </c>
      <c r="U18" s="186">
        <f>VLOOKUP(E18,Lookups!$B$6:$E$304,4)</f>
        <v>3.5000000000000003E-2</v>
      </c>
      <c r="V18" s="30">
        <f t="shared" ca="1" si="2"/>
        <v>-4766</v>
      </c>
      <c r="X18" s="197">
        <f>'[2]EOL LINKS'!B$16</f>
        <v>3.8975</v>
      </c>
      <c r="Y18" s="197">
        <f>'[2]EOL LINKS'!C$16</f>
        <v>3.9049999999999998</v>
      </c>
      <c r="Z18" s="198">
        <f t="shared" si="4"/>
        <v>18473.380372033353</v>
      </c>
      <c r="AA18" s="198">
        <f t="shared" si="4"/>
        <v>18565.94110115237</v>
      </c>
    </row>
    <row r="19" spans="1:27" x14ac:dyDescent="0.2">
      <c r="A19" s="204" t="s">
        <v>27</v>
      </c>
      <c r="B19" s="195"/>
      <c r="C19" s="33">
        <v>0.9</v>
      </c>
      <c r="D19" s="37">
        <v>1.1000000000000001</v>
      </c>
      <c r="E19" s="38">
        <v>37135</v>
      </c>
      <c r="F19" s="88">
        <f>'Monthly Option Markets'!F19</f>
        <v>30.5</v>
      </c>
      <c r="G19" s="88">
        <f>'Monthly Option Markets'!G19</f>
        <v>30.5</v>
      </c>
      <c r="H19" s="54">
        <v>35</v>
      </c>
      <c r="I19" s="63" t="e">
        <f ca="1">IF(AND(F19&gt;H19,F$1="No"),"",_xll.EURO(F19,H19,U19,U19,C19,V19,1,0))</f>
        <v>#NAME?</v>
      </c>
      <c r="J19" s="68" t="e">
        <f ca="1">IF(AND(G19&gt;H19,F$1="no"),"",_xll.EURO(G19,H19,U19,U19,D19,V19,1,0))</f>
        <v>#NAME?</v>
      </c>
      <c r="K19" s="9" t="e">
        <f ca="1">_xll.EURO(F19,H19,U19,U19,C19,V19,1,1)</f>
        <v>#NAME?</v>
      </c>
      <c r="L19" s="63" t="e">
        <f ca="1">IF(AND(G19&lt;H19,F$1="no"),"",_xll.EURO(G19,H19,U19,U19,C19,V19,0,0))</f>
        <v>#NAME?</v>
      </c>
      <c r="M19" s="68" t="e">
        <f ca="1">IF(AND(F19&lt;H19,F$1="no"),"",_xll.EURO(F19,H19,U19,U19,D19,V19,0,0))</f>
        <v>#NAME?</v>
      </c>
      <c r="N19" s="95" t="e">
        <f ca="1">_xll.EURO(F19,H19,U19,U19,C19,V19,0,1)</f>
        <v>#NAME?</v>
      </c>
      <c r="O19" s="14" t="e">
        <f ca="1">_xll.EURO($F19,$H19,$U19,$U19,$C19,$V19,1,2)</f>
        <v>#NAME?</v>
      </c>
      <c r="P19" s="10" t="e">
        <f ca="1">_xll.EURO($F19,$H19,$U19,$U19,$C19,$V19,1,3)</f>
        <v>#NAME?</v>
      </c>
      <c r="Q19" s="10" t="e">
        <f ca="1">_xll.EURO($F19,$H19,$U19,$U19,$C19,$V19,1,5)/365</f>
        <v>#NAME?</v>
      </c>
      <c r="R19" s="173">
        <f>VLOOKUP(E19,Lookups!$B$6:$H$304,6)</f>
        <v>37151</v>
      </c>
      <c r="S19" s="10" t="e">
        <f t="shared" ca="1" si="0"/>
        <v>#NAME?</v>
      </c>
      <c r="T19" s="180" t="str">
        <f t="shared" si="1"/>
        <v/>
      </c>
      <c r="U19" s="185">
        <f>VLOOKUP(E19,Lookups!$B$6:$E$304,4)</f>
        <v>3.5000000000000003E-2</v>
      </c>
      <c r="V19" s="28">
        <f t="shared" ca="1" si="2"/>
        <v>-4734</v>
      </c>
    </row>
    <row r="20" spans="1:27" x14ac:dyDescent="0.2">
      <c r="A20" s="205"/>
      <c r="B20" s="192">
        <v>0</v>
      </c>
      <c r="C20" s="18">
        <f>C19+B20</f>
        <v>0.9</v>
      </c>
      <c r="D20" s="35">
        <f>D19+B20</f>
        <v>1.1000000000000001</v>
      </c>
      <c r="E20" s="38">
        <v>37135</v>
      </c>
      <c r="F20" s="57">
        <f t="shared" ref="F20:G23" si="7">F19</f>
        <v>30.5</v>
      </c>
      <c r="G20" s="57">
        <f t="shared" si="7"/>
        <v>30.5</v>
      </c>
      <c r="H20" s="54">
        <v>40</v>
      </c>
      <c r="I20" s="63" t="e">
        <f ca="1">IF(AND(F20&gt;H20,F$1="No"),"",_xll.EURO(F20,H20,U20,U20,C20,V20,1,0))</f>
        <v>#NAME?</v>
      </c>
      <c r="J20" s="68" t="e">
        <f ca="1">IF(AND(G20&gt;H20,F$1="no"),"",_xll.EURO(G20,H20,U20,U20,D20,V20,1,0))</f>
        <v>#NAME?</v>
      </c>
      <c r="K20" s="9" t="e">
        <f ca="1">_xll.EURO(F20,H20,U20,U20,C20,V20,1,1)</f>
        <v>#NAME?</v>
      </c>
      <c r="L20" s="63" t="e">
        <f ca="1">IF(AND(G20&lt;H20,F$1="no"),"",_xll.EURO(G20,H20,U20,U20,C20,V20,0,0))</f>
        <v>#NAME?</v>
      </c>
      <c r="M20" s="68" t="e">
        <f ca="1">IF(AND(F20&lt;H20,F$1="no"),"",_xll.EURO(F20,H20,U20,U20,D20,V20,0,0))</f>
        <v>#NAME?</v>
      </c>
      <c r="N20" s="95" t="e">
        <f ca="1">_xll.EURO(F20,H20,U20,U20,C20,V20,0,1)</f>
        <v>#NAME?</v>
      </c>
      <c r="O20" s="14" t="e">
        <f ca="1">_xll.EURO($F20,$H20,$U20,$U20,$C20,$V20,1,2)</f>
        <v>#NAME?</v>
      </c>
      <c r="P20" s="10" t="e">
        <f ca="1">_xll.EURO($F20,$H20,$U20,$U20,$C20,$V20,1,3)</f>
        <v>#NAME?</v>
      </c>
      <c r="Q20" s="10" t="e">
        <f ca="1">_xll.EURO($F20,$H20,$U20,$U20,$C20,$V20,1,5)/365</f>
        <v>#NAME?</v>
      </c>
      <c r="R20" s="173">
        <f>VLOOKUP(E20,Lookups!$B$6:$H$304,6)</f>
        <v>37151</v>
      </c>
      <c r="S20" s="10" t="e">
        <f t="shared" ca="1" si="0"/>
        <v>#NAME?</v>
      </c>
      <c r="T20" s="180" t="str">
        <f t="shared" si="1"/>
        <v/>
      </c>
      <c r="U20" s="185">
        <f>VLOOKUP(E20,Lookups!$B$6:$E$304,4)</f>
        <v>3.5000000000000003E-2</v>
      </c>
      <c r="V20" s="28">
        <f t="shared" ca="1" si="2"/>
        <v>-4734</v>
      </c>
    </row>
    <row r="21" spans="1:27" x14ac:dyDescent="0.2">
      <c r="A21" s="205"/>
      <c r="B21" s="192">
        <v>0</v>
      </c>
      <c r="C21" s="18">
        <f>C20+B21</f>
        <v>0.9</v>
      </c>
      <c r="D21" s="35">
        <f>D20+B21</f>
        <v>1.1000000000000001</v>
      </c>
      <c r="E21" s="38">
        <v>37135</v>
      </c>
      <c r="F21" s="57">
        <f t="shared" si="7"/>
        <v>30.5</v>
      </c>
      <c r="G21" s="57">
        <f t="shared" si="7"/>
        <v>30.5</v>
      </c>
      <c r="H21" s="54">
        <v>55</v>
      </c>
      <c r="I21" s="63" t="e">
        <f ca="1">IF(AND(F21&gt;H21,F$1="No"),"",_xll.EURO(F21,H21,U21,U21,C21,V21,1,0))</f>
        <v>#NAME?</v>
      </c>
      <c r="J21" s="68" t="e">
        <f ca="1">IF(AND(G21&gt;H21,F$1="no"),"",_xll.EURO(G21,H21,U21,U21,D21,V21,1,0))</f>
        <v>#NAME?</v>
      </c>
      <c r="K21" s="9" t="e">
        <f ca="1">_xll.EURO(F21,H21,U21,U21,C21,V21,1,1)</f>
        <v>#NAME?</v>
      </c>
      <c r="L21" s="63" t="e">
        <f ca="1">IF(AND(G21&lt;H21,F$1="no"),"",_xll.EURO(G21,H21,U21,U21,C21,V21,0,0))</f>
        <v>#NAME?</v>
      </c>
      <c r="M21" s="68" t="e">
        <f ca="1">IF(AND(F21&lt;H21,F$1="no"),"",_xll.EURO(F21,H21,U21,U21,D21,V21,0,0))</f>
        <v>#NAME?</v>
      </c>
      <c r="N21" s="95" t="e">
        <f ca="1">_xll.EURO(F21,H21,U21,U21,C21,V21,0,1)</f>
        <v>#NAME?</v>
      </c>
      <c r="O21" s="14" t="e">
        <f ca="1">_xll.EURO($F21,$H21,$U21,$U21,$C21,$V21,1,2)</f>
        <v>#NAME?</v>
      </c>
      <c r="P21" s="10" t="e">
        <f ca="1">_xll.EURO($F21,$H21,$U21,$U21,$C21,$V21,1,3)</f>
        <v>#NAME?</v>
      </c>
      <c r="Q21" s="10" t="e">
        <f ca="1">_xll.EURO($F21,$H21,$U21,$U21,$C21,$V21,1,5)/365</f>
        <v>#NAME?</v>
      </c>
      <c r="R21" s="173">
        <f>VLOOKUP(E21,Lookups!$B$6:$H$304,6)</f>
        <v>37151</v>
      </c>
      <c r="S21" s="10" t="e">
        <f t="shared" ca="1" si="0"/>
        <v>#NAME?</v>
      </c>
      <c r="T21" s="180" t="str">
        <f t="shared" si="1"/>
        <v/>
      </c>
      <c r="U21" s="185">
        <f>VLOOKUP(E21,Lookups!$B$6:$E$304,4)</f>
        <v>3.5000000000000003E-2</v>
      </c>
      <c r="V21" s="28">
        <f t="shared" ca="1" si="2"/>
        <v>-4734</v>
      </c>
    </row>
    <row r="22" spans="1:27" x14ac:dyDescent="0.2">
      <c r="A22" s="205"/>
      <c r="B22" s="192">
        <v>0</v>
      </c>
      <c r="C22" s="18">
        <f>C21+B22</f>
        <v>0.9</v>
      </c>
      <c r="D22" s="35">
        <f>D21+B22</f>
        <v>1.1000000000000001</v>
      </c>
      <c r="E22" s="38">
        <v>37135</v>
      </c>
      <c r="F22" s="57">
        <f t="shared" si="7"/>
        <v>30.5</v>
      </c>
      <c r="G22" s="57">
        <f t="shared" si="7"/>
        <v>30.5</v>
      </c>
      <c r="H22" s="54">
        <v>60</v>
      </c>
      <c r="I22" s="63" t="e">
        <f ca="1">IF(AND(F22&gt;H22,F$1="No"),"",_xll.EURO(F22,H22,U22,U22,C22,V22,1,0))</f>
        <v>#NAME?</v>
      </c>
      <c r="J22" s="68" t="e">
        <f ca="1">IF(AND(G22&gt;H22,F$1="no"),"",_xll.EURO(G22,H22,U22,U22,D22,V22,1,0))</f>
        <v>#NAME?</v>
      </c>
      <c r="K22" s="9" t="e">
        <f ca="1">_xll.EURO(F22,H22,U22,U22,C22,V22,1,1)</f>
        <v>#NAME?</v>
      </c>
      <c r="L22" s="63" t="e">
        <f ca="1">IF(AND(G22&lt;H22,F$1="no"),"",_xll.EURO(G22,H22,U22,U22,C22,V22,0,0))</f>
        <v>#NAME?</v>
      </c>
      <c r="M22" s="68" t="e">
        <f ca="1">IF(AND(F22&lt;H22,F$1="no"),"",_xll.EURO(F22,H22,U22,U22,D22,V22,0,0))</f>
        <v>#NAME?</v>
      </c>
      <c r="N22" s="95" t="e">
        <f ca="1">_xll.EURO(F22,H22,U22,U22,C22,V22,0,1)</f>
        <v>#NAME?</v>
      </c>
      <c r="O22" s="14" t="e">
        <f ca="1">_xll.EURO($F22,$H22,$U22,$U22,$C22,$V22,1,2)</f>
        <v>#NAME?</v>
      </c>
      <c r="P22" s="10" t="e">
        <f ca="1">_xll.EURO($F22,$H22,$U22,$U22,$C22,$V22,1,3)</f>
        <v>#NAME?</v>
      </c>
      <c r="Q22" s="10" t="e">
        <f ca="1">_xll.EURO($F22,$H22,$U22,$U22,$C22,$V22,1,5)/365</f>
        <v>#NAME?</v>
      </c>
      <c r="R22" s="173">
        <f>VLOOKUP(E22,Lookups!$B$6:$H$304,6)</f>
        <v>37151</v>
      </c>
      <c r="S22" s="10" t="e">
        <f t="shared" ca="1" si="0"/>
        <v>#NAME?</v>
      </c>
      <c r="T22" s="180" t="str">
        <f t="shared" si="1"/>
        <v/>
      </c>
      <c r="U22" s="185">
        <f>VLOOKUP(E22,Lookups!$B$6:$E$304,4)</f>
        <v>3.5000000000000003E-2</v>
      </c>
      <c r="V22" s="28">
        <f t="shared" ca="1" si="2"/>
        <v>-4734</v>
      </c>
    </row>
    <row r="23" spans="1:27" ht="13.5" thickBot="1" x14ac:dyDescent="0.25">
      <c r="A23" s="206"/>
      <c r="B23" s="193">
        <v>0</v>
      </c>
      <c r="C23" s="31">
        <f>C22+B23</f>
        <v>0.9</v>
      </c>
      <c r="D23" s="36">
        <f>D22+B23</f>
        <v>1.1000000000000001</v>
      </c>
      <c r="E23" s="21">
        <v>37135</v>
      </c>
      <c r="F23" s="58">
        <f t="shared" si="7"/>
        <v>30.5</v>
      </c>
      <c r="G23" s="58">
        <f t="shared" si="7"/>
        <v>30.5</v>
      </c>
      <c r="H23" s="55">
        <v>65</v>
      </c>
      <c r="I23" s="65" t="e">
        <f ca="1">IF(AND(F23&gt;H23,F$1="No"),"",_xll.EURO(F23,H23,U23,U23,C23,V23,1,0))</f>
        <v>#NAME?</v>
      </c>
      <c r="J23" s="69" t="e">
        <f ca="1">IF(AND(G23&gt;H23,F$1="no"),"",_xll.EURO(G23,H23,U23,U23,D23,V23,1,0))</f>
        <v>#NAME?</v>
      </c>
      <c r="K23" s="11" t="e">
        <f ca="1">_xll.EURO(F23,H23,U23,U23,C23,V23,1,1)</f>
        <v>#NAME?</v>
      </c>
      <c r="L23" s="65" t="e">
        <f ca="1">IF(AND(G23&lt;H23,F$1="no"),"",_xll.EURO(G23,H23,U23,U23,C23,V23,0,0))</f>
        <v>#NAME?</v>
      </c>
      <c r="M23" s="69" t="e">
        <f ca="1">IF(AND(F23&lt;H23,F$1="no"),"",_xll.EURO(F23,H23,U23,U23,D23,V23,0,0))</f>
        <v>#NAME?</v>
      </c>
      <c r="N23" s="96" t="e">
        <f ca="1">_xll.EURO(F23,H23,U23,U23,C23,V23,0,1)</f>
        <v>#NAME?</v>
      </c>
      <c r="O23" s="17" t="e">
        <f ca="1">_xll.EURO($F23,$H23,$U23,$U23,$C23,$V23,1,2)</f>
        <v>#NAME?</v>
      </c>
      <c r="P23" s="12" t="e">
        <f ca="1">_xll.EURO($F23,$H23,$U23,$U23,$C23,$V23,1,3)</f>
        <v>#NAME?</v>
      </c>
      <c r="Q23" s="12" t="e">
        <f ca="1">_xll.EURO($F23,$H23,$U23,$U23,$C23,$V23,1,5)/365</f>
        <v>#NAME?</v>
      </c>
      <c r="R23" s="174">
        <f>VLOOKUP(E23,Lookups!$B$6:$H$304,6)</f>
        <v>37151</v>
      </c>
      <c r="S23" s="12" t="e">
        <f t="shared" ca="1" si="0"/>
        <v>#NAME?</v>
      </c>
      <c r="T23" s="181" t="str">
        <f t="shared" si="1"/>
        <v/>
      </c>
      <c r="U23" s="186">
        <f>VLOOKUP(E23,Lookups!$B$6:$E$304,4)</f>
        <v>3.5000000000000003E-2</v>
      </c>
      <c r="V23" s="30">
        <f t="shared" ca="1" si="2"/>
        <v>-4734</v>
      </c>
    </row>
    <row r="24" spans="1:27" x14ac:dyDescent="0.2">
      <c r="A24" s="204" t="s">
        <v>28</v>
      </c>
      <c r="B24" s="195"/>
      <c r="C24" s="32">
        <v>0.35</v>
      </c>
      <c r="D24" s="34">
        <v>0.44</v>
      </c>
      <c r="E24" s="20">
        <v>37165</v>
      </c>
      <c r="F24" s="88">
        <f>'Monthly Option Markets'!F24</f>
        <v>41</v>
      </c>
      <c r="G24" s="88">
        <f>'Monthly Option Markets'!G24</f>
        <v>41</v>
      </c>
      <c r="H24" s="53">
        <v>40</v>
      </c>
      <c r="I24" s="61" t="e">
        <f ca="1">IF(AND(F24&gt;H24,F$1="No"),"",_xll.EURO(F24,H24,U24,U24,C24,V24,1,0))</f>
        <v>#NAME?</v>
      </c>
      <c r="J24" s="67" t="e">
        <f ca="1">IF(AND(G24&gt;H24,F$1="no"),"",_xll.EURO(G24,H24,U24,U24,D24,V24,1,0))</f>
        <v>#NAME?</v>
      </c>
      <c r="K24" s="7" t="e">
        <f ca="1">_xll.EURO(F24,H24,U24,U24,C24,V24,1,1)</f>
        <v>#NAME?</v>
      </c>
      <c r="L24" s="61" t="e">
        <f ca="1">IF(AND(G24&lt;H24,F$1="no"),"",_xll.EURO(G24,H24,U24,U24,C24,V24,0,0))</f>
        <v>#NAME?</v>
      </c>
      <c r="M24" s="67" t="e">
        <f ca="1">IF(AND(F24&lt;H24,F$1="no"),"",_xll.EURO(F24,H24,U24,U24,D24,V24,0,0))</f>
        <v>#NAME?</v>
      </c>
      <c r="N24" s="94" t="e">
        <f ca="1">_xll.EURO(F24,H24,U24,U24,C24,V24,0,1)</f>
        <v>#NAME?</v>
      </c>
      <c r="O24" s="16" t="e">
        <f ca="1">_xll.EURO($F24,$H24,$U24,$U24,$C24,$V24,1,2)</f>
        <v>#NAME?</v>
      </c>
      <c r="P24" s="8" t="e">
        <f ca="1">_xll.EURO($F24,$H24,$U24,$U24,$C24,$V24,1,3)</f>
        <v>#NAME?</v>
      </c>
      <c r="Q24" s="8" t="e">
        <f ca="1">_xll.EURO($F24,$H24,$U24,$U24,$C24,$V24,1,5)/365</f>
        <v>#NAME?</v>
      </c>
      <c r="R24" s="172">
        <f>VLOOKUP(E24,Lookups!$B$6:$H$304,6)</f>
        <v>37180</v>
      </c>
      <c r="S24" s="8" t="str">
        <f t="shared" si="0"/>
        <v/>
      </c>
      <c r="T24" s="179" t="e">
        <f t="shared" ca="1" si="1"/>
        <v>#NAME?</v>
      </c>
      <c r="U24" s="184">
        <f>VLOOKUP(E24,Lookups!$B$6:$E$304,4)</f>
        <v>3.5000000000000003E-2</v>
      </c>
      <c r="V24" s="27">
        <f t="shared" ca="1" si="2"/>
        <v>-4705</v>
      </c>
    </row>
    <row r="25" spans="1:27" x14ac:dyDescent="0.2">
      <c r="A25" s="205"/>
      <c r="B25" s="192">
        <v>0</v>
      </c>
      <c r="C25" s="18">
        <f>C24+B25</f>
        <v>0.35</v>
      </c>
      <c r="D25" s="35">
        <f>D24+B25</f>
        <v>0.44</v>
      </c>
      <c r="E25" s="38">
        <v>37165</v>
      </c>
      <c r="F25" s="57">
        <f t="shared" ref="F25:G28" si="8">F24</f>
        <v>41</v>
      </c>
      <c r="G25" s="57">
        <f t="shared" si="8"/>
        <v>41</v>
      </c>
      <c r="H25" s="54">
        <v>45</v>
      </c>
      <c r="I25" s="63" t="e">
        <f ca="1">IF(AND(F25&gt;H25,F$1="No"),"",_xll.EURO(F25,H25,U25,U25,C25,V25,1,0))</f>
        <v>#NAME?</v>
      </c>
      <c r="J25" s="68" t="e">
        <f ca="1">IF(AND(G25&gt;H25,F$1="no"),"",_xll.EURO(G25,H25,U25,U25,D25,V25,1,0))</f>
        <v>#NAME?</v>
      </c>
      <c r="K25" s="9" t="e">
        <f ca="1">_xll.EURO(F25,H25,U25,U25,C25,V25,1,1)</f>
        <v>#NAME?</v>
      </c>
      <c r="L25" s="63" t="e">
        <f ca="1">IF(AND(G25&lt;H25,F$1="no"),"",_xll.EURO(G25,H25,U25,U25,C25,V25,0,0))</f>
        <v>#NAME?</v>
      </c>
      <c r="M25" s="68" t="e">
        <f ca="1">IF(AND(F25&lt;H25,F$1="no"),"",_xll.EURO(F25,H25,U25,U25,D25,V25,0,0))</f>
        <v>#NAME?</v>
      </c>
      <c r="N25" s="95" t="e">
        <f ca="1">_xll.EURO(F25,H25,U25,U25,C25,V25,0,1)</f>
        <v>#NAME?</v>
      </c>
      <c r="O25" s="14" t="e">
        <f ca="1">_xll.EURO($F25,$H25,$U25,$U25,$C25,$V25,1,2)</f>
        <v>#NAME?</v>
      </c>
      <c r="P25" s="10" t="e">
        <f ca="1">_xll.EURO($F25,$H25,$U25,$U25,$C25,$V25,1,3)</f>
        <v>#NAME?</v>
      </c>
      <c r="Q25" s="10" t="e">
        <f ca="1">_xll.EURO($F25,$H25,$U25,$U25,$C25,$V25,1,5)/365</f>
        <v>#NAME?</v>
      </c>
      <c r="R25" s="173">
        <f>VLOOKUP(E25,Lookups!$B$6:$H$304,6)</f>
        <v>37180</v>
      </c>
      <c r="S25" s="10" t="e">
        <f t="shared" ca="1" si="0"/>
        <v>#NAME?</v>
      </c>
      <c r="T25" s="180" t="str">
        <f t="shared" si="1"/>
        <v/>
      </c>
      <c r="U25" s="185">
        <f>VLOOKUP(E25,Lookups!$B$6:$E$304,4)</f>
        <v>3.5000000000000003E-2</v>
      </c>
      <c r="V25" s="28">
        <f t="shared" ca="1" si="2"/>
        <v>-4705</v>
      </c>
    </row>
    <row r="26" spans="1:27" x14ac:dyDescent="0.2">
      <c r="A26" s="205"/>
      <c r="B26" s="192">
        <v>0</v>
      </c>
      <c r="C26" s="18">
        <f>C25+B26</f>
        <v>0.35</v>
      </c>
      <c r="D26" s="35">
        <f>D25+B26</f>
        <v>0.44</v>
      </c>
      <c r="E26" s="38">
        <v>37165</v>
      </c>
      <c r="F26" s="57">
        <f t="shared" si="8"/>
        <v>41</v>
      </c>
      <c r="G26" s="57">
        <f t="shared" si="8"/>
        <v>41</v>
      </c>
      <c r="H26" s="54">
        <f>H25</f>
        <v>45</v>
      </c>
      <c r="I26" s="63" t="e">
        <f ca="1">IF(AND(F26&gt;H26,F$1="No"),"",_xll.EURO(F26,H26,U26,U26,C26,V26,1,0))</f>
        <v>#NAME?</v>
      </c>
      <c r="J26" s="68" t="e">
        <f ca="1">IF(AND(G26&gt;H26,F$1="no"),"",_xll.EURO(G26,H26,U26,U26,D26,V26,1,0))</f>
        <v>#NAME?</v>
      </c>
      <c r="K26" s="9" t="e">
        <f ca="1">_xll.EURO(F26,H26,U26,U26,C26,V26,1,1)</f>
        <v>#NAME?</v>
      </c>
      <c r="L26" s="63" t="e">
        <f ca="1">IF(AND(G26&lt;H26,F$1="no"),"",_xll.EURO(G26,H26,U26,U26,C26,V26,0,0))</f>
        <v>#NAME?</v>
      </c>
      <c r="M26" s="68" t="e">
        <f ca="1">IF(AND(F26&lt;H26,F$1="no"),"",_xll.EURO(F26,H26,U26,U26,D26,V26,0,0))</f>
        <v>#NAME?</v>
      </c>
      <c r="N26" s="95" t="e">
        <f ca="1">_xll.EURO(F26,H26,U26,U26,C26,V26,0,1)</f>
        <v>#NAME?</v>
      </c>
      <c r="O26" s="14" t="e">
        <f ca="1">_xll.EURO($F26,$H26,$U26,$U26,$C26,$V26,1,2)</f>
        <v>#NAME?</v>
      </c>
      <c r="P26" s="10" t="e">
        <f ca="1">_xll.EURO($F26,$H26,$U26,$U26,$C26,$V26,1,3)</f>
        <v>#NAME?</v>
      </c>
      <c r="Q26" s="10" t="e">
        <f ca="1">_xll.EURO($F26,$H26,$U26,$U26,$C26,$V26,1,5)/365</f>
        <v>#NAME?</v>
      </c>
      <c r="R26" s="173">
        <f>VLOOKUP(E26,Lookups!$B$6:$H$304,6)</f>
        <v>37180</v>
      </c>
      <c r="S26" s="10" t="e">
        <f t="shared" ca="1" si="0"/>
        <v>#NAME?</v>
      </c>
      <c r="T26" s="180" t="str">
        <f t="shared" si="1"/>
        <v/>
      </c>
      <c r="U26" s="185">
        <f>VLOOKUP(E26,Lookups!$B$6:$E$304,4)</f>
        <v>3.5000000000000003E-2</v>
      </c>
      <c r="V26" s="28">
        <f t="shared" ca="1" si="2"/>
        <v>-4705</v>
      </c>
    </row>
    <row r="27" spans="1:27" x14ac:dyDescent="0.2">
      <c r="A27" s="205"/>
      <c r="B27" s="192">
        <v>0</v>
      </c>
      <c r="C27" s="18">
        <f>C26+B27</f>
        <v>0.35</v>
      </c>
      <c r="D27" s="35">
        <f>D26+B27</f>
        <v>0.44</v>
      </c>
      <c r="E27" s="38">
        <v>37165</v>
      </c>
      <c r="F27" s="57">
        <f t="shared" si="8"/>
        <v>41</v>
      </c>
      <c r="G27" s="57">
        <f t="shared" si="8"/>
        <v>41</v>
      </c>
      <c r="H27" s="54">
        <v>55</v>
      </c>
      <c r="I27" s="63" t="e">
        <f ca="1">IF(AND(F27&gt;H27,F$1="No"),"",_xll.EURO(F27,H27,U27,U27,C27,V27,1,0))</f>
        <v>#NAME?</v>
      </c>
      <c r="J27" s="68" t="e">
        <f ca="1">IF(AND(G27&gt;H27,F$1="no"),"",_xll.EURO(G27,H27,U27,U27,D27,V27,1,0))</f>
        <v>#NAME?</v>
      </c>
      <c r="K27" s="9" t="e">
        <f ca="1">_xll.EURO(F27,H27,U27,U27,C27,V27,1,1)</f>
        <v>#NAME?</v>
      </c>
      <c r="L27" s="63" t="e">
        <f ca="1">IF(AND(G27&lt;H27,F$1="no"),"",_xll.EURO(G27,H27,U27,U27,C27,V27,0,0))</f>
        <v>#NAME?</v>
      </c>
      <c r="M27" s="68" t="e">
        <f ca="1">IF(AND(F27&lt;H27,F$1="no"),"",_xll.EURO(F27,H27,U27,U27,D27,V27,0,0))</f>
        <v>#NAME?</v>
      </c>
      <c r="N27" s="95" t="e">
        <f ca="1">_xll.EURO(F27,H27,U27,U27,C27,V27,0,1)</f>
        <v>#NAME?</v>
      </c>
      <c r="O27" s="14" t="e">
        <f ca="1">_xll.EURO($F27,$H27,$U27,$U27,$C27,$V27,1,2)</f>
        <v>#NAME?</v>
      </c>
      <c r="P27" s="10" t="e">
        <f ca="1">_xll.EURO($F27,$H27,$U27,$U27,$C27,$V27,1,3)</f>
        <v>#NAME?</v>
      </c>
      <c r="Q27" s="10" t="e">
        <f ca="1">_xll.EURO($F27,$H27,$U27,$U27,$C27,$V27,1,5)/365</f>
        <v>#NAME?</v>
      </c>
      <c r="R27" s="173">
        <f>VLOOKUP(E27,Lookups!$B$6:$H$304,6)</f>
        <v>37180</v>
      </c>
      <c r="S27" s="10" t="e">
        <f t="shared" ca="1" si="0"/>
        <v>#NAME?</v>
      </c>
      <c r="T27" s="180" t="str">
        <f t="shared" si="1"/>
        <v/>
      </c>
      <c r="U27" s="185">
        <f>VLOOKUP(E27,Lookups!$B$6:$E$304,4)</f>
        <v>3.5000000000000003E-2</v>
      </c>
      <c r="V27" s="28">
        <f t="shared" ca="1" si="2"/>
        <v>-4705</v>
      </c>
    </row>
    <row r="28" spans="1:27" ht="13.5" thickBot="1" x14ac:dyDescent="0.25">
      <c r="A28" s="206"/>
      <c r="B28" s="193">
        <v>0</v>
      </c>
      <c r="C28" s="31">
        <f>C27+B28</f>
        <v>0.35</v>
      </c>
      <c r="D28" s="36">
        <f>D27+B28</f>
        <v>0.44</v>
      </c>
      <c r="E28" s="38">
        <v>37165</v>
      </c>
      <c r="F28" s="57">
        <f t="shared" si="8"/>
        <v>41</v>
      </c>
      <c r="G28" s="57">
        <f t="shared" si="8"/>
        <v>41</v>
      </c>
      <c r="H28" s="54">
        <v>60</v>
      </c>
      <c r="I28" s="63" t="e">
        <f ca="1">IF(AND(F28&gt;H28,F$1="No"),"",_xll.EURO(F28,H28,U28,U28,C28,V28,1,0))</f>
        <v>#NAME?</v>
      </c>
      <c r="J28" s="68" t="e">
        <f ca="1">IF(AND(G28&gt;H28,F$1="no"),"",_xll.EURO(G28,H28,U28,U28,D28,V28,1,0))</f>
        <v>#NAME?</v>
      </c>
      <c r="K28" s="9" t="e">
        <f ca="1">_xll.EURO(F28,H28,U28,U28,C28,V28,1,1)</f>
        <v>#NAME?</v>
      </c>
      <c r="L28" s="63" t="e">
        <f ca="1">IF(AND(G28&lt;H28,F$1="no"),"",_xll.EURO(G28,H28,U28,U28,C28,V28,0,0))</f>
        <v>#NAME?</v>
      </c>
      <c r="M28" s="68" t="e">
        <f ca="1">IF(AND(F28&lt;H28,F$1="no"),"",_xll.EURO(F28,H28,U28,U28,D28,V28,0,0))</f>
        <v>#NAME?</v>
      </c>
      <c r="N28" s="95" t="e">
        <f ca="1">_xll.EURO(F28,H28,U28,U28,C28,V28,0,1)</f>
        <v>#NAME?</v>
      </c>
      <c r="O28" s="14" t="e">
        <f ca="1">_xll.EURO($F28,$H28,$U28,$U28,$C28,$V28,1,2)</f>
        <v>#NAME?</v>
      </c>
      <c r="P28" s="10" t="e">
        <f ca="1">_xll.EURO($F28,$H28,$U28,$U28,$C28,$V28,1,3)</f>
        <v>#NAME?</v>
      </c>
      <c r="Q28" s="10" t="e">
        <f ca="1">_xll.EURO($F28,$H28,$U28,$U28,$C28,$V28,1,5)/365</f>
        <v>#NAME?</v>
      </c>
      <c r="R28" s="173">
        <f>VLOOKUP(E28,Lookups!$B$6:$H$304,6)</f>
        <v>37180</v>
      </c>
      <c r="S28" s="10" t="e">
        <f t="shared" ca="1" si="0"/>
        <v>#NAME?</v>
      </c>
      <c r="T28" s="180" t="str">
        <f t="shared" si="1"/>
        <v/>
      </c>
      <c r="U28" s="185">
        <f>VLOOKUP(E28,Lookups!$B$6:$E$304,4)</f>
        <v>3.5000000000000003E-2</v>
      </c>
      <c r="V28" s="28">
        <f t="shared" ca="1" si="2"/>
        <v>-4705</v>
      </c>
    </row>
    <row r="29" spans="1:27" x14ac:dyDescent="0.2">
      <c r="A29" s="204" t="s">
        <v>29</v>
      </c>
      <c r="B29" s="195"/>
      <c r="C29" s="32">
        <v>0.7</v>
      </c>
      <c r="D29" s="34">
        <v>0.7</v>
      </c>
      <c r="E29" s="26">
        <v>37165</v>
      </c>
      <c r="F29" s="88">
        <f>'Monthly Option Markets'!F29</f>
        <v>50.75</v>
      </c>
      <c r="G29" s="88">
        <f>'Monthly Option Markets'!G29</f>
        <v>51</v>
      </c>
      <c r="H29" s="53">
        <v>75</v>
      </c>
      <c r="I29" s="61" t="e">
        <f ca="1">IF(AND(F29&gt;H29,F$1="No"),"",_xll.EURO(F29,H29,U29,U29,C29,V29,1,0))</f>
        <v>#NAME?</v>
      </c>
      <c r="J29" s="67" t="e">
        <f ca="1">IF(AND(G29&gt;H29,F$1="no"),"",_xll.EURO(G29,H29,U29,U29,D29,V29,1,0))</f>
        <v>#NAME?</v>
      </c>
      <c r="K29" s="7" t="e">
        <f ca="1">_xll.EURO(F29,H29,U29,U29,C29,V29,1,1)</f>
        <v>#NAME?</v>
      </c>
      <c r="L29" s="61" t="e">
        <f ca="1">IF(AND(G29&lt;H29,F$1="no"),"",_xll.EURO(G29,H29,U29,U29,C29,V29,0,0))</f>
        <v>#NAME?</v>
      </c>
      <c r="M29" s="62" t="e">
        <f ca="1">IF(AND(F29&lt;H29,F$1="no"),"",_xll.EURO(F29,H29,U29,U29,D29,V29,0,0))</f>
        <v>#NAME?</v>
      </c>
      <c r="N29" s="94" t="e">
        <f ca="1">_xll.EURO(F29,H29,U29,U29,C29,V29,0,1)</f>
        <v>#NAME?</v>
      </c>
      <c r="O29" s="16" t="e">
        <f ca="1">_xll.EURO($F29,$H29,$U29,$U29,$C29,$V29,1,2)</f>
        <v>#NAME?</v>
      </c>
      <c r="P29" s="8" t="e">
        <f ca="1">_xll.EURO($F29,$H29,$U29,$U29,$C29,$V29,1,3)</f>
        <v>#NAME?</v>
      </c>
      <c r="Q29" s="8" t="e">
        <f ca="1">_xll.EURO($F29,$H29,$U29,$U29,$C29,$V29,1,5)/365</f>
        <v>#NAME?</v>
      </c>
      <c r="R29" s="172">
        <f>VLOOKUP(E29,Lookups!$B$6:$H$304,6)</f>
        <v>37180</v>
      </c>
      <c r="S29" s="8" t="e">
        <f t="shared" ca="1" si="0"/>
        <v>#NAME?</v>
      </c>
      <c r="T29" s="179" t="str">
        <f t="shared" si="1"/>
        <v/>
      </c>
      <c r="U29" s="184">
        <f>VLOOKUP(E29,Lookups!$B$6:$E$304,4)</f>
        <v>3.5000000000000003E-2</v>
      </c>
      <c r="V29" s="27">
        <f t="shared" ca="1" si="2"/>
        <v>-4705</v>
      </c>
    </row>
    <row r="30" spans="1:27" x14ac:dyDescent="0.2">
      <c r="A30" s="205"/>
      <c r="B30" s="192"/>
      <c r="C30" s="18">
        <f t="shared" ref="C30:C37" si="9">C29+B30</f>
        <v>0.7</v>
      </c>
      <c r="D30" s="35">
        <f t="shared" ref="D30:D37" si="10">D29+B30</f>
        <v>0.7</v>
      </c>
      <c r="E30" s="13">
        <v>37196</v>
      </c>
      <c r="F30" s="57">
        <f t="shared" ref="F30:H37" si="11">F29</f>
        <v>50.75</v>
      </c>
      <c r="G30" s="57">
        <f t="shared" si="11"/>
        <v>51</v>
      </c>
      <c r="H30" s="59">
        <f t="shared" si="11"/>
        <v>75</v>
      </c>
      <c r="I30" s="63" t="e">
        <f ca="1">IF(AND(F30&gt;H30,F$1="No"),"",_xll.EURO(F30,H30,U30,U30,C30,V30,1,0))</f>
        <v>#NAME?</v>
      </c>
      <c r="J30" s="68" t="e">
        <f ca="1">IF(AND(G30&gt;H30,F$1="no"),"",_xll.EURO(G30,H30,U30,U30,D30,V30,1,0))</f>
        <v>#NAME?</v>
      </c>
      <c r="K30" s="9" t="e">
        <f ca="1">_xll.EURO(F30,H30,U30,U30,C30,V30,1,1)</f>
        <v>#NAME?</v>
      </c>
      <c r="L30" s="63" t="e">
        <f ca="1">IF(AND(G30&lt;H30,F$1="no"),"",_xll.EURO(G30,H30,U30,U30,C30,V30,0,0))</f>
        <v>#NAME?</v>
      </c>
      <c r="M30" s="64" t="e">
        <f ca="1">IF(AND(F30&lt;H30,F$1="no"),"",_xll.EURO(F30,H30,U30,U30,D30,V30,0,0))</f>
        <v>#NAME?</v>
      </c>
      <c r="N30" s="95" t="e">
        <f ca="1">_xll.EURO(F30,H30,U30,U30,C30,V30,0,1)</f>
        <v>#NAME?</v>
      </c>
      <c r="O30" s="14" t="e">
        <f ca="1">_xll.EURO($F30,$H30,$U30,$U30,$C30,$V30,1,2)</f>
        <v>#NAME?</v>
      </c>
      <c r="P30" s="10" t="e">
        <f ca="1">_xll.EURO($F30,$H30,$U30,$U30,$C30,$V30,1,3)</f>
        <v>#NAME?</v>
      </c>
      <c r="Q30" s="10" t="e">
        <f ca="1">_xll.EURO($F30,$H30,$U30,$U30,$C30,$V30,1,5)/365</f>
        <v>#NAME?</v>
      </c>
      <c r="R30" s="173">
        <f>VLOOKUP(E30,Lookups!$B$6:$H$304,6)</f>
        <v>37210</v>
      </c>
      <c r="S30" s="10" t="e">
        <f t="shared" ca="1" si="0"/>
        <v>#NAME?</v>
      </c>
      <c r="T30" s="180" t="str">
        <f t="shared" si="1"/>
        <v/>
      </c>
      <c r="U30" s="185">
        <f>VLOOKUP(E30,Lookups!$B$6:$E$304,4)</f>
        <v>3.5000000000000003E-2</v>
      </c>
      <c r="V30" s="28">
        <f t="shared" ca="1" si="2"/>
        <v>-4675</v>
      </c>
    </row>
    <row r="31" spans="1:27" x14ac:dyDescent="0.2">
      <c r="A31" s="205"/>
      <c r="B31" s="192"/>
      <c r="C31" s="18">
        <f t="shared" si="9"/>
        <v>0.7</v>
      </c>
      <c r="D31" s="35">
        <f t="shared" si="10"/>
        <v>0.7</v>
      </c>
      <c r="E31" s="91">
        <v>37226</v>
      </c>
      <c r="F31" s="84">
        <f t="shared" si="11"/>
        <v>50.75</v>
      </c>
      <c r="G31" s="84">
        <f t="shared" si="11"/>
        <v>51</v>
      </c>
      <c r="H31" s="85">
        <f t="shared" si="11"/>
        <v>75</v>
      </c>
      <c r="I31" s="86" t="e">
        <f ca="1">IF(AND(F31&gt;H31,F$1="No"),"",_xll.EURO(F31,H31,U31,U31,C31,V31,1,0))</f>
        <v>#NAME?</v>
      </c>
      <c r="J31" s="87" t="e">
        <f ca="1">IF(AND(G31&gt;H31,F$1="no"),"",_xll.EURO(G31,H31,U31,U31,D31,V31,1,0))</f>
        <v>#NAME?</v>
      </c>
      <c r="K31" s="45" t="e">
        <f ca="1">_xll.EURO(F31,H31,U31,U31,C31,V31,1,1)</f>
        <v>#NAME?</v>
      </c>
      <c r="L31" s="86" t="e">
        <f ca="1">IF(AND(G31&lt;H31,F$1="no"),"",_xll.EURO(G31,H31,U31,U31,C31,V31,0,0))</f>
        <v>#NAME?</v>
      </c>
      <c r="M31" s="99" t="e">
        <f ca="1">IF(AND(F31&lt;H31,F$1="no"),"",_xll.EURO(F31,H31,U31,U31,D31,V31,0,0))</f>
        <v>#NAME?</v>
      </c>
      <c r="N31" s="97" t="e">
        <f ca="1">_xll.EURO(F31,H31,U31,U31,C31,V31,0,1)</f>
        <v>#NAME?</v>
      </c>
      <c r="O31" s="46" t="e">
        <f ca="1">_xll.EURO($F31,$H31,$U31,$U31,$C31,$V31,1,2)</f>
        <v>#NAME?</v>
      </c>
      <c r="P31" s="47" t="e">
        <f ca="1">_xll.EURO($F31,$H31,$U31,$U31,$C31,$V31,1,3)</f>
        <v>#NAME?</v>
      </c>
      <c r="Q31" s="47" t="e">
        <f ca="1">_xll.EURO($F31,$H31,$U31,$U31,$C31,$V31,1,5)/365</f>
        <v>#NAME?</v>
      </c>
      <c r="R31" s="175">
        <f>VLOOKUP(E31,Lookups!$B$6:$H$304,6)</f>
        <v>37240</v>
      </c>
      <c r="S31" s="47" t="e">
        <f t="shared" ca="1" si="0"/>
        <v>#NAME?</v>
      </c>
      <c r="T31" s="182" t="str">
        <f t="shared" si="1"/>
        <v/>
      </c>
      <c r="U31" s="187">
        <f>VLOOKUP(E31,Lookups!$B$6:$E$304,4)</f>
        <v>3.5000000000000003E-2</v>
      </c>
      <c r="V31" s="156">
        <f t="shared" ca="1" si="2"/>
        <v>-4645</v>
      </c>
    </row>
    <row r="32" spans="1:27" x14ac:dyDescent="0.2">
      <c r="A32" s="213"/>
      <c r="B32" s="192">
        <v>0</v>
      </c>
      <c r="C32" s="18">
        <f t="shared" si="9"/>
        <v>0.7</v>
      </c>
      <c r="D32" s="35">
        <f t="shared" si="10"/>
        <v>0.7</v>
      </c>
      <c r="E32" s="90">
        <v>37165</v>
      </c>
      <c r="F32" s="89">
        <f t="shared" si="11"/>
        <v>50.75</v>
      </c>
      <c r="G32" s="89">
        <f t="shared" si="11"/>
        <v>51</v>
      </c>
      <c r="H32" s="81">
        <v>45</v>
      </c>
      <c r="I32" s="82" t="e">
        <f ca="1">IF(AND(F32&gt;H32,F$1="No"),"",_xll.EURO(F32,H32,U32,U32,C32,V32,1,0))</f>
        <v>#NAME?</v>
      </c>
      <c r="J32" s="83" t="e">
        <f ca="1">IF(AND(G32&gt;H32,F$1="no"),"",_xll.EURO(G32,H32,U32,U32,D32,V32,1,0))</f>
        <v>#NAME?</v>
      </c>
      <c r="K32" s="40" t="e">
        <f ca="1">_xll.EURO(F32,H32,U32,U32,C32,V32,1,1)</f>
        <v>#NAME?</v>
      </c>
      <c r="L32" s="82" t="e">
        <f ca="1">IF(AND(G32&lt;H32,F$1="no"),"",_xll.EURO(G32,H32,U32,U32,C32,V32,0,0))</f>
        <v>#NAME?</v>
      </c>
      <c r="M32" s="92" t="e">
        <f ca="1">IF(AND(F32&lt;H32,F$1="no"),"",_xll.EURO(F32,H32,U32,U32,D32,V32,0,0))</f>
        <v>#NAME?</v>
      </c>
      <c r="N32" s="98" t="e">
        <f ca="1">_xll.EURO(F32,H32,U32,U32,C32,V32,0,1)</f>
        <v>#NAME?</v>
      </c>
      <c r="O32" s="41" t="e">
        <f ca="1">_xll.EURO($F32,$H32,$U32,$U32,$C32,$V32,1,2)</f>
        <v>#NAME?</v>
      </c>
      <c r="P32" s="42" t="e">
        <f ca="1">_xll.EURO($F32,$H32,$U32,$U32,$C32,$V32,1,3)</f>
        <v>#NAME?</v>
      </c>
      <c r="Q32" s="42" t="e">
        <f ca="1">_xll.EURO($F32,$H32,$U32,$U32,$C32,$V32,1,5)/365</f>
        <v>#NAME?</v>
      </c>
      <c r="R32" s="176">
        <f>VLOOKUP(E32,Lookups!$B$6:$H$304,6)</f>
        <v>37180</v>
      </c>
      <c r="S32" s="42" t="str">
        <f t="shared" si="0"/>
        <v/>
      </c>
      <c r="T32" s="183" t="e">
        <f t="shared" ca="1" si="1"/>
        <v>#NAME?</v>
      </c>
      <c r="U32" s="188">
        <f>VLOOKUP(E32,Lookups!$B$6:$E$304,4)</f>
        <v>3.5000000000000003E-2</v>
      </c>
      <c r="V32" s="155">
        <f t="shared" ca="1" si="2"/>
        <v>-4705</v>
      </c>
    </row>
    <row r="33" spans="1:22" x14ac:dyDescent="0.2">
      <c r="A33" s="213"/>
      <c r="B33" s="192">
        <v>0</v>
      </c>
      <c r="C33" s="18">
        <f t="shared" si="9"/>
        <v>0.7</v>
      </c>
      <c r="D33" s="35">
        <f t="shared" si="10"/>
        <v>0.7</v>
      </c>
      <c r="E33" s="13">
        <v>37196</v>
      </c>
      <c r="F33" s="57">
        <f t="shared" si="11"/>
        <v>50.75</v>
      </c>
      <c r="G33" s="57">
        <f t="shared" si="11"/>
        <v>51</v>
      </c>
      <c r="H33" s="59">
        <f>H32</f>
        <v>45</v>
      </c>
      <c r="I33" s="63" t="e">
        <f ca="1">IF(AND(F33&gt;H33,F$1="No"),"",_xll.EURO(F33,H33,U33,U33,C33,V33,1,0))</f>
        <v>#NAME?</v>
      </c>
      <c r="J33" s="68" t="e">
        <f ca="1">IF(AND(G33&gt;H33,F$1="no"),"",_xll.EURO(G33,H33,U33,U33,D33,V33,1,0))</f>
        <v>#NAME?</v>
      </c>
      <c r="K33" s="9" t="e">
        <f ca="1">_xll.EURO(F33,H33,U33,U33,C33,V33,1,1)</f>
        <v>#NAME?</v>
      </c>
      <c r="L33" s="63" t="e">
        <f ca="1">IF(AND(G33&lt;H33,F$1="no"),"",_xll.EURO(G33,H33,U33,U33,C33,V33,0,0))</f>
        <v>#NAME?</v>
      </c>
      <c r="M33" s="64" t="e">
        <f ca="1">IF(AND(F33&lt;H33,F$1="no"),"",_xll.EURO(F33,H33,U33,U33,D33,V33,0,0))</f>
        <v>#NAME?</v>
      </c>
      <c r="N33" s="95" t="e">
        <f ca="1">_xll.EURO(F33,H33,U33,U33,C33,V33,0,1)</f>
        <v>#NAME?</v>
      </c>
      <c r="O33" s="14" t="e">
        <f ca="1">_xll.EURO($F33,$H33,$U33,$U33,$C33,$V33,1,2)</f>
        <v>#NAME?</v>
      </c>
      <c r="P33" s="10" t="e">
        <f ca="1">_xll.EURO($F33,$H33,$U33,$U33,$C33,$V33,1,3)</f>
        <v>#NAME?</v>
      </c>
      <c r="Q33" s="10" t="e">
        <f ca="1">_xll.EURO($F33,$H33,$U33,$U33,$C33,$V33,1,5)/365</f>
        <v>#NAME?</v>
      </c>
      <c r="R33" s="173">
        <f>VLOOKUP(E33,Lookups!$B$6:$H$304,6)</f>
        <v>37210</v>
      </c>
      <c r="S33" s="10" t="str">
        <f t="shared" si="0"/>
        <v/>
      </c>
      <c r="T33" s="180" t="e">
        <f t="shared" ca="1" si="1"/>
        <v>#NAME?</v>
      </c>
      <c r="U33" s="185">
        <f>VLOOKUP(E33,Lookups!$B$6:$E$304,4)</f>
        <v>3.5000000000000003E-2</v>
      </c>
      <c r="V33" s="28">
        <f t="shared" ca="1" si="2"/>
        <v>-4675</v>
      </c>
    </row>
    <row r="34" spans="1:22" ht="13.5" thickBot="1" x14ac:dyDescent="0.25">
      <c r="A34" s="213"/>
      <c r="B34" s="192">
        <v>0.1</v>
      </c>
      <c r="C34" s="18">
        <f t="shared" si="9"/>
        <v>0.79999999999999993</v>
      </c>
      <c r="D34" s="35">
        <f t="shared" si="10"/>
        <v>0.79999999999999993</v>
      </c>
      <c r="E34" s="91">
        <v>37226</v>
      </c>
      <c r="F34" s="84">
        <f t="shared" si="11"/>
        <v>50.75</v>
      </c>
      <c r="G34" s="84">
        <f t="shared" si="11"/>
        <v>51</v>
      </c>
      <c r="H34" s="85">
        <f>H33</f>
        <v>45</v>
      </c>
      <c r="I34" s="86" t="e">
        <f ca="1">IF(AND(F34&gt;H34,F$1="No"),"",_xll.EURO(F34,H34,U34,U34,C34,V34,1,0))</f>
        <v>#NAME?</v>
      </c>
      <c r="J34" s="87" t="e">
        <f ca="1">IF(AND(G34&gt;H34,F$1="no"),"",_xll.EURO(G34,H34,U34,U34,D34,V34,1,0))</f>
        <v>#NAME?</v>
      </c>
      <c r="K34" s="45" t="e">
        <f ca="1">_xll.EURO(F34,H34,U34,U34,C34,V34,1,1)</f>
        <v>#NAME?</v>
      </c>
      <c r="L34" s="86" t="e">
        <f ca="1">IF(AND(G34&lt;H34,F$1="no"),"",_xll.EURO(G34,H34,U34,U34,C34,V34,0,0))</f>
        <v>#NAME?</v>
      </c>
      <c r="M34" s="99" t="e">
        <f ca="1">IF(AND(F34&lt;H34,F$1="no"),"",_xll.EURO(F34,H34,U34,U34,D34,V34,0,0))</f>
        <v>#NAME?</v>
      </c>
      <c r="N34" s="97" t="e">
        <f ca="1">_xll.EURO(F34,H34,U34,U34,C34,V34,0,1)</f>
        <v>#NAME?</v>
      </c>
      <c r="O34" s="46" t="e">
        <f ca="1">_xll.EURO($F34,$H34,$U34,$U34,$C34,$V34,1,2)</f>
        <v>#NAME?</v>
      </c>
      <c r="P34" s="47" t="e">
        <f ca="1">_xll.EURO($F34,$H34,$U34,$U34,$C34,$V34,1,3)</f>
        <v>#NAME?</v>
      </c>
      <c r="Q34" s="47" t="e">
        <f ca="1">_xll.EURO($F34,$H34,$U34,$U34,$C34,$V34,1,5)/365</f>
        <v>#NAME?</v>
      </c>
      <c r="R34" s="175">
        <f>VLOOKUP(E34,Lookups!$B$6:$H$304,6)</f>
        <v>37240</v>
      </c>
      <c r="S34" s="47" t="str">
        <f t="shared" si="0"/>
        <v/>
      </c>
      <c r="T34" s="182" t="e">
        <f t="shared" ca="1" si="1"/>
        <v>#NAME?</v>
      </c>
      <c r="U34" s="187">
        <f>VLOOKUP(E34,Lookups!$B$6:$E$304,4)</f>
        <v>3.5000000000000003E-2</v>
      </c>
      <c r="V34" s="30">
        <f t="shared" ca="1" si="2"/>
        <v>-4645</v>
      </c>
    </row>
    <row r="35" spans="1:22" x14ac:dyDescent="0.2">
      <c r="A35" s="213"/>
      <c r="B35" s="192">
        <v>0</v>
      </c>
      <c r="C35" s="18">
        <f t="shared" si="9"/>
        <v>0.79999999999999993</v>
      </c>
      <c r="D35" s="35">
        <f t="shared" si="10"/>
        <v>0.79999999999999993</v>
      </c>
      <c r="E35" s="13">
        <v>37165</v>
      </c>
      <c r="F35" s="57">
        <f t="shared" si="11"/>
        <v>50.75</v>
      </c>
      <c r="G35" s="57">
        <f t="shared" si="11"/>
        <v>51</v>
      </c>
      <c r="H35" s="54">
        <v>50</v>
      </c>
      <c r="I35" s="63" t="e">
        <f ca="1">IF(AND(F35&gt;H35,F$1="No"),"",_xll.EURO(F35,H35,U35,U35,C35,V35,1,0))</f>
        <v>#NAME?</v>
      </c>
      <c r="J35" s="68" t="e">
        <f ca="1">IF(AND(G35&gt;H35,F$1="no"),"",_xll.EURO(G35,H35,U35,U35,D35,V35,1,0))</f>
        <v>#NAME?</v>
      </c>
      <c r="K35" s="9" t="e">
        <f ca="1">_xll.EURO(F35,H35,U35,U35,C35,V35,1,1)</f>
        <v>#NAME?</v>
      </c>
      <c r="L35" s="63" t="e">
        <f ca="1">IF(AND(G35&lt;H35,F$1="no"),"",_xll.EURO(G35,H35,U35,U35,C35,V35,0,0))</f>
        <v>#NAME?</v>
      </c>
      <c r="M35" s="64" t="e">
        <f ca="1">IF(AND(F35&lt;H35,F$1="no"),"",_xll.EURO(F35,H35,U35,U35,D35,V35,0,0))</f>
        <v>#NAME?</v>
      </c>
      <c r="N35" s="95" t="e">
        <f ca="1">_xll.EURO(F35,H35,U35,U35,C35,V35,0,1)</f>
        <v>#NAME?</v>
      </c>
      <c r="O35" s="14" t="e">
        <f ca="1">_xll.EURO($F35,$H35,$U35,$U35,$C35,$V35,1,2)</f>
        <v>#NAME?</v>
      </c>
      <c r="P35" s="10" t="e">
        <f ca="1">_xll.EURO($F35,$H35,$U35,$U35,$C35,$V35,1,3)</f>
        <v>#NAME?</v>
      </c>
      <c r="Q35" s="10" t="e">
        <f ca="1">_xll.EURO($F35,$H35,$U35,$U35,$C35,$V35,1,5)/365</f>
        <v>#NAME?</v>
      </c>
      <c r="R35" s="176">
        <f>VLOOKUP(E35,Lookups!$B$6:$H$304,6)</f>
        <v>37180</v>
      </c>
      <c r="S35" s="10" t="str">
        <f t="shared" si="0"/>
        <v/>
      </c>
      <c r="T35" s="183" t="e">
        <f t="shared" ca="1" si="1"/>
        <v>#NAME?</v>
      </c>
      <c r="U35" s="188">
        <f>VLOOKUP(E35,Lookups!$B$6:$E$304,4)</f>
        <v>3.5000000000000003E-2</v>
      </c>
      <c r="V35" s="28">
        <f t="shared" ca="1" si="2"/>
        <v>-4705</v>
      </c>
    </row>
    <row r="36" spans="1:22" x14ac:dyDescent="0.2">
      <c r="A36" s="213"/>
      <c r="B36" s="192">
        <v>0</v>
      </c>
      <c r="C36" s="18">
        <f t="shared" si="9"/>
        <v>0.79999999999999993</v>
      </c>
      <c r="D36" s="35">
        <f t="shared" si="10"/>
        <v>0.79999999999999993</v>
      </c>
      <c r="E36" s="13">
        <v>37196</v>
      </c>
      <c r="F36" s="57">
        <f t="shared" si="11"/>
        <v>50.75</v>
      </c>
      <c r="G36" s="57">
        <f t="shared" si="11"/>
        <v>51</v>
      </c>
      <c r="H36" s="59">
        <f>H35</f>
        <v>50</v>
      </c>
      <c r="I36" s="63" t="e">
        <f ca="1">IF(AND(F36&gt;H36,F$1="No"),"",_xll.EURO(F36,H36,U36,U36,C36,V36,1,0))</f>
        <v>#NAME?</v>
      </c>
      <c r="J36" s="68" t="e">
        <f ca="1">IF(AND(G36&gt;H36,F$1="no"),"",_xll.EURO(G36,H36,U36,U36,D36,V36,1,0))</f>
        <v>#NAME?</v>
      </c>
      <c r="K36" s="9" t="e">
        <f ca="1">_xll.EURO(F36,H36,U36,U36,C36,V36,1,1)</f>
        <v>#NAME?</v>
      </c>
      <c r="L36" s="63" t="e">
        <f ca="1">IF(AND(G36&lt;H36,F$1="no"),"",_xll.EURO(G36,H36,U36,U36,C36,V36,0,0))</f>
        <v>#NAME?</v>
      </c>
      <c r="M36" s="64" t="e">
        <f ca="1">IF(AND(F36&lt;H36,F$1="no"),"",_xll.EURO(F36,H36,U36,U36,D36,V36,0,0))</f>
        <v>#NAME?</v>
      </c>
      <c r="N36" s="95" t="e">
        <f ca="1">_xll.EURO(F36,H36,U36,U36,C36,V36,0,1)</f>
        <v>#NAME?</v>
      </c>
      <c r="O36" s="14" t="e">
        <f ca="1">_xll.EURO($F36,$H36,$U36,$U36,$C36,$V36,1,2)</f>
        <v>#NAME?</v>
      </c>
      <c r="P36" s="10" t="e">
        <f ca="1">_xll.EURO($F36,$H36,$U36,$U36,$C36,$V36,1,3)</f>
        <v>#NAME?</v>
      </c>
      <c r="Q36" s="10" t="e">
        <f ca="1">_xll.EURO($F36,$H36,$U36,$U36,$C36,$V36,1,5)/365</f>
        <v>#NAME?</v>
      </c>
      <c r="R36" s="173">
        <f>VLOOKUP(E36,Lookups!$B$6:$H$304,6)</f>
        <v>37210</v>
      </c>
      <c r="S36" s="10" t="str">
        <f t="shared" si="0"/>
        <v/>
      </c>
      <c r="T36" s="180" t="e">
        <f t="shared" ca="1" si="1"/>
        <v>#NAME?</v>
      </c>
      <c r="U36" s="185">
        <f>VLOOKUP(E36,Lookups!$B$6:$E$304,4)</f>
        <v>3.5000000000000003E-2</v>
      </c>
      <c r="V36" s="28">
        <f t="shared" ca="1" si="2"/>
        <v>-4675</v>
      </c>
    </row>
    <row r="37" spans="1:22" ht="13.5" thickBot="1" x14ac:dyDescent="0.25">
      <c r="A37" s="221"/>
      <c r="B37" s="193">
        <v>0</v>
      </c>
      <c r="C37" s="18">
        <f t="shared" si="9"/>
        <v>0.79999999999999993</v>
      </c>
      <c r="D37" s="35">
        <f t="shared" si="10"/>
        <v>0.79999999999999993</v>
      </c>
      <c r="E37" s="15">
        <v>37226</v>
      </c>
      <c r="F37" s="58">
        <f t="shared" si="11"/>
        <v>50.75</v>
      </c>
      <c r="G37" s="58">
        <f t="shared" si="11"/>
        <v>51</v>
      </c>
      <c r="H37" s="60">
        <f>H36</f>
        <v>50</v>
      </c>
      <c r="I37" s="65" t="e">
        <f ca="1">IF(AND(F37&gt;H37,F$1="No"),"",_xll.EURO(F37,H37,U37,U37,C37,V37,1,0))</f>
        <v>#NAME?</v>
      </c>
      <c r="J37" s="69" t="e">
        <f ca="1">IF(AND(G37&gt;H37,F$1="no"),"",_xll.EURO(G37,H37,U37,U37,D37,V37,1,0))</f>
        <v>#NAME?</v>
      </c>
      <c r="K37" s="11" t="e">
        <f ca="1">_xll.EURO(F37,H37,U37,U37,C37,V37,1,1)</f>
        <v>#NAME?</v>
      </c>
      <c r="L37" s="65" t="e">
        <f ca="1">IF(AND(G37&lt;H37,F$1="no"),"",_xll.EURO(G37,H37,U37,U37,C37,V37,0,0))</f>
        <v>#NAME?</v>
      </c>
      <c r="M37" s="66" t="e">
        <f ca="1">IF(AND(F37&lt;H37,F$1="no"),"",_xll.EURO(F37,H37,U37,U37,D37,V37,0,0))</f>
        <v>#NAME?</v>
      </c>
      <c r="N37" s="96" t="e">
        <f ca="1">_xll.EURO(F37,H37,U37,U37,C37,V37,0,1)</f>
        <v>#NAME?</v>
      </c>
      <c r="O37" s="17" t="e">
        <f ca="1">_xll.EURO($F37,$H37,$U37,$U37,$C37,$V37,1,2)</f>
        <v>#NAME?</v>
      </c>
      <c r="P37" s="12" t="e">
        <f ca="1">_xll.EURO($F37,$H37,$U37,$U37,$C37,$V37,1,3)</f>
        <v>#NAME?</v>
      </c>
      <c r="Q37" s="12" t="e">
        <f ca="1">_xll.EURO($F37,$H37,$U37,$U37,$C37,$V37,1,5)/365</f>
        <v>#NAME?</v>
      </c>
      <c r="R37" s="174">
        <f>VLOOKUP(E37,Lookups!$B$6:$H$304,6)</f>
        <v>37240</v>
      </c>
      <c r="S37" s="12" t="str">
        <f t="shared" si="0"/>
        <v/>
      </c>
      <c r="T37" s="181" t="e">
        <f t="shared" ca="1" si="1"/>
        <v>#NAME?</v>
      </c>
      <c r="U37" s="186">
        <f>VLOOKUP(E37,Lookups!$B$6:$E$304,4)</f>
        <v>3.5000000000000003E-2</v>
      </c>
      <c r="V37" s="28">
        <f t="shared" ca="1" si="2"/>
        <v>-4645</v>
      </c>
    </row>
    <row r="38" spans="1:22" x14ac:dyDescent="0.2">
      <c r="A38" s="207" t="s">
        <v>52</v>
      </c>
      <c r="B38" s="195"/>
      <c r="C38" s="104">
        <v>0.7</v>
      </c>
      <c r="D38" s="105">
        <v>0.95</v>
      </c>
      <c r="E38" s="26">
        <v>37257</v>
      </c>
      <c r="F38" s="88">
        <f>'Monthly Option Markets'!F37</f>
        <v>49</v>
      </c>
      <c r="G38" s="88">
        <f>'Monthly Option Markets'!G37</f>
        <v>50</v>
      </c>
      <c r="H38" s="53">
        <v>75</v>
      </c>
      <c r="I38" s="61" t="e">
        <f ca="1">IF(AND(F38&gt;H38,F$1="No"),"",_xll.EURO(F38,H38,U38,U38,C38,V38,1,0))</f>
        <v>#NAME?</v>
      </c>
      <c r="J38" s="67" t="e">
        <f ca="1">IF(AND(G38&gt;H38,F$1="no"),"",_xll.EURO(G38,H38,U38,U38,D38,V38,1,0))</f>
        <v>#NAME?</v>
      </c>
      <c r="K38" s="100" t="e">
        <f ca="1">_xll.EURO(F38,H38,U38,U38,C38,V38,1,1)</f>
        <v>#NAME?</v>
      </c>
      <c r="L38" s="61" t="e">
        <f ca="1">IF(AND(G38&lt;H38,F$1="no"),"",_xll.EURO(G38,H38,U38,U38,C38,V38,0,0))</f>
        <v>#NAME?</v>
      </c>
      <c r="M38" s="67" t="e">
        <f ca="1">IF(AND(F38&lt;H38,F$1="no"),"",_xll.EURO(F38,H38,U38,U38,D38,V38,0,0))</f>
        <v>#NAME?</v>
      </c>
      <c r="N38" s="94" t="e">
        <f ca="1">_xll.EURO(F38,H38,U38,U38,C38,V38,0,1)</f>
        <v>#NAME?</v>
      </c>
      <c r="O38" s="16" t="e">
        <f ca="1">_xll.EURO($F38,$H38,$U38,$U38,$C38,$V38,1,2)</f>
        <v>#NAME?</v>
      </c>
      <c r="P38" s="8" t="e">
        <f ca="1">_xll.EURO($F38,$H38,$U38,$U38,$C38,$V38,1,3)</f>
        <v>#NAME?</v>
      </c>
      <c r="Q38" s="8" t="e">
        <f ca="1">_xll.EURO($F38,$H38,$U38,$U38,$C38,$V38,1,5)/365</f>
        <v>#NAME?</v>
      </c>
      <c r="R38" s="172">
        <f>VLOOKUP(E38,Lookups!$B$6:$H$304,6)</f>
        <v>37272</v>
      </c>
      <c r="S38" s="8" t="e">
        <f t="shared" ca="1" si="0"/>
        <v>#NAME?</v>
      </c>
      <c r="T38" s="179" t="str">
        <f t="shared" si="1"/>
        <v/>
      </c>
      <c r="U38" s="184">
        <f>VLOOKUP(E38,Lookups!$B$6:$E$304,4)</f>
        <v>3.5000000000000003E-2</v>
      </c>
      <c r="V38" s="28">
        <f t="shared" ca="1" si="2"/>
        <v>-4613</v>
      </c>
    </row>
    <row r="39" spans="1:22" x14ac:dyDescent="0.2">
      <c r="A39" s="208"/>
      <c r="B39" s="192"/>
      <c r="C39" s="18">
        <f t="shared" ref="C39:C45" si="12">C38+B39</f>
        <v>0.7</v>
      </c>
      <c r="D39" s="35">
        <f t="shared" ref="D39:D45" si="13">D38+B39</f>
        <v>0.95</v>
      </c>
      <c r="E39" s="91">
        <v>37288</v>
      </c>
      <c r="F39" s="84">
        <f>F38</f>
        <v>49</v>
      </c>
      <c r="G39" s="84">
        <f>G38</f>
        <v>50</v>
      </c>
      <c r="H39" s="85">
        <f>H38</f>
        <v>75</v>
      </c>
      <c r="I39" s="86" t="e">
        <f ca="1">IF(AND(F39&gt;H39,F$1="No"),"",_xll.EURO(F39,H39,U39,U39,C39,V39,1,0))</f>
        <v>#NAME?</v>
      </c>
      <c r="J39" s="87" t="e">
        <f ca="1">IF(AND(G39&gt;H39,F$1="no"),"",_xll.EURO(G39,H39,U39,U39,D39,V39,1,0))</f>
        <v>#NAME?</v>
      </c>
      <c r="K39" s="103" t="e">
        <f ca="1">_xll.EURO(F39,H39,U39,U39,C39,V39,1,1)</f>
        <v>#NAME?</v>
      </c>
      <c r="L39" s="86" t="e">
        <f ca="1">IF(AND(G39&lt;H39,F$1="no"),"",_xll.EURO(G39,H39,U39,U39,C39,V39,0,0))</f>
        <v>#NAME?</v>
      </c>
      <c r="M39" s="87" t="e">
        <f ca="1">IF(AND(F39&lt;H39,F$1="no"),"",_xll.EURO(F39,H39,U39,U39,D39,V39,0,0))</f>
        <v>#NAME?</v>
      </c>
      <c r="N39" s="97" t="e">
        <f ca="1">_xll.EURO(F39,H39,U39,U39,C39,V39,0,1)</f>
        <v>#NAME?</v>
      </c>
      <c r="O39" s="46" t="e">
        <f ca="1">_xll.EURO($F39,$H39,$U39,$U39,$C39,$V39,1,2)</f>
        <v>#NAME?</v>
      </c>
      <c r="P39" s="47" t="e">
        <f ca="1">_xll.EURO($F39,$H39,$U39,$U39,$C39,$V39,1,3)</f>
        <v>#NAME?</v>
      </c>
      <c r="Q39" s="47" t="e">
        <f ca="1">_xll.EURO($F39,$H39,$U39,$U39,$C39,$V39,1,5)/365</f>
        <v>#NAME?</v>
      </c>
      <c r="R39" s="175">
        <f>VLOOKUP(E39,Lookups!$B$6:$H$304,6)</f>
        <v>37302</v>
      </c>
      <c r="S39" s="47" t="e">
        <f t="shared" ca="1" si="0"/>
        <v>#NAME?</v>
      </c>
      <c r="T39" s="182" t="str">
        <f t="shared" si="1"/>
        <v/>
      </c>
      <c r="U39" s="187">
        <f>VLOOKUP(E39,Lookups!$B$6:$E$304,4)</f>
        <v>3.5000000000000003E-2</v>
      </c>
      <c r="V39" s="28">
        <f t="shared" ca="1" si="2"/>
        <v>-4583</v>
      </c>
    </row>
    <row r="40" spans="1:22" x14ac:dyDescent="0.2">
      <c r="A40" s="208"/>
      <c r="B40" s="192">
        <v>0</v>
      </c>
      <c r="C40" s="18">
        <f t="shared" si="12"/>
        <v>0.7</v>
      </c>
      <c r="D40" s="35">
        <f t="shared" si="13"/>
        <v>0.95</v>
      </c>
      <c r="E40" s="90">
        <v>37257</v>
      </c>
      <c r="F40" s="89">
        <f t="shared" ref="F40:G45" si="14">F38</f>
        <v>49</v>
      </c>
      <c r="G40" s="89">
        <f t="shared" si="14"/>
        <v>50</v>
      </c>
      <c r="H40" s="81">
        <v>50</v>
      </c>
      <c r="I40" s="82" t="e">
        <f ca="1">IF(AND(F40&gt;H40,F$1="No"),"",_xll.EURO(F40,H40,U40,U40,C40,V40,1,0))</f>
        <v>#NAME?</v>
      </c>
      <c r="J40" s="83" t="e">
        <f ca="1">IF(AND(G40&gt;H40,F$1="no"),"",_xll.EURO(G40,H40,U40,U40,D40,V40,1,0))</f>
        <v>#NAME?</v>
      </c>
      <c r="K40" s="102" t="e">
        <f ca="1">_xll.EURO(F40,H40,U40,U40,C40,V40,1,1)</f>
        <v>#NAME?</v>
      </c>
      <c r="L40" s="82" t="e">
        <f ca="1">IF(AND(G40&lt;H40,F$1="no"),"",_xll.EURO(G40,H40,U40,U40,C40,V40,0,0))</f>
        <v>#NAME?</v>
      </c>
      <c r="M40" s="83" t="e">
        <f ca="1">IF(AND(F40&lt;H40,F$1="no"),"",_xll.EURO(F40,H40,U40,U40,D40,V40,0,0))</f>
        <v>#NAME?</v>
      </c>
      <c r="N40" s="98" t="e">
        <f ca="1">_xll.EURO(F40,H40,U40,U40,C40,V40,0,1)</f>
        <v>#NAME?</v>
      </c>
      <c r="O40" s="41" t="e">
        <f ca="1">_xll.EURO($F40,$H40,$U40,$U40,$C40,$V40,1,2)</f>
        <v>#NAME?</v>
      </c>
      <c r="P40" s="42" t="e">
        <f ca="1">_xll.EURO($F40,$H40,$U40,$U40,$C40,$V40,1,3)</f>
        <v>#NAME?</v>
      </c>
      <c r="Q40" s="42" t="e">
        <f ca="1">_xll.EURO($F40,$H40,$U40,$U40,$C40,$V40,1,5)/365</f>
        <v>#NAME?</v>
      </c>
      <c r="R40" s="176">
        <f>VLOOKUP(E40,Lookups!$B$6:$H$304,6)</f>
        <v>37272</v>
      </c>
      <c r="S40" s="42" t="e">
        <f t="shared" ca="1" si="0"/>
        <v>#NAME?</v>
      </c>
      <c r="T40" s="183" t="str">
        <f t="shared" si="1"/>
        <v/>
      </c>
      <c r="U40" s="188">
        <f>VLOOKUP(E40,Lookups!$B$6:$E$304,4)</f>
        <v>3.5000000000000003E-2</v>
      </c>
      <c r="V40" s="28">
        <f t="shared" ca="1" si="2"/>
        <v>-4613</v>
      </c>
    </row>
    <row r="41" spans="1:22" x14ac:dyDescent="0.2">
      <c r="A41" s="208"/>
      <c r="B41" s="192">
        <v>0</v>
      </c>
      <c r="C41" s="18">
        <f t="shared" si="12"/>
        <v>0.7</v>
      </c>
      <c r="D41" s="35">
        <f t="shared" si="13"/>
        <v>0.95</v>
      </c>
      <c r="E41" s="91">
        <v>37288</v>
      </c>
      <c r="F41" s="84">
        <f t="shared" si="14"/>
        <v>49</v>
      </c>
      <c r="G41" s="84">
        <f t="shared" si="14"/>
        <v>50</v>
      </c>
      <c r="H41" s="85">
        <f>H40</f>
        <v>50</v>
      </c>
      <c r="I41" s="86" t="e">
        <f ca="1">IF(AND(F41&gt;H41,F$1="No"),"",_xll.EURO(F41,H41,U41,U41,C41,V41,1,0))</f>
        <v>#NAME?</v>
      </c>
      <c r="J41" s="87" t="e">
        <f ca="1">IF(AND(G41&gt;H41,F$1="no"),"",_xll.EURO(G41,H41,U41,U41,D41,V41,1,0))</f>
        <v>#NAME?</v>
      </c>
      <c r="K41" s="103" t="e">
        <f ca="1">_xll.EURO(F41,H41,U41,U41,C41,V41,1,1)</f>
        <v>#NAME?</v>
      </c>
      <c r="L41" s="86" t="e">
        <f ca="1">IF(AND(G41&lt;H41,F$1="no"),"",_xll.EURO(G41,H41,U41,U41,C41,V41,0,0))</f>
        <v>#NAME?</v>
      </c>
      <c r="M41" s="87" t="e">
        <f ca="1">IF(AND(F41&lt;H41,F$1="no"),"",_xll.EURO(F41,H41,U41,U41,D41,V41,0,0))</f>
        <v>#NAME?</v>
      </c>
      <c r="N41" s="97" t="e">
        <f ca="1">_xll.EURO(F41,H41,U41,U41,C41,V41,0,1)</f>
        <v>#NAME?</v>
      </c>
      <c r="O41" s="46" t="e">
        <f ca="1">_xll.EURO($F41,$H41,$U41,$U41,$C41,$V41,1,2)</f>
        <v>#NAME?</v>
      </c>
      <c r="P41" s="47" t="e">
        <f ca="1">_xll.EURO($F41,$H41,$U41,$U41,$C41,$V41,1,3)</f>
        <v>#NAME?</v>
      </c>
      <c r="Q41" s="47" t="e">
        <f ca="1">_xll.EURO($F41,$H41,$U41,$U41,$C41,$V41,1,5)/365</f>
        <v>#NAME?</v>
      </c>
      <c r="R41" s="175">
        <f>VLOOKUP(E41,Lookups!$B$6:$H$304,6)</f>
        <v>37302</v>
      </c>
      <c r="S41" s="47" t="e">
        <f t="shared" ca="1" si="0"/>
        <v>#NAME?</v>
      </c>
      <c r="T41" s="182" t="str">
        <f t="shared" si="1"/>
        <v/>
      </c>
      <c r="U41" s="187">
        <f>VLOOKUP(E41,Lookups!$B$6:$E$304,4)</f>
        <v>3.5000000000000003E-2</v>
      </c>
      <c r="V41" s="28">
        <f t="shared" ca="1" si="2"/>
        <v>-4583</v>
      </c>
    </row>
    <row r="42" spans="1:22" x14ac:dyDescent="0.2">
      <c r="A42" s="208"/>
      <c r="B42" s="192">
        <v>0</v>
      </c>
      <c r="C42" s="18">
        <f t="shared" si="12"/>
        <v>0.7</v>
      </c>
      <c r="D42" s="35">
        <f t="shared" si="13"/>
        <v>0.95</v>
      </c>
      <c r="E42" s="90">
        <v>37257</v>
      </c>
      <c r="F42" s="89">
        <f t="shared" si="14"/>
        <v>49</v>
      </c>
      <c r="G42" s="89">
        <f t="shared" si="14"/>
        <v>50</v>
      </c>
      <c r="H42" s="81">
        <v>50</v>
      </c>
      <c r="I42" s="82" t="e">
        <f ca="1">IF(AND(F42&gt;H42,F$1="No"),"",_xll.EURO(F42,H42,U42,U42,C42,V42,1,0))</f>
        <v>#NAME?</v>
      </c>
      <c r="J42" s="83" t="e">
        <f ca="1">IF(AND(G42&gt;H42,F$1="no"),"",_xll.EURO(G42,H42,U42,U42,D42,V42,1,0))</f>
        <v>#NAME?</v>
      </c>
      <c r="K42" s="102" t="e">
        <f ca="1">_xll.EURO(F42,H42,U42,U42,C42,V42,1,1)</f>
        <v>#NAME?</v>
      </c>
      <c r="L42" s="82" t="e">
        <f ca="1">IF(AND(G42&lt;H42,F$1="no"),"",_xll.EURO(G42,H42,U42,U42,C42,V42,0,0))</f>
        <v>#NAME?</v>
      </c>
      <c r="M42" s="83" t="e">
        <f ca="1">IF(AND(F42&lt;H42,F$1="no"),"",_xll.EURO(F42,H42,U42,U42,D42,V42,0,0))</f>
        <v>#NAME?</v>
      </c>
      <c r="N42" s="98" t="e">
        <f ca="1">_xll.EURO(F42,H42,U42,U42,C42,V42,0,1)</f>
        <v>#NAME?</v>
      </c>
      <c r="O42" s="41" t="e">
        <f ca="1">_xll.EURO($F42,$H42,$U42,$U42,$C42,$V42,1,2)</f>
        <v>#NAME?</v>
      </c>
      <c r="P42" s="42" t="e">
        <f ca="1">_xll.EURO($F42,$H42,$U42,$U42,$C42,$V42,1,3)</f>
        <v>#NAME?</v>
      </c>
      <c r="Q42" s="42" t="e">
        <f ca="1">_xll.EURO($F42,$H42,$U42,$U42,$C42,$V42,1,5)/365</f>
        <v>#NAME?</v>
      </c>
      <c r="R42" s="176">
        <f>VLOOKUP(E42,Lookups!$B$6:$H$304,6)</f>
        <v>37272</v>
      </c>
      <c r="S42" s="42" t="e">
        <f t="shared" ca="1" si="0"/>
        <v>#NAME?</v>
      </c>
      <c r="T42" s="183" t="str">
        <f t="shared" si="1"/>
        <v/>
      </c>
      <c r="U42" s="188">
        <f>VLOOKUP(E42,Lookups!$B$6:$E$304,4)</f>
        <v>3.5000000000000003E-2</v>
      </c>
      <c r="V42" s="28">
        <f t="shared" ca="1" si="2"/>
        <v>-4613</v>
      </c>
    </row>
    <row r="43" spans="1:22" x14ac:dyDescent="0.2">
      <c r="A43" s="208"/>
      <c r="B43" s="192">
        <v>0</v>
      </c>
      <c r="C43" s="18">
        <f t="shared" si="12"/>
        <v>0.7</v>
      </c>
      <c r="D43" s="35">
        <f t="shared" si="13"/>
        <v>0.95</v>
      </c>
      <c r="E43" s="91">
        <v>37288</v>
      </c>
      <c r="F43" s="84">
        <f t="shared" si="14"/>
        <v>49</v>
      </c>
      <c r="G43" s="84">
        <f t="shared" si="14"/>
        <v>50</v>
      </c>
      <c r="H43" s="85">
        <f>H42</f>
        <v>50</v>
      </c>
      <c r="I43" s="86" t="e">
        <f ca="1">IF(AND(F43&gt;H43,F$1="No"),"",_xll.EURO(F43,H43,U43,U43,C43,V43,1,0))</f>
        <v>#NAME?</v>
      </c>
      <c r="J43" s="87" t="e">
        <f ca="1">IF(AND(G43&gt;H43,F$1="no"),"",_xll.EURO(G43,H43,U43,U43,D43,V43,1,0))</f>
        <v>#NAME?</v>
      </c>
      <c r="K43" s="103" t="e">
        <f ca="1">_xll.EURO(F43,H43,U43,U43,C43,V43,1,1)</f>
        <v>#NAME?</v>
      </c>
      <c r="L43" s="86" t="e">
        <f ca="1">IF(AND(G43&lt;H43,F$1="no"),"",_xll.EURO(G43,H43,U43,U43,C43,V43,0,0))</f>
        <v>#NAME?</v>
      </c>
      <c r="M43" s="87" t="e">
        <f ca="1">IF(AND(F43&lt;H43,F$1="no"),"",_xll.EURO(F43,H43,U43,U43,D43,V43,0,0))</f>
        <v>#NAME?</v>
      </c>
      <c r="N43" s="97" t="e">
        <f ca="1">_xll.EURO(F43,H43,U43,U43,C43,V43,0,1)</f>
        <v>#NAME?</v>
      </c>
      <c r="O43" s="46" t="e">
        <f ca="1">_xll.EURO($F43,$H43,$U43,$U43,$C43,$V43,1,2)</f>
        <v>#NAME?</v>
      </c>
      <c r="P43" s="47" t="e">
        <f ca="1">_xll.EURO($F43,$H43,$U43,$U43,$C43,$V43,1,3)</f>
        <v>#NAME?</v>
      </c>
      <c r="Q43" s="47" t="e">
        <f ca="1">_xll.EURO($F43,$H43,$U43,$U43,$C43,$V43,1,5)/365</f>
        <v>#NAME?</v>
      </c>
      <c r="R43" s="175">
        <f>VLOOKUP(E43,Lookups!$B$6:$H$304,6)</f>
        <v>37302</v>
      </c>
      <c r="S43" s="47" t="e">
        <f t="shared" ca="1" si="0"/>
        <v>#NAME?</v>
      </c>
      <c r="T43" s="182" t="str">
        <f t="shared" si="1"/>
        <v/>
      </c>
      <c r="U43" s="187">
        <f>VLOOKUP(E43,Lookups!$B$6:$E$304,4)</f>
        <v>3.5000000000000003E-2</v>
      </c>
      <c r="V43" s="28">
        <f t="shared" ca="1" si="2"/>
        <v>-4583</v>
      </c>
    </row>
    <row r="44" spans="1:22" x14ac:dyDescent="0.2">
      <c r="A44" s="208"/>
      <c r="B44" s="192">
        <v>0</v>
      </c>
      <c r="C44" s="18">
        <f t="shared" si="12"/>
        <v>0.7</v>
      </c>
      <c r="D44" s="35">
        <f t="shared" si="13"/>
        <v>0.95</v>
      </c>
      <c r="E44" s="90">
        <v>37257</v>
      </c>
      <c r="F44" s="89">
        <f t="shared" si="14"/>
        <v>49</v>
      </c>
      <c r="G44" s="89">
        <f t="shared" si="14"/>
        <v>50</v>
      </c>
      <c r="H44" s="81">
        <v>50</v>
      </c>
      <c r="I44" s="82" t="e">
        <f ca="1">IF(AND(F44&gt;H44,F$1="No"),"",_xll.EURO(F44,H44,U44,U44,C44,V44,1,0))</f>
        <v>#NAME?</v>
      </c>
      <c r="J44" s="83" t="e">
        <f ca="1">IF(AND(G44&gt;H44,F$1="no"),"",_xll.EURO(G44,H44,U44,U44,D44,V44,1,0))</f>
        <v>#NAME?</v>
      </c>
      <c r="K44" s="102" t="e">
        <f ca="1">_xll.EURO(F44,H44,U44,U44,C44,V44,1,1)</f>
        <v>#NAME?</v>
      </c>
      <c r="L44" s="82" t="e">
        <f ca="1">IF(AND(G44&lt;H44,F$1="no"),"",_xll.EURO(G44,H44,U44,U44,C44,V44,0,0))</f>
        <v>#NAME?</v>
      </c>
      <c r="M44" s="83" t="e">
        <f ca="1">IF(AND(F44&lt;H44,F$1="no"),"",_xll.EURO(F44,H44,U44,U44,D44,V44,0,0))</f>
        <v>#NAME?</v>
      </c>
      <c r="N44" s="98" t="e">
        <f ca="1">_xll.EURO(F44,H44,U44,U44,C44,V44,0,1)</f>
        <v>#NAME?</v>
      </c>
      <c r="O44" s="41" t="e">
        <f ca="1">_xll.EURO($F44,$H44,$U44,$U44,$C44,$V44,1,2)</f>
        <v>#NAME?</v>
      </c>
      <c r="P44" s="42" t="e">
        <f ca="1">_xll.EURO($F44,$H44,$U44,$U44,$C44,$V44,1,3)</f>
        <v>#NAME?</v>
      </c>
      <c r="Q44" s="42" t="e">
        <f ca="1">_xll.EURO($F44,$H44,$U44,$U44,$C44,$V44,1,5)/365</f>
        <v>#NAME?</v>
      </c>
      <c r="R44" s="176">
        <f>VLOOKUP(E44,Lookups!$B$6:$H$304,6)</f>
        <v>37272</v>
      </c>
      <c r="S44" s="42" t="e">
        <f t="shared" ca="1" si="0"/>
        <v>#NAME?</v>
      </c>
      <c r="T44" s="183" t="str">
        <f t="shared" si="1"/>
        <v/>
      </c>
      <c r="U44" s="188">
        <f>VLOOKUP(E44,Lookups!$B$6:$E$304,4)</f>
        <v>3.5000000000000003E-2</v>
      </c>
      <c r="V44" s="28">
        <f t="shared" ca="1" si="2"/>
        <v>-4613</v>
      </c>
    </row>
    <row r="45" spans="1:22" ht="13.5" thickBot="1" x14ac:dyDescent="0.25">
      <c r="A45" s="209"/>
      <c r="B45" s="193">
        <v>0</v>
      </c>
      <c r="C45" s="18">
        <f t="shared" si="12"/>
        <v>0.7</v>
      </c>
      <c r="D45" s="35">
        <f t="shared" si="13"/>
        <v>0.95</v>
      </c>
      <c r="E45" s="15">
        <v>37288</v>
      </c>
      <c r="F45" s="58">
        <f t="shared" si="14"/>
        <v>49</v>
      </c>
      <c r="G45" s="58">
        <f t="shared" si="14"/>
        <v>50</v>
      </c>
      <c r="H45" s="60">
        <f>H44</f>
        <v>50</v>
      </c>
      <c r="I45" s="65" t="e">
        <f ca="1">IF(AND(F45&gt;H45,F$1="No"),"",_xll.EURO(F45,H45,U45,U45,C45,V45,1,0))</f>
        <v>#NAME?</v>
      </c>
      <c r="J45" s="69" t="e">
        <f ca="1">IF(AND(G45&gt;H45,F$1="no"),"",_xll.EURO(G45,H45,U45,U45,D45,V45,1,0))</f>
        <v>#NAME?</v>
      </c>
      <c r="K45" s="101" t="e">
        <f ca="1">_xll.EURO(F45,H45,U45,U45,C45,V45,1,1)</f>
        <v>#NAME?</v>
      </c>
      <c r="L45" s="65" t="e">
        <f ca="1">IF(AND(G45&lt;H45,F$1="no"),"",_xll.EURO(G45,H45,U45,U45,C45,V45,0,0))</f>
        <v>#NAME?</v>
      </c>
      <c r="M45" s="69" t="e">
        <f ca="1">IF(AND(F45&lt;H45,F$1="no"),"",_xll.EURO(F45,H45,U45,U45,D45,V45,0,0))</f>
        <v>#NAME?</v>
      </c>
      <c r="N45" s="96" t="e">
        <f ca="1">_xll.EURO(F45,H45,U45,U45,C45,V45,0,1)</f>
        <v>#NAME?</v>
      </c>
      <c r="O45" s="17" t="e">
        <f ca="1">_xll.EURO($F45,$H45,$U45,$U45,$C45,$V45,1,2)</f>
        <v>#NAME?</v>
      </c>
      <c r="P45" s="12" t="e">
        <f ca="1">_xll.EURO($F45,$H45,$U45,$U45,$C45,$V45,1,3)</f>
        <v>#NAME?</v>
      </c>
      <c r="Q45" s="12" t="e">
        <f ca="1">_xll.EURO($F45,$H45,$U45,$U45,$C45,$V45,1,5)/365</f>
        <v>#NAME?</v>
      </c>
      <c r="R45" s="174">
        <f>VLOOKUP(E45,Lookups!$B$6:$H$304,6)</f>
        <v>37302</v>
      </c>
      <c r="S45" s="12" t="e">
        <f t="shared" ca="1" si="0"/>
        <v>#NAME?</v>
      </c>
      <c r="T45" s="181" t="str">
        <f t="shared" si="1"/>
        <v/>
      </c>
      <c r="U45" s="186">
        <f>VLOOKUP(E45,Lookups!$B$6:$E$304,4)</f>
        <v>3.5000000000000003E-2</v>
      </c>
      <c r="V45" s="28">
        <f t="shared" ca="1" si="2"/>
        <v>-4583</v>
      </c>
    </row>
    <row r="46" spans="1:22" ht="12.75" customHeight="1" x14ac:dyDescent="0.2">
      <c r="A46" s="219" t="s">
        <v>47</v>
      </c>
      <c r="B46" s="195"/>
      <c r="C46" s="32">
        <v>0.7</v>
      </c>
      <c r="D46" s="34">
        <v>0.42</v>
      </c>
      <c r="E46" s="20">
        <v>37316</v>
      </c>
      <c r="F46" s="88">
        <f>'Monthly Option Markets'!F45</f>
        <v>25</v>
      </c>
      <c r="G46" s="88">
        <f>'Monthly Option Markets'!G45</f>
        <v>25</v>
      </c>
      <c r="H46" s="53">
        <v>75</v>
      </c>
      <c r="I46" s="61" t="e">
        <f ca="1">IF(AND(F46&gt;H46,F$1="No"),"",_xll.EURO(F46,H46,U46,U46,C46,V46,1,0))</f>
        <v>#NAME?</v>
      </c>
      <c r="J46" s="67" t="e">
        <f ca="1">IF(AND(G46&gt;H46,F$1="no"),"",_xll.EURO(G46,H46,U46,U46,D46,V46,1,0))</f>
        <v>#NAME?</v>
      </c>
      <c r="K46" s="7" t="e">
        <f ca="1">_xll.EURO(F46,H46,U46,U46,C46,V46,1,1)</f>
        <v>#NAME?</v>
      </c>
      <c r="L46" s="61" t="e">
        <f ca="1">IF(AND(G46&lt;H46,F$1="no"),"",_xll.EURO(G46,H46,U46,U46,C46,V46,0,0))</f>
        <v>#NAME?</v>
      </c>
      <c r="M46" s="67" t="e">
        <f ca="1">IF(AND(F46&lt;H46,F$1="no"),"",_xll.EURO(F46,H46,U46,U46,D46,V46,0,0))</f>
        <v>#NAME?</v>
      </c>
      <c r="N46" s="94" t="e">
        <f ca="1">_xll.EURO(F46,H46,U46,U46,C46,V46,0,1)</f>
        <v>#NAME?</v>
      </c>
      <c r="O46" s="16" t="e">
        <f ca="1">_xll.EURO($F46,$H46,$U46,$U46,$C46,$V46,1,2)</f>
        <v>#NAME?</v>
      </c>
      <c r="P46" s="8" t="e">
        <f ca="1">_xll.EURO($F46,$H46,$U46,$U46,$C46,$V46,1,3)</f>
        <v>#NAME?</v>
      </c>
      <c r="Q46" s="8" t="e">
        <f ca="1">_xll.EURO($F46,$H46,$U46,$U46,$C46,$V46,1,5)/365</f>
        <v>#NAME?</v>
      </c>
      <c r="R46" s="172">
        <f>VLOOKUP(E46,Lookups!$B$6:$H$304,6)</f>
        <v>37330</v>
      </c>
      <c r="S46" s="8" t="e">
        <f t="shared" ca="1" si="0"/>
        <v>#NAME?</v>
      </c>
      <c r="T46" s="179" t="str">
        <f t="shared" si="1"/>
        <v/>
      </c>
      <c r="U46" s="184">
        <f>VLOOKUP(E46,Lookups!$B$6:$E$304,4)</f>
        <v>3.5000000000000003E-2</v>
      </c>
      <c r="V46" s="27">
        <f t="shared" ca="1" si="2"/>
        <v>-4555</v>
      </c>
    </row>
    <row r="47" spans="1:22" ht="12.75" customHeight="1" x14ac:dyDescent="0.2">
      <c r="A47" s="205"/>
      <c r="B47" s="192">
        <v>0</v>
      </c>
      <c r="C47" s="18">
        <f>C46+B47</f>
        <v>0.7</v>
      </c>
      <c r="D47" s="35">
        <f>D46+B47</f>
        <v>0.42</v>
      </c>
      <c r="E47" s="38">
        <v>37316</v>
      </c>
      <c r="F47" s="57">
        <f t="shared" ref="F47:G62" si="15">F46</f>
        <v>25</v>
      </c>
      <c r="G47" s="57">
        <f t="shared" si="15"/>
        <v>25</v>
      </c>
      <c r="H47" s="54">
        <v>50</v>
      </c>
      <c r="I47" s="63" t="e">
        <f ca="1">IF(AND(F47&gt;H47,F$1="No"),"",_xll.EURO(F47,H47,U47,U47,C47,V47,1,0))</f>
        <v>#NAME?</v>
      </c>
      <c r="J47" s="68" t="e">
        <f ca="1">IF(AND(G47&gt;H47,F$1="no"),"",_xll.EURO(G47,H47,U47,U47,D47,V47,1,0))</f>
        <v>#NAME?</v>
      </c>
      <c r="K47" s="9" t="e">
        <f ca="1">_xll.EURO(F47,H47,U47,U47,C47,V47,1,1)</f>
        <v>#NAME?</v>
      </c>
      <c r="L47" s="63" t="e">
        <f ca="1">IF(AND(G47&lt;H47,F$1="no"),"",_xll.EURO(G47,H47,U47,U47,C47,V47,0,0))</f>
        <v>#NAME?</v>
      </c>
      <c r="M47" s="68" t="e">
        <f ca="1">IF(AND(F47&lt;H47,F$1="no"),"",_xll.EURO(F47,H47,U47,U47,D47,V47,0,0))</f>
        <v>#NAME?</v>
      </c>
      <c r="N47" s="95" t="e">
        <f ca="1">_xll.EURO(F47,H47,U47,U47,C47,V47,0,1)</f>
        <v>#NAME?</v>
      </c>
      <c r="O47" s="14" t="e">
        <f ca="1">_xll.EURO($F47,$H47,$U47,$U47,$C47,$V47,1,2)</f>
        <v>#NAME?</v>
      </c>
      <c r="P47" s="10" t="e">
        <f ca="1">_xll.EURO($F47,$H47,$U47,$U47,$C47,$V47,1,3)</f>
        <v>#NAME?</v>
      </c>
      <c r="Q47" s="10" t="e">
        <f ca="1">_xll.EURO($F47,$H47,$U47,$U47,$C47,$V47,1,5)/365</f>
        <v>#NAME?</v>
      </c>
      <c r="R47" s="173">
        <f>VLOOKUP(E47,Lookups!$B$6:$H$304,6)</f>
        <v>37330</v>
      </c>
      <c r="S47" s="10" t="e">
        <f t="shared" ca="1" si="0"/>
        <v>#NAME?</v>
      </c>
      <c r="T47" s="180" t="str">
        <f t="shared" si="1"/>
        <v/>
      </c>
      <c r="U47" s="185">
        <f>VLOOKUP(E47,Lookups!$B$6:$E$304,4)</f>
        <v>3.5000000000000003E-2</v>
      </c>
      <c r="V47" s="28">
        <f t="shared" ca="1" si="2"/>
        <v>-4555</v>
      </c>
    </row>
    <row r="48" spans="1:22" ht="12.75" customHeight="1" x14ac:dyDescent="0.2">
      <c r="A48" s="205"/>
      <c r="B48" s="192">
        <v>0</v>
      </c>
      <c r="C48" s="18">
        <f>C47+B48</f>
        <v>0.7</v>
      </c>
      <c r="D48" s="35">
        <f>D47+B48</f>
        <v>0.42</v>
      </c>
      <c r="E48" s="38">
        <v>37316</v>
      </c>
      <c r="F48" s="57">
        <f t="shared" si="15"/>
        <v>25</v>
      </c>
      <c r="G48" s="57">
        <f t="shared" si="15"/>
        <v>25</v>
      </c>
      <c r="H48" s="54">
        <v>50</v>
      </c>
      <c r="I48" s="63" t="e">
        <f ca="1">IF(AND(F48&gt;H48,F$1="No"),"",_xll.EURO(F48,H48,U48,U48,C48,V48,1,0))</f>
        <v>#NAME?</v>
      </c>
      <c r="J48" s="68" t="e">
        <f ca="1">IF(AND(G48&gt;H48,F$1="no"),"",_xll.EURO(G48,H48,U48,U48,D48,V48,1,0))</f>
        <v>#NAME?</v>
      </c>
      <c r="K48" s="9" t="e">
        <f ca="1">_xll.EURO(F48,H48,U48,U48,C48,V48,1,1)</f>
        <v>#NAME?</v>
      </c>
      <c r="L48" s="63" t="e">
        <f ca="1">IF(AND(G48&lt;H48,F$1="no"),"",_xll.EURO(G48,H48,U48,U48,C48,V48,0,0))</f>
        <v>#NAME?</v>
      </c>
      <c r="M48" s="68" t="e">
        <f ca="1">IF(AND(F48&lt;H48,F$1="no"),"",_xll.EURO(F48,H48,U48,U48,D48,V48,0,0))</f>
        <v>#NAME?</v>
      </c>
      <c r="N48" s="95" t="e">
        <f ca="1">_xll.EURO(F48,H48,U48,U48,C48,V48,0,1)</f>
        <v>#NAME?</v>
      </c>
      <c r="O48" s="14" t="e">
        <f ca="1">_xll.EURO($F48,$H48,$U48,$U48,$C48,$V48,1,2)</f>
        <v>#NAME?</v>
      </c>
      <c r="P48" s="10" t="e">
        <f ca="1">_xll.EURO($F48,$H48,$U48,$U48,$C48,$V48,1,3)</f>
        <v>#NAME?</v>
      </c>
      <c r="Q48" s="10" t="e">
        <f ca="1">_xll.EURO($F48,$H48,$U48,$U48,$C48,$V48,1,5)/365</f>
        <v>#NAME?</v>
      </c>
      <c r="R48" s="173">
        <f>VLOOKUP(E48,Lookups!$B$6:$H$304,6)</f>
        <v>37330</v>
      </c>
      <c r="S48" s="10" t="e">
        <f t="shared" ca="1" si="0"/>
        <v>#NAME?</v>
      </c>
      <c r="T48" s="180" t="str">
        <f t="shared" si="1"/>
        <v/>
      </c>
      <c r="U48" s="185">
        <f>VLOOKUP(E48,Lookups!$B$6:$E$304,4)</f>
        <v>3.5000000000000003E-2</v>
      </c>
      <c r="V48" s="28">
        <f t="shared" ca="1" si="2"/>
        <v>-4555</v>
      </c>
    </row>
    <row r="49" spans="1:22" ht="12.75" customHeight="1" x14ac:dyDescent="0.2">
      <c r="A49" s="205"/>
      <c r="B49" s="192">
        <v>0</v>
      </c>
      <c r="C49" s="18">
        <f>C48+B49</f>
        <v>0.7</v>
      </c>
      <c r="D49" s="35">
        <f>D48+B49</f>
        <v>0.42</v>
      </c>
      <c r="E49" s="38">
        <v>37316</v>
      </c>
      <c r="F49" s="57">
        <f t="shared" si="15"/>
        <v>25</v>
      </c>
      <c r="G49" s="57">
        <f t="shared" si="15"/>
        <v>25</v>
      </c>
      <c r="H49" s="54">
        <v>50</v>
      </c>
      <c r="I49" s="63" t="e">
        <f ca="1">IF(AND(F49&gt;H49,F$1="No"),"",_xll.EURO(F49,H49,U49,U49,C49,V49,1,0))</f>
        <v>#NAME?</v>
      </c>
      <c r="J49" s="68" t="e">
        <f ca="1">IF(AND(G49&gt;H49,F$1="no"),"",_xll.EURO(G49,H49,U49,U49,D49,V49,1,0))</f>
        <v>#NAME?</v>
      </c>
      <c r="K49" s="9" t="e">
        <f ca="1">_xll.EURO(F49,H49,U49,U49,C49,V49,1,1)</f>
        <v>#NAME?</v>
      </c>
      <c r="L49" s="63" t="e">
        <f ca="1">IF(AND(G49&lt;H49,F$1="no"),"",_xll.EURO(G49,H49,U49,U49,C49,V49,0,0))</f>
        <v>#NAME?</v>
      </c>
      <c r="M49" s="68" t="e">
        <f ca="1">IF(AND(F49&lt;H49,F$1="no"),"",_xll.EURO(F49,H49,U49,U49,D49,V49,0,0))</f>
        <v>#NAME?</v>
      </c>
      <c r="N49" s="95" t="e">
        <f ca="1">_xll.EURO(F49,H49,U49,U49,C49,V49,0,1)</f>
        <v>#NAME?</v>
      </c>
      <c r="O49" s="14" t="e">
        <f ca="1">_xll.EURO($F49,$H49,$U49,$U49,$C49,$V49,1,2)</f>
        <v>#NAME?</v>
      </c>
      <c r="P49" s="10" t="e">
        <f ca="1">_xll.EURO($F49,$H49,$U49,$U49,$C49,$V49,1,3)</f>
        <v>#NAME?</v>
      </c>
      <c r="Q49" s="10" t="e">
        <f ca="1">_xll.EURO($F49,$H49,$U49,$U49,$C49,$V49,1,5)/365</f>
        <v>#NAME?</v>
      </c>
      <c r="R49" s="173">
        <f>VLOOKUP(E49,Lookups!$B$6:$H$304,6)</f>
        <v>37330</v>
      </c>
      <c r="S49" s="10" t="e">
        <f t="shared" ca="1" si="0"/>
        <v>#NAME?</v>
      </c>
      <c r="T49" s="180" t="str">
        <f t="shared" si="1"/>
        <v/>
      </c>
      <c r="U49" s="185">
        <f>VLOOKUP(E49,Lookups!$B$6:$E$304,4)</f>
        <v>3.5000000000000003E-2</v>
      </c>
      <c r="V49" s="28">
        <f t="shared" ca="1" si="2"/>
        <v>-4555</v>
      </c>
    </row>
    <row r="50" spans="1:22" ht="12.75" customHeight="1" thickBot="1" x14ac:dyDescent="0.25">
      <c r="A50" s="206"/>
      <c r="B50" s="193">
        <v>0</v>
      </c>
      <c r="C50" s="18">
        <f>C49+B50</f>
        <v>0.7</v>
      </c>
      <c r="D50" s="35">
        <f>D49+B50</f>
        <v>0.42</v>
      </c>
      <c r="E50" s="38">
        <v>37316</v>
      </c>
      <c r="F50" s="57">
        <f t="shared" si="15"/>
        <v>25</v>
      </c>
      <c r="G50" s="57">
        <f t="shared" si="15"/>
        <v>25</v>
      </c>
      <c r="H50" s="54">
        <v>50</v>
      </c>
      <c r="I50" s="63" t="e">
        <f ca="1">IF(AND(F50&gt;H50,F$1="No"),"",_xll.EURO(F50,H50,U50,U50,C50,V50,1,0))</f>
        <v>#NAME?</v>
      </c>
      <c r="J50" s="68" t="e">
        <f ca="1">IF(AND(G50&gt;H50,F$1="no"),"",_xll.EURO(G50,H50,U50,U50,D50,V50,1,0))</f>
        <v>#NAME?</v>
      </c>
      <c r="K50" s="9" t="e">
        <f ca="1">_xll.EURO(F50,H50,U50,U50,C50,V50,1,1)</f>
        <v>#NAME?</v>
      </c>
      <c r="L50" s="63" t="e">
        <f ca="1">IF(AND(G50&lt;H50,F$1="no"),"",_xll.EURO(G50,H50,U50,U50,C50,V50,0,0))</f>
        <v>#NAME?</v>
      </c>
      <c r="M50" s="68" t="e">
        <f ca="1">IF(AND(F50&lt;H50,F$1="no"),"",_xll.EURO(F50,H50,U50,U50,D50,V50,0,0))</f>
        <v>#NAME?</v>
      </c>
      <c r="N50" s="95" t="e">
        <f ca="1">_xll.EURO(F50,H50,U50,U50,C50,V50,0,1)</f>
        <v>#NAME?</v>
      </c>
      <c r="O50" s="14" t="e">
        <f ca="1">_xll.EURO($F50,$H50,$U50,$U50,$C50,$V50,1,2)</f>
        <v>#NAME?</v>
      </c>
      <c r="P50" s="10" t="e">
        <f ca="1">_xll.EURO($F50,$H50,$U50,$U50,$C50,$V50,1,3)</f>
        <v>#NAME?</v>
      </c>
      <c r="Q50" s="10" t="e">
        <f ca="1">_xll.EURO($F50,$H50,$U50,$U50,$C50,$V50,1,5)/365</f>
        <v>#NAME?</v>
      </c>
      <c r="R50" s="173">
        <f>VLOOKUP(E50,Lookups!$B$6:$H$304,6)</f>
        <v>37330</v>
      </c>
      <c r="S50" s="10" t="e">
        <f t="shared" ca="1" si="0"/>
        <v>#NAME?</v>
      </c>
      <c r="T50" s="180" t="str">
        <f t="shared" si="1"/>
        <v/>
      </c>
      <c r="U50" s="185">
        <f>VLOOKUP(E50,Lookups!$B$6:$E$304,4)</f>
        <v>3.5000000000000003E-2</v>
      </c>
      <c r="V50" s="28">
        <f t="shared" ca="1" si="2"/>
        <v>-4555</v>
      </c>
    </row>
    <row r="51" spans="1:22" ht="12.75" customHeight="1" x14ac:dyDescent="0.2">
      <c r="A51" s="220" t="s">
        <v>48</v>
      </c>
      <c r="B51" s="195"/>
      <c r="C51" s="32">
        <f>C50</f>
        <v>0.7</v>
      </c>
      <c r="D51" s="34">
        <f>D50</f>
        <v>0.42</v>
      </c>
      <c r="E51" s="20">
        <v>37347</v>
      </c>
      <c r="F51" s="88">
        <f>'Monthly Option Markets'!F45</f>
        <v>25</v>
      </c>
      <c r="G51" s="88">
        <f>'Monthly Option Markets'!G45</f>
        <v>25</v>
      </c>
      <c r="H51" s="53">
        <v>75</v>
      </c>
      <c r="I51" s="61" t="e">
        <f ca="1">IF(AND(F51&gt;H51,F$1="No"),"",_xll.EURO(F51,H51,U51,U51,C51,V51,1,0))</f>
        <v>#NAME?</v>
      </c>
      <c r="J51" s="67" t="e">
        <f ca="1">IF(AND(G51&gt;H51,F$1="no"),"",_xll.EURO(G51,H51,U51,U51,D51,V51,1,0))</f>
        <v>#NAME?</v>
      </c>
      <c r="K51" s="7" t="e">
        <f ca="1">_xll.EURO(F51,H51,U51,U51,C51,V51,1,1)</f>
        <v>#NAME?</v>
      </c>
      <c r="L51" s="61" t="e">
        <f ca="1">IF(AND(G51&lt;H51,F$1="no"),"",_xll.EURO(G51,H51,U51,U51,C51,V51,0,0))</f>
        <v>#NAME?</v>
      </c>
      <c r="M51" s="67" t="e">
        <f ca="1">IF(AND(F51&lt;H51,F$1="no"),"",_xll.EURO(F51,H51,U51,U51,D51,V51,0,0))</f>
        <v>#NAME?</v>
      </c>
      <c r="N51" s="94" t="e">
        <f ca="1">_xll.EURO(F51,H51,U51,U51,C51,V51,0,1)</f>
        <v>#NAME?</v>
      </c>
      <c r="O51" s="16" t="e">
        <f ca="1">_xll.EURO($F51,$H51,$U51,$U51,$C51,$V51,1,2)</f>
        <v>#NAME?</v>
      </c>
      <c r="P51" s="8" t="e">
        <f ca="1">_xll.EURO($F51,$H51,$U51,$U51,$C51,$V51,1,3)</f>
        <v>#NAME?</v>
      </c>
      <c r="Q51" s="8" t="e">
        <f ca="1">_xll.EURO($F51,$H51,$U51,$U51,$C51,$V51,1,5)/365</f>
        <v>#NAME?</v>
      </c>
      <c r="R51" s="172">
        <f>VLOOKUP(E51,Lookups!$B$6:$H$304,6)</f>
        <v>37361</v>
      </c>
      <c r="S51" s="8" t="e">
        <f t="shared" ca="1" si="0"/>
        <v>#NAME?</v>
      </c>
      <c r="T51" s="179" t="str">
        <f t="shared" si="1"/>
        <v/>
      </c>
      <c r="U51" s="184">
        <f>VLOOKUP(E51,Lookups!$B$6:$E$304,4)</f>
        <v>3.5000000000000003E-2</v>
      </c>
      <c r="V51" s="27">
        <f t="shared" ca="1" si="2"/>
        <v>-4524</v>
      </c>
    </row>
    <row r="52" spans="1:22" ht="12.75" customHeight="1" x14ac:dyDescent="0.2">
      <c r="A52" s="205"/>
      <c r="B52" s="192">
        <v>0</v>
      </c>
      <c r="C52" s="18">
        <f>C51+B52</f>
        <v>0.7</v>
      </c>
      <c r="D52" s="35">
        <f>D51+B52</f>
        <v>0.42</v>
      </c>
      <c r="E52" s="38">
        <v>37347</v>
      </c>
      <c r="F52" s="57">
        <f t="shared" si="15"/>
        <v>25</v>
      </c>
      <c r="G52" s="57">
        <f t="shared" si="15"/>
        <v>25</v>
      </c>
      <c r="H52" s="54">
        <v>50</v>
      </c>
      <c r="I52" s="63" t="e">
        <f ca="1">IF(AND(F52&gt;H52,F$1="No"),"",_xll.EURO(F52,H52,U52,U52,C52,V52,1,0))</f>
        <v>#NAME?</v>
      </c>
      <c r="J52" s="68" t="e">
        <f ca="1">IF(AND(G52&gt;H52,F$1="no"),"",_xll.EURO(G52,H52,U52,U52,D52,V52,1,0))</f>
        <v>#NAME?</v>
      </c>
      <c r="K52" s="9" t="e">
        <f ca="1">_xll.EURO(F52,H52,U52,U52,C52,V52,1,1)</f>
        <v>#NAME?</v>
      </c>
      <c r="L52" s="63" t="e">
        <f ca="1">IF(AND(G52&lt;H52,F$1="no"),"",_xll.EURO(G52,H52,U52,U52,C52,V52,0,0))</f>
        <v>#NAME?</v>
      </c>
      <c r="M52" s="68" t="e">
        <f ca="1">IF(AND(F52&lt;H52,F$1="no"),"",_xll.EURO(F52,H52,U52,U52,D52,V52,0,0))</f>
        <v>#NAME?</v>
      </c>
      <c r="N52" s="95" t="e">
        <f ca="1">_xll.EURO(F52,H52,U52,U52,C52,V52,0,1)</f>
        <v>#NAME?</v>
      </c>
      <c r="O52" s="14" t="e">
        <f ca="1">_xll.EURO($F52,$H52,$U52,$U52,$C52,$V52,1,2)</f>
        <v>#NAME?</v>
      </c>
      <c r="P52" s="10" t="e">
        <f ca="1">_xll.EURO($F52,$H52,$U52,$U52,$C52,$V52,1,3)</f>
        <v>#NAME?</v>
      </c>
      <c r="Q52" s="10" t="e">
        <f ca="1">_xll.EURO($F52,$H52,$U52,$U52,$C52,$V52,1,5)/365</f>
        <v>#NAME?</v>
      </c>
      <c r="R52" s="173">
        <f>VLOOKUP(E52,Lookups!$B$6:$H$304,6)</f>
        <v>37361</v>
      </c>
      <c r="S52" s="10" t="e">
        <f t="shared" ca="1" si="0"/>
        <v>#NAME?</v>
      </c>
      <c r="T52" s="180" t="str">
        <f t="shared" si="1"/>
        <v/>
      </c>
      <c r="U52" s="185">
        <f>VLOOKUP(E52,Lookups!$B$6:$E$304,4)</f>
        <v>3.5000000000000003E-2</v>
      </c>
      <c r="V52" s="28">
        <f t="shared" ca="1" si="2"/>
        <v>-4524</v>
      </c>
    </row>
    <row r="53" spans="1:22" ht="12.75" customHeight="1" x14ac:dyDescent="0.2">
      <c r="A53" s="205"/>
      <c r="B53" s="192">
        <v>0</v>
      </c>
      <c r="C53" s="18">
        <f>C52+B53</f>
        <v>0.7</v>
      </c>
      <c r="D53" s="35">
        <f>D52+B53</f>
        <v>0.42</v>
      </c>
      <c r="E53" s="38">
        <v>37347</v>
      </c>
      <c r="F53" s="57">
        <f t="shared" si="15"/>
        <v>25</v>
      </c>
      <c r="G53" s="57">
        <f t="shared" si="15"/>
        <v>25</v>
      </c>
      <c r="H53" s="54">
        <v>50</v>
      </c>
      <c r="I53" s="63" t="e">
        <f ca="1">IF(AND(F53&gt;H53,F$1="No"),"",_xll.EURO(F53,H53,U53,U53,C53,V53,1,0))</f>
        <v>#NAME?</v>
      </c>
      <c r="J53" s="68" t="e">
        <f ca="1">IF(AND(G53&gt;H53,F$1="no"),"",_xll.EURO(G53,H53,U53,U53,D53,V53,1,0))</f>
        <v>#NAME?</v>
      </c>
      <c r="K53" s="9" t="e">
        <f ca="1">_xll.EURO(F53,H53,U53,U53,C53,V53,1,1)</f>
        <v>#NAME?</v>
      </c>
      <c r="L53" s="63" t="e">
        <f ca="1">IF(AND(G53&lt;H53,F$1="no"),"",_xll.EURO(G53,H53,U53,U53,C53,V53,0,0))</f>
        <v>#NAME?</v>
      </c>
      <c r="M53" s="68" t="e">
        <f ca="1">IF(AND(F53&lt;H53,F$1="no"),"",_xll.EURO(F53,H53,U53,U53,D53,V53,0,0))</f>
        <v>#NAME?</v>
      </c>
      <c r="N53" s="95" t="e">
        <f ca="1">_xll.EURO(F53,H53,U53,U53,C53,V53,0,1)</f>
        <v>#NAME?</v>
      </c>
      <c r="O53" s="14" t="e">
        <f ca="1">_xll.EURO($F53,$H53,$U53,$U53,$C53,$V53,1,2)</f>
        <v>#NAME?</v>
      </c>
      <c r="P53" s="10" t="e">
        <f ca="1">_xll.EURO($F53,$H53,$U53,$U53,$C53,$V53,1,3)</f>
        <v>#NAME?</v>
      </c>
      <c r="Q53" s="10" t="e">
        <f ca="1">_xll.EURO($F53,$H53,$U53,$U53,$C53,$V53,1,5)/365</f>
        <v>#NAME?</v>
      </c>
      <c r="R53" s="173">
        <f>VLOOKUP(E53,Lookups!$B$6:$H$304,6)</f>
        <v>37361</v>
      </c>
      <c r="S53" s="10" t="e">
        <f t="shared" ca="1" si="0"/>
        <v>#NAME?</v>
      </c>
      <c r="T53" s="180" t="str">
        <f t="shared" si="1"/>
        <v/>
      </c>
      <c r="U53" s="185">
        <f>VLOOKUP(E53,Lookups!$B$6:$E$304,4)</f>
        <v>3.5000000000000003E-2</v>
      </c>
      <c r="V53" s="28">
        <f t="shared" ca="1" si="2"/>
        <v>-4524</v>
      </c>
    </row>
    <row r="54" spans="1:22" x14ac:dyDescent="0.2">
      <c r="A54" s="205"/>
      <c r="B54" s="192">
        <v>0</v>
      </c>
      <c r="C54" s="18">
        <f>C53+B54</f>
        <v>0.7</v>
      </c>
      <c r="D54" s="35">
        <f>D53+B54</f>
        <v>0.42</v>
      </c>
      <c r="E54" s="38">
        <v>37347</v>
      </c>
      <c r="F54" s="57">
        <f t="shared" si="15"/>
        <v>25</v>
      </c>
      <c r="G54" s="57">
        <f t="shared" ref="G54:G73" si="16">F54</f>
        <v>25</v>
      </c>
      <c r="H54" s="54">
        <v>50</v>
      </c>
      <c r="I54" s="63" t="e">
        <f ca="1">IF(AND(F54&gt;H54,F$1="No"),"",_xll.EURO(F54,H54,U54,U54,C54,V54,1,0))</f>
        <v>#NAME?</v>
      </c>
      <c r="J54" s="68" t="e">
        <f ca="1">IF(AND(G54&gt;H54,F$1="no"),"",_xll.EURO(G54,H54,U54,U54,D54,V54,1,0))</f>
        <v>#NAME?</v>
      </c>
      <c r="K54" s="9" t="e">
        <f ca="1">_xll.EURO(F54,H54,U54,U54,C54,V54,1,1)</f>
        <v>#NAME?</v>
      </c>
      <c r="L54" s="63" t="e">
        <f ca="1">IF(AND(G54&lt;H54,F$1="no"),"",_xll.EURO(G54,H54,U54,U54,C54,V54,0,0))</f>
        <v>#NAME?</v>
      </c>
      <c r="M54" s="68" t="e">
        <f ca="1">IF(AND(F54&lt;H54,F$1="no"),"",_xll.EURO(F54,H54,U54,U54,D54,V54,0,0))</f>
        <v>#NAME?</v>
      </c>
      <c r="N54" s="95" t="e">
        <f ca="1">_xll.EURO(F54,H54,U54,U54,C54,V54,0,1)</f>
        <v>#NAME?</v>
      </c>
      <c r="O54" s="14" t="e">
        <f ca="1">_xll.EURO($F54,$H54,$U54,$U54,$C54,$V54,1,2)</f>
        <v>#NAME?</v>
      </c>
      <c r="P54" s="10" t="e">
        <f ca="1">_xll.EURO($F54,$H54,$U54,$U54,$C54,$V54,1,3)</f>
        <v>#NAME?</v>
      </c>
      <c r="Q54" s="10" t="e">
        <f ca="1">_xll.EURO($F54,$H54,$U54,$U54,$C54,$V54,1,5)/365</f>
        <v>#NAME?</v>
      </c>
      <c r="R54" s="173">
        <f>VLOOKUP(E54,Lookups!$B$6:$H$304,6)</f>
        <v>37361</v>
      </c>
      <c r="S54" s="10" t="e">
        <f t="shared" ca="1" si="0"/>
        <v>#NAME?</v>
      </c>
      <c r="T54" s="180" t="str">
        <f t="shared" si="1"/>
        <v/>
      </c>
      <c r="U54" s="185">
        <f>VLOOKUP(E54,Lookups!$B$6:$E$304,4)</f>
        <v>3.5000000000000003E-2</v>
      </c>
      <c r="V54" s="28">
        <f t="shared" ca="1" si="2"/>
        <v>-4524</v>
      </c>
    </row>
    <row r="55" spans="1:22" ht="13.5" thickBot="1" x14ac:dyDescent="0.25">
      <c r="A55" s="206"/>
      <c r="B55" s="193">
        <v>0</v>
      </c>
      <c r="C55" s="18">
        <f>C54+B55</f>
        <v>0.7</v>
      </c>
      <c r="D55" s="35">
        <f>D54+B55</f>
        <v>0.42</v>
      </c>
      <c r="E55" s="38">
        <v>37347</v>
      </c>
      <c r="F55" s="57">
        <f t="shared" si="15"/>
        <v>25</v>
      </c>
      <c r="G55" s="57">
        <f t="shared" si="16"/>
        <v>25</v>
      </c>
      <c r="H55" s="54">
        <v>50</v>
      </c>
      <c r="I55" s="63" t="e">
        <f ca="1">IF(AND(F55&gt;H55,F$1="No"),"",_xll.EURO(F55,H55,U55,U55,C55,V55,1,0))</f>
        <v>#NAME?</v>
      </c>
      <c r="J55" s="68" t="e">
        <f ca="1">IF(AND(G55&gt;H55,F$1="no"),"",_xll.EURO(G55,H55,U55,U55,D55,V55,1,0))</f>
        <v>#NAME?</v>
      </c>
      <c r="K55" s="9" t="e">
        <f ca="1">_xll.EURO(F55,H55,U55,U55,C55,V55,1,1)</f>
        <v>#NAME?</v>
      </c>
      <c r="L55" s="63" t="e">
        <f ca="1">IF(AND(G55&lt;H55,F$1="no"),"",_xll.EURO(G55,H55,U55,U55,C55,V55,0,0))</f>
        <v>#NAME?</v>
      </c>
      <c r="M55" s="68" t="e">
        <f ca="1">IF(AND(F55&lt;H55,F$1="no"),"",_xll.EURO(F55,H55,U55,U55,D55,V55,0,0))</f>
        <v>#NAME?</v>
      </c>
      <c r="N55" s="95" t="e">
        <f ca="1">_xll.EURO(F55,H55,U55,U55,C55,V55,0,1)</f>
        <v>#NAME?</v>
      </c>
      <c r="O55" s="14" t="e">
        <f ca="1">_xll.EURO($F55,$H55,$U55,$U55,$C55,$V55,1,2)</f>
        <v>#NAME?</v>
      </c>
      <c r="P55" s="10" t="e">
        <f ca="1">_xll.EURO($F55,$H55,$U55,$U55,$C55,$V55,1,3)</f>
        <v>#NAME?</v>
      </c>
      <c r="Q55" s="10" t="e">
        <f ca="1">_xll.EURO($F55,$H55,$U55,$U55,$C55,$V55,1,5)/365</f>
        <v>#NAME?</v>
      </c>
      <c r="R55" s="173">
        <f>VLOOKUP(E55,Lookups!$B$6:$H$304,6)</f>
        <v>37361</v>
      </c>
      <c r="S55" s="10" t="e">
        <f t="shared" ca="1" si="0"/>
        <v>#NAME?</v>
      </c>
      <c r="T55" s="180" t="str">
        <f t="shared" si="1"/>
        <v/>
      </c>
      <c r="U55" s="185">
        <f>VLOOKUP(E55,Lookups!$B$6:$E$304,4)</f>
        <v>3.5000000000000003E-2</v>
      </c>
      <c r="V55" s="28">
        <f t="shared" ca="1" si="2"/>
        <v>-4524</v>
      </c>
    </row>
    <row r="56" spans="1:22" x14ac:dyDescent="0.2">
      <c r="A56" s="220" t="s">
        <v>49</v>
      </c>
      <c r="B56" s="195"/>
      <c r="C56" s="32">
        <f>C55</f>
        <v>0.7</v>
      </c>
      <c r="D56" s="34">
        <f>D55</f>
        <v>0.42</v>
      </c>
      <c r="E56" s="20">
        <v>37377</v>
      </c>
      <c r="F56" s="88">
        <f>'Monthly Option Markets'!F55</f>
        <v>2.96</v>
      </c>
      <c r="G56" s="88">
        <f>'Monthly Option Markets'!G55</f>
        <v>2.97</v>
      </c>
      <c r="H56" s="53">
        <v>50</v>
      </c>
      <c r="I56" s="61" t="e">
        <f ca="1">IF(AND(F56&gt;H56,F$1="No"),"",_xll.EURO(F56,H56,U56,U56,C56,V56,1,0))</f>
        <v>#NAME?</v>
      </c>
      <c r="J56" s="67" t="e">
        <f ca="1">IF(AND(G56&gt;H56,F$1="no"),"",_xll.EURO(G56,H56,U56,U56,D56,V56,1,0))</f>
        <v>#NAME?</v>
      </c>
      <c r="K56" s="7" t="e">
        <f ca="1">_xll.EURO(F56,H56,U56,U56,C56,V56,1,1)</f>
        <v>#NAME?</v>
      </c>
      <c r="L56" s="61" t="e">
        <f ca="1">IF(AND(G56&lt;H56,F$1="no"),"",_xll.EURO(G56,H56,U56,U56,C56,V56,0,0))</f>
        <v>#NAME?</v>
      </c>
      <c r="M56" s="67" t="e">
        <f ca="1">IF(AND(F56&lt;H56,F$1="no"),"",_xll.EURO(F56,H56,U56,U56,D56,V56,0,0))</f>
        <v>#NAME?</v>
      </c>
      <c r="N56" s="94" t="e">
        <f ca="1">_xll.EURO(F56,H56,U56,U56,C56,V56,0,1)</f>
        <v>#NAME?</v>
      </c>
      <c r="O56" s="16" t="e">
        <f ca="1">_xll.EURO($F56,$H56,$U56,$U56,$C56,$V56,1,2)</f>
        <v>#NAME?</v>
      </c>
      <c r="P56" s="8" t="e">
        <f ca="1">_xll.EURO($F56,$H56,$U56,$U56,$C56,$V56,1,3)</f>
        <v>#NAME?</v>
      </c>
      <c r="Q56" s="8" t="e">
        <f ca="1">_xll.EURO($F56,$H56,$U56,$U56,$C56,$V56,1,5)/365</f>
        <v>#NAME?</v>
      </c>
      <c r="R56" s="172">
        <f>VLOOKUP(E56,Lookups!$B$6:$H$304,6)</f>
        <v>37391</v>
      </c>
      <c r="S56" s="8" t="e">
        <f t="shared" ca="1" si="0"/>
        <v>#NAME?</v>
      </c>
      <c r="T56" s="179" t="str">
        <f t="shared" si="1"/>
        <v/>
      </c>
      <c r="U56" s="184">
        <f>VLOOKUP(E56,Lookups!$B$6:$E$304,4)</f>
        <v>3.5000000000000003E-2</v>
      </c>
      <c r="V56" s="27">
        <f t="shared" ca="1" si="2"/>
        <v>-4494</v>
      </c>
    </row>
    <row r="57" spans="1:22" x14ac:dyDescent="0.2">
      <c r="A57" s="205"/>
      <c r="B57" s="192">
        <v>0</v>
      </c>
      <c r="C57" s="18">
        <f>C56+B57</f>
        <v>0.7</v>
      </c>
      <c r="D57" s="35">
        <f>D56+B57</f>
        <v>0.42</v>
      </c>
      <c r="E57" s="38">
        <v>37377</v>
      </c>
      <c r="F57" s="57">
        <f t="shared" si="15"/>
        <v>2.96</v>
      </c>
      <c r="G57" s="57">
        <f t="shared" si="16"/>
        <v>2.96</v>
      </c>
      <c r="H57" s="54">
        <v>50</v>
      </c>
      <c r="I57" s="63" t="e">
        <f ca="1">IF(AND(F57&gt;H57,F$1="No"),"",_xll.EURO(F57,H57,U57,U57,C57,V57,1,0))</f>
        <v>#NAME?</v>
      </c>
      <c r="J57" s="68" t="e">
        <f ca="1">IF(AND(G57&gt;H57,F$1="no"),"",_xll.EURO(G57,H57,U57,U57,D57,V57,1,0))</f>
        <v>#NAME?</v>
      </c>
      <c r="K57" s="9" t="e">
        <f ca="1">_xll.EURO(F57,H57,U57,U57,C57,V57,1,1)</f>
        <v>#NAME?</v>
      </c>
      <c r="L57" s="63" t="e">
        <f ca="1">IF(AND(G57&lt;H57,F$1="no"),"",_xll.EURO(G57,H57,U57,U57,C57,V57,0,0))</f>
        <v>#NAME?</v>
      </c>
      <c r="M57" s="68" t="e">
        <f ca="1">IF(AND(F57&lt;H57,F$1="no"),"",_xll.EURO(F57,H57,U57,U57,D57,V57,0,0))</f>
        <v>#NAME?</v>
      </c>
      <c r="N57" s="95" t="e">
        <f ca="1">_xll.EURO(F57,H57,U57,U57,C57,V57,0,1)</f>
        <v>#NAME?</v>
      </c>
      <c r="O57" s="14" t="e">
        <f ca="1">_xll.EURO($F57,$H57,$U57,$U57,$C57,$V57,1,2)</f>
        <v>#NAME?</v>
      </c>
      <c r="P57" s="10" t="e">
        <f ca="1">_xll.EURO($F57,$H57,$U57,$U57,$C57,$V57,1,3)</f>
        <v>#NAME?</v>
      </c>
      <c r="Q57" s="10" t="e">
        <f ca="1">_xll.EURO($F57,$H57,$U57,$U57,$C57,$V57,1,5)/365</f>
        <v>#NAME?</v>
      </c>
      <c r="R57" s="173">
        <f>VLOOKUP(E57,Lookups!$B$6:$H$304,6)</f>
        <v>37391</v>
      </c>
      <c r="S57" s="10" t="e">
        <f t="shared" ca="1" si="0"/>
        <v>#NAME?</v>
      </c>
      <c r="T57" s="180" t="str">
        <f t="shared" si="1"/>
        <v/>
      </c>
      <c r="U57" s="185">
        <f>VLOOKUP(E57,Lookups!$B$6:$E$304,4)</f>
        <v>3.5000000000000003E-2</v>
      </c>
      <c r="V57" s="28">
        <f t="shared" ca="1" si="2"/>
        <v>-4494</v>
      </c>
    </row>
    <row r="58" spans="1:22" x14ac:dyDescent="0.2">
      <c r="A58" s="205"/>
      <c r="B58" s="192">
        <v>0</v>
      </c>
      <c r="C58" s="18">
        <f>C57+B58</f>
        <v>0.7</v>
      </c>
      <c r="D58" s="35">
        <f>D57+B58</f>
        <v>0.42</v>
      </c>
      <c r="E58" s="38">
        <v>37377</v>
      </c>
      <c r="F58" s="57">
        <f t="shared" si="15"/>
        <v>2.96</v>
      </c>
      <c r="G58" s="57">
        <f t="shared" si="16"/>
        <v>2.96</v>
      </c>
      <c r="H58" s="54">
        <v>50</v>
      </c>
      <c r="I58" s="63" t="e">
        <f ca="1">IF(AND(F58&gt;H58,F$1="No"),"",_xll.EURO(F58,H58,U58,U58,C58,V58,1,0))</f>
        <v>#NAME?</v>
      </c>
      <c r="J58" s="68" t="e">
        <f ca="1">IF(AND(G58&gt;H58,F$1="no"),"",_xll.EURO(G58,H58,U58,U58,D58,V58,1,0))</f>
        <v>#NAME?</v>
      </c>
      <c r="K58" s="9" t="e">
        <f ca="1">_xll.EURO(F58,H58,U58,U58,C58,V58,1,1)</f>
        <v>#NAME?</v>
      </c>
      <c r="L58" s="63" t="e">
        <f ca="1">IF(AND(G58&lt;H58,F$1="no"),"",_xll.EURO(G58,H58,U58,U58,C58,V58,0,0))</f>
        <v>#NAME?</v>
      </c>
      <c r="M58" s="68" t="e">
        <f ca="1">IF(AND(F58&lt;H58,F$1="no"),"",_xll.EURO(F58,H58,U58,U58,D58,V58,0,0))</f>
        <v>#NAME?</v>
      </c>
      <c r="N58" s="95" t="e">
        <f ca="1">_xll.EURO(F58,H58,U58,U58,C58,V58,0,1)</f>
        <v>#NAME?</v>
      </c>
      <c r="O58" s="14" t="e">
        <f ca="1">_xll.EURO($F58,$H58,$U58,$U58,$C58,$V58,1,2)</f>
        <v>#NAME?</v>
      </c>
      <c r="P58" s="10" t="e">
        <f ca="1">_xll.EURO($F58,$H58,$U58,$U58,$C58,$V58,1,3)</f>
        <v>#NAME?</v>
      </c>
      <c r="Q58" s="10" t="e">
        <f ca="1">_xll.EURO($F58,$H58,$U58,$U58,$C58,$V58,1,5)/365</f>
        <v>#NAME?</v>
      </c>
      <c r="R58" s="173">
        <f>VLOOKUP(E58,Lookups!$B$6:$H$304,6)</f>
        <v>37391</v>
      </c>
      <c r="S58" s="10" t="e">
        <f t="shared" ca="1" si="0"/>
        <v>#NAME?</v>
      </c>
      <c r="T58" s="180" t="str">
        <f t="shared" si="1"/>
        <v/>
      </c>
      <c r="U58" s="185">
        <f>VLOOKUP(E58,Lookups!$B$6:$E$304,4)</f>
        <v>3.5000000000000003E-2</v>
      </c>
      <c r="V58" s="28">
        <f t="shared" ca="1" si="2"/>
        <v>-4494</v>
      </c>
    </row>
    <row r="59" spans="1:22" x14ac:dyDescent="0.2">
      <c r="A59" s="205"/>
      <c r="B59" s="192">
        <v>0</v>
      </c>
      <c r="C59" s="18">
        <f>C58+B59</f>
        <v>0.7</v>
      </c>
      <c r="D59" s="35">
        <f>D58+B59</f>
        <v>0.42</v>
      </c>
      <c r="E59" s="38">
        <v>37377</v>
      </c>
      <c r="F59" s="57">
        <f t="shared" si="15"/>
        <v>2.96</v>
      </c>
      <c r="G59" s="57">
        <f t="shared" si="16"/>
        <v>2.96</v>
      </c>
      <c r="H59" s="54">
        <v>50</v>
      </c>
      <c r="I59" s="63" t="e">
        <f ca="1">IF(AND(F59&gt;H59,F$1="No"),"",_xll.EURO(F59,H59,U59,U59,C59,V59,1,0))</f>
        <v>#NAME?</v>
      </c>
      <c r="J59" s="68" t="e">
        <f ca="1">IF(AND(G59&gt;H59,F$1="no"),"",_xll.EURO(G59,H59,U59,U59,D59,V59,1,0))</f>
        <v>#NAME?</v>
      </c>
      <c r="K59" s="9" t="e">
        <f ca="1">_xll.EURO(F59,H59,U59,U59,C59,V59,1,1)</f>
        <v>#NAME?</v>
      </c>
      <c r="L59" s="63" t="e">
        <f ca="1">IF(AND(G59&lt;H59,F$1="no"),"",_xll.EURO(G59,H59,U59,U59,C59,V59,0,0))</f>
        <v>#NAME?</v>
      </c>
      <c r="M59" s="68" t="e">
        <f ca="1">IF(AND(F59&lt;H59,F$1="no"),"",_xll.EURO(F59,H59,U59,U59,D59,V59,0,0))</f>
        <v>#NAME?</v>
      </c>
      <c r="N59" s="95" t="e">
        <f ca="1">_xll.EURO(F59,H59,U59,U59,C59,V59,0,1)</f>
        <v>#NAME?</v>
      </c>
      <c r="O59" s="14" t="e">
        <f ca="1">_xll.EURO($F59,$H59,$U59,$U59,$C59,$V59,1,2)</f>
        <v>#NAME?</v>
      </c>
      <c r="P59" s="10" t="e">
        <f ca="1">_xll.EURO($F59,$H59,$U59,$U59,$C59,$V59,1,3)</f>
        <v>#NAME?</v>
      </c>
      <c r="Q59" s="10" t="e">
        <f ca="1">_xll.EURO($F59,$H59,$U59,$U59,$C59,$V59,1,5)/365</f>
        <v>#NAME?</v>
      </c>
      <c r="R59" s="173">
        <f>VLOOKUP(E59,Lookups!$B$6:$H$304,6)</f>
        <v>37391</v>
      </c>
      <c r="S59" s="10" t="e">
        <f t="shared" ca="1" si="0"/>
        <v>#NAME?</v>
      </c>
      <c r="T59" s="180" t="str">
        <f t="shared" si="1"/>
        <v/>
      </c>
      <c r="U59" s="185">
        <f>VLOOKUP(E59,Lookups!$B$6:$E$304,4)</f>
        <v>3.5000000000000003E-2</v>
      </c>
      <c r="V59" s="28">
        <f t="shared" ca="1" si="2"/>
        <v>-4494</v>
      </c>
    </row>
    <row r="60" spans="1:22" ht="13.5" thickBot="1" x14ac:dyDescent="0.25">
      <c r="A60" s="206"/>
      <c r="B60" s="193">
        <v>0</v>
      </c>
      <c r="C60" s="18">
        <f>C59+B60</f>
        <v>0.7</v>
      </c>
      <c r="D60" s="35">
        <f>D59+B60</f>
        <v>0.42</v>
      </c>
      <c r="E60" s="38">
        <v>37377</v>
      </c>
      <c r="F60" s="57">
        <f t="shared" si="15"/>
        <v>2.96</v>
      </c>
      <c r="G60" s="57">
        <f t="shared" si="16"/>
        <v>2.96</v>
      </c>
      <c r="H60" s="54">
        <v>50</v>
      </c>
      <c r="I60" s="63" t="e">
        <f ca="1">IF(AND(F60&gt;H60,F$1="No"),"",_xll.EURO(F60,H60,U60,U60,C60,V60,1,0))</f>
        <v>#NAME?</v>
      </c>
      <c r="J60" s="68" t="e">
        <f ca="1">IF(AND(G60&gt;H60,F$1="no"),"",_xll.EURO(G60,H60,U60,U60,D60,V60,1,0))</f>
        <v>#NAME?</v>
      </c>
      <c r="K60" s="9" t="e">
        <f ca="1">_xll.EURO(F60,H60,U60,U60,C60,V60,1,1)</f>
        <v>#NAME?</v>
      </c>
      <c r="L60" s="63" t="e">
        <f ca="1">IF(AND(G60&lt;H60,F$1="no"),"",_xll.EURO(G60,H60,U60,U60,C60,V60,0,0))</f>
        <v>#NAME?</v>
      </c>
      <c r="M60" s="68" t="e">
        <f ca="1">IF(AND(F60&lt;H60,F$1="no"),"",_xll.EURO(F60,H60,U60,U60,D60,V60,0,0))</f>
        <v>#NAME?</v>
      </c>
      <c r="N60" s="95" t="e">
        <f ca="1">_xll.EURO(F60,H60,U60,U60,C60,V60,0,1)</f>
        <v>#NAME?</v>
      </c>
      <c r="O60" s="14" t="e">
        <f ca="1">_xll.EURO($F60,$H60,$U60,$U60,$C60,$V60,1,2)</f>
        <v>#NAME?</v>
      </c>
      <c r="P60" s="10" t="e">
        <f ca="1">_xll.EURO($F60,$H60,$U60,$U60,$C60,$V60,1,3)</f>
        <v>#NAME?</v>
      </c>
      <c r="Q60" s="10" t="e">
        <f ca="1">_xll.EURO($F60,$H60,$U60,$U60,$C60,$V60,1,5)/365</f>
        <v>#NAME?</v>
      </c>
      <c r="R60" s="173">
        <f>VLOOKUP(E60,Lookups!$B$6:$H$304,6)</f>
        <v>37391</v>
      </c>
      <c r="S60" s="10" t="e">
        <f t="shared" ca="1" si="0"/>
        <v>#NAME?</v>
      </c>
      <c r="T60" s="180" t="str">
        <f t="shared" si="1"/>
        <v/>
      </c>
      <c r="U60" s="185">
        <f>VLOOKUP(E60,Lookups!$B$6:$E$304,4)</f>
        <v>3.5000000000000003E-2</v>
      </c>
      <c r="V60" s="28">
        <f t="shared" ca="1" si="2"/>
        <v>-4494</v>
      </c>
    </row>
    <row r="61" spans="1:22" x14ac:dyDescent="0.2">
      <c r="A61" s="220" t="s">
        <v>50</v>
      </c>
      <c r="B61" s="195"/>
      <c r="C61" s="32">
        <f>C60</f>
        <v>0.7</v>
      </c>
      <c r="D61" s="34">
        <f>D60</f>
        <v>0.42</v>
      </c>
      <c r="E61" s="20">
        <v>37408</v>
      </c>
      <c r="F61" s="88">
        <f>'Monthly Option Markets'!F61</f>
        <v>27</v>
      </c>
      <c r="G61" s="88">
        <f>'Monthly Option Markets'!G61</f>
        <v>27</v>
      </c>
      <c r="H61" s="53">
        <v>50</v>
      </c>
      <c r="I61" s="61" t="e">
        <f ca="1">IF(AND(F61&gt;H61,F$1="No"),"",_xll.EURO(F61,H61,U61,U61,C61,V61,1,0))</f>
        <v>#NAME?</v>
      </c>
      <c r="J61" s="67" t="e">
        <f ca="1">IF(AND(G61&gt;H61,F$1="no"),"",_xll.EURO(G61,H61,U61,U61,D61,V61,1,0))</f>
        <v>#NAME?</v>
      </c>
      <c r="K61" s="7" t="e">
        <f ca="1">_xll.EURO(F61,H61,U61,U61,C61,V61,1,1)</f>
        <v>#NAME?</v>
      </c>
      <c r="L61" s="61" t="e">
        <f ca="1">IF(AND(G61&lt;H61,F$1="no"),"",_xll.EURO(G61,H61,U61,U61,C61,V61,0,0))</f>
        <v>#NAME?</v>
      </c>
      <c r="M61" s="67" t="e">
        <f ca="1">IF(AND(F61&lt;H61,F$1="no"),"",_xll.EURO(F61,H61,U61,U61,D61,V61,0,0))</f>
        <v>#NAME?</v>
      </c>
      <c r="N61" s="94" t="e">
        <f ca="1">_xll.EURO(F61,H61,U61,U61,C61,V61,0,1)</f>
        <v>#NAME?</v>
      </c>
      <c r="O61" s="16" t="e">
        <f ca="1">_xll.EURO($F61,$H61,$U61,$U61,$C61,$V61,1,2)</f>
        <v>#NAME?</v>
      </c>
      <c r="P61" s="8" t="e">
        <f ca="1">_xll.EURO($F61,$H61,$U61,$U61,$C61,$V61,1,3)</f>
        <v>#NAME?</v>
      </c>
      <c r="Q61" s="8" t="e">
        <f ca="1">_xll.EURO($F61,$H61,$U61,$U61,$C61,$V61,1,5)/365</f>
        <v>#NAME?</v>
      </c>
      <c r="R61" s="172">
        <f>VLOOKUP(E61,Lookups!$B$6:$H$304,6)</f>
        <v>37422</v>
      </c>
      <c r="S61" s="8" t="e">
        <f t="shared" ca="1" si="0"/>
        <v>#NAME?</v>
      </c>
      <c r="T61" s="179" t="str">
        <f t="shared" si="1"/>
        <v/>
      </c>
      <c r="U61" s="184">
        <f>VLOOKUP(E61,Lookups!$B$6:$E$304,4)</f>
        <v>3.5000000000000003E-2</v>
      </c>
      <c r="V61" s="27">
        <f t="shared" ca="1" si="2"/>
        <v>-4463</v>
      </c>
    </row>
    <row r="62" spans="1:22" x14ac:dyDescent="0.2">
      <c r="A62" s="205"/>
      <c r="B62" s="192">
        <v>0</v>
      </c>
      <c r="C62" s="18">
        <f>C61+B62</f>
        <v>0.7</v>
      </c>
      <c r="D62" s="35">
        <f>D61+B62</f>
        <v>0.42</v>
      </c>
      <c r="E62" s="38">
        <v>37408</v>
      </c>
      <c r="F62" s="57">
        <f t="shared" si="15"/>
        <v>27</v>
      </c>
      <c r="G62" s="57">
        <f t="shared" si="16"/>
        <v>27</v>
      </c>
      <c r="H62" s="54">
        <v>50</v>
      </c>
      <c r="I62" s="63" t="e">
        <f ca="1">IF(AND(F62&gt;H62,F$1="No"),"",_xll.EURO(F62,H62,U62,U62,C62,V62,1,0))</f>
        <v>#NAME?</v>
      </c>
      <c r="J62" s="68" t="e">
        <f ca="1">IF(AND(G62&gt;H62,F$1="no"),"",_xll.EURO(G62,H62,U62,U62,D62,V62,1,0))</f>
        <v>#NAME?</v>
      </c>
      <c r="K62" s="9" t="e">
        <f ca="1">_xll.EURO(F62,H62,U62,U62,C62,V62,1,1)</f>
        <v>#NAME?</v>
      </c>
      <c r="L62" s="63" t="e">
        <f ca="1">IF(AND(G62&lt;H62,F$1="no"),"",_xll.EURO(G62,H62,U62,U62,C62,V62,0,0))</f>
        <v>#NAME?</v>
      </c>
      <c r="M62" s="68" t="e">
        <f ca="1">IF(AND(F62&lt;H62,F$1="no"),"",_xll.EURO(F62,H62,U62,U62,D62,V62,0,0))</f>
        <v>#NAME?</v>
      </c>
      <c r="N62" s="95" t="e">
        <f ca="1">_xll.EURO(F62,H62,U62,U62,C62,V62,0,1)</f>
        <v>#NAME?</v>
      </c>
      <c r="O62" s="14" t="e">
        <f ca="1">_xll.EURO($F62,$H62,$U62,$U62,$C62,$V62,1,2)</f>
        <v>#NAME?</v>
      </c>
      <c r="P62" s="10" t="e">
        <f ca="1">_xll.EURO($F62,$H62,$U62,$U62,$C62,$V62,1,3)</f>
        <v>#NAME?</v>
      </c>
      <c r="Q62" s="10" t="e">
        <f ca="1">_xll.EURO($F62,$H62,$U62,$U62,$C62,$V62,1,5)/365</f>
        <v>#NAME?</v>
      </c>
      <c r="R62" s="173">
        <f>VLOOKUP(E62,Lookups!$B$6:$H$304,6)</f>
        <v>37422</v>
      </c>
      <c r="S62" s="10" t="e">
        <f t="shared" ca="1" si="0"/>
        <v>#NAME?</v>
      </c>
      <c r="T62" s="180" t="str">
        <f t="shared" si="1"/>
        <v/>
      </c>
      <c r="U62" s="185">
        <f>VLOOKUP(E62,Lookups!$B$6:$E$304,4)</f>
        <v>3.5000000000000003E-2</v>
      </c>
      <c r="V62" s="28">
        <f t="shared" ca="1" si="2"/>
        <v>-4463</v>
      </c>
    </row>
    <row r="63" spans="1:22" x14ac:dyDescent="0.2">
      <c r="A63" s="205"/>
      <c r="B63" s="192">
        <v>0</v>
      </c>
      <c r="C63" s="18">
        <f>C62+B63</f>
        <v>0.7</v>
      </c>
      <c r="D63" s="35">
        <f>D62+B63</f>
        <v>0.42</v>
      </c>
      <c r="E63" s="38">
        <v>37408</v>
      </c>
      <c r="F63" s="57">
        <f t="shared" ref="F63:F73" si="17">F62</f>
        <v>27</v>
      </c>
      <c r="G63" s="57">
        <f t="shared" si="16"/>
        <v>27</v>
      </c>
      <c r="H63" s="54">
        <v>50</v>
      </c>
      <c r="I63" s="63" t="e">
        <f ca="1">IF(AND(F63&gt;H63,F$1="No"),"",_xll.EURO(F63,H63,U63,U63,C63,V63,1,0))</f>
        <v>#NAME?</v>
      </c>
      <c r="J63" s="68" t="e">
        <f ca="1">IF(AND(G63&gt;H63,F$1="no"),"",_xll.EURO(G63,H63,U63,U63,D63,V63,1,0))</f>
        <v>#NAME?</v>
      </c>
      <c r="K63" s="9" t="e">
        <f ca="1">_xll.EURO(F63,H63,U63,U63,C63,V63,1,1)</f>
        <v>#NAME?</v>
      </c>
      <c r="L63" s="63" t="e">
        <f ca="1">IF(AND(G63&lt;H63,F$1="no"),"",_xll.EURO(G63,H63,U63,U63,C63,V63,0,0))</f>
        <v>#NAME?</v>
      </c>
      <c r="M63" s="68" t="e">
        <f ca="1">IF(AND(F63&lt;H63,F$1="no"),"",_xll.EURO(F63,H63,U63,U63,D63,V63,0,0))</f>
        <v>#NAME?</v>
      </c>
      <c r="N63" s="95" t="e">
        <f ca="1">_xll.EURO(F63,H63,U63,U63,C63,V63,0,1)</f>
        <v>#NAME?</v>
      </c>
      <c r="O63" s="14" t="e">
        <f ca="1">_xll.EURO($F63,$H63,$U63,$U63,$C63,$V63,1,2)</f>
        <v>#NAME?</v>
      </c>
      <c r="P63" s="10" t="e">
        <f ca="1">_xll.EURO($F63,$H63,$U63,$U63,$C63,$V63,1,3)</f>
        <v>#NAME?</v>
      </c>
      <c r="Q63" s="10" t="e">
        <f ca="1">_xll.EURO($F63,$H63,$U63,$U63,$C63,$V63,1,5)/365</f>
        <v>#NAME?</v>
      </c>
      <c r="R63" s="173">
        <f>VLOOKUP(E63,Lookups!$B$6:$H$304,6)</f>
        <v>37422</v>
      </c>
      <c r="S63" s="10" t="e">
        <f t="shared" ca="1" si="0"/>
        <v>#NAME?</v>
      </c>
      <c r="T63" s="180" t="str">
        <f t="shared" si="1"/>
        <v/>
      </c>
      <c r="U63" s="185">
        <f>VLOOKUP(E63,Lookups!$B$6:$E$304,4)</f>
        <v>3.5000000000000003E-2</v>
      </c>
      <c r="V63" s="28">
        <f t="shared" ca="1" si="2"/>
        <v>-4463</v>
      </c>
    </row>
    <row r="64" spans="1:22" x14ac:dyDescent="0.2">
      <c r="A64" s="205"/>
      <c r="B64" s="192">
        <v>0</v>
      </c>
      <c r="C64" s="18">
        <f>C63+B64</f>
        <v>0.7</v>
      </c>
      <c r="D64" s="35">
        <f>D63+B64</f>
        <v>0.42</v>
      </c>
      <c r="E64" s="38">
        <v>37408</v>
      </c>
      <c r="F64" s="57">
        <f t="shared" si="17"/>
        <v>27</v>
      </c>
      <c r="G64" s="57">
        <f t="shared" si="16"/>
        <v>27</v>
      </c>
      <c r="H64" s="54">
        <v>50</v>
      </c>
      <c r="I64" s="63" t="e">
        <f ca="1">IF(AND(F64&gt;H64,F$1="No"),"",_xll.EURO(F64,H64,U64,U64,C64,V64,1,0))</f>
        <v>#NAME?</v>
      </c>
      <c r="J64" s="68" t="e">
        <f ca="1">IF(AND(G64&gt;H64,F$1="no"),"",_xll.EURO(G64,H64,U64,U64,D64,V64,1,0))</f>
        <v>#NAME?</v>
      </c>
      <c r="K64" s="9" t="e">
        <f ca="1">_xll.EURO(F64,H64,U64,U64,C64,V64,1,1)</f>
        <v>#NAME?</v>
      </c>
      <c r="L64" s="63" t="e">
        <f ca="1">IF(AND(G64&lt;H64,F$1="no"),"",_xll.EURO(G64,H64,U64,U64,C64,V64,0,0))</f>
        <v>#NAME?</v>
      </c>
      <c r="M64" s="68" t="e">
        <f ca="1">IF(AND(F64&lt;H64,F$1="no"),"",_xll.EURO(F64,H64,U64,U64,D64,V64,0,0))</f>
        <v>#NAME?</v>
      </c>
      <c r="N64" s="95" t="e">
        <f ca="1">_xll.EURO(F64,H64,U64,U64,C64,V64,0,1)</f>
        <v>#NAME?</v>
      </c>
      <c r="O64" s="14" t="e">
        <f ca="1">_xll.EURO($F64,$H64,$U64,$U64,$C64,$V64,1,2)</f>
        <v>#NAME?</v>
      </c>
      <c r="P64" s="10" t="e">
        <f ca="1">_xll.EURO($F64,$H64,$U64,$U64,$C64,$V64,1,3)</f>
        <v>#NAME?</v>
      </c>
      <c r="Q64" s="10" t="e">
        <f ca="1">_xll.EURO($F64,$H64,$U64,$U64,$C64,$V64,1,5)/365</f>
        <v>#NAME?</v>
      </c>
      <c r="R64" s="173">
        <f>VLOOKUP(E64,Lookups!$B$6:$H$304,6)</f>
        <v>37422</v>
      </c>
      <c r="S64" s="10" t="e">
        <f t="shared" ca="1" si="0"/>
        <v>#NAME?</v>
      </c>
      <c r="T64" s="180" t="str">
        <f t="shared" si="1"/>
        <v/>
      </c>
      <c r="U64" s="185">
        <f>VLOOKUP(E64,Lookups!$B$6:$E$304,4)</f>
        <v>3.5000000000000003E-2</v>
      </c>
      <c r="V64" s="28">
        <f t="shared" ca="1" si="2"/>
        <v>-4463</v>
      </c>
    </row>
    <row r="65" spans="1:22" ht="13.5" thickBot="1" x14ac:dyDescent="0.25">
      <c r="A65" s="206"/>
      <c r="B65" s="193">
        <v>0</v>
      </c>
      <c r="C65" s="18">
        <f>C64+B65</f>
        <v>0.7</v>
      </c>
      <c r="D65" s="35">
        <f>D64+B65</f>
        <v>0.42</v>
      </c>
      <c r="E65" s="38">
        <v>37408</v>
      </c>
      <c r="F65" s="57">
        <f t="shared" si="17"/>
        <v>27</v>
      </c>
      <c r="G65" s="57">
        <f t="shared" si="16"/>
        <v>27</v>
      </c>
      <c r="H65" s="54">
        <v>50</v>
      </c>
      <c r="I65" s="63" t="e">
        <f ca="1">IF(AND(F65&gt;H65,F$1="No"),"",_xll.EURO(F65,H65,U65,U65,C65,V65,1,0))</f>
        <v>#NAME?</v>
      </c>
      <c r="J65" s="68" t="e">
        <f ca="1">IF(AND(G65&gt;H65,F$1="no"),"",_xll.EURO(G65,H65,U65,U65,D65,V65,1,0))</f>
        <v>#NAME?</v>
      </c>
      <c r="K65" s="9" t="e">
        <f ca="1">_xll.EURO(F65,H65,U65,U65,C65,V65,1,1)</f>
        <v>#NAME?</v>
      </c>
      <c r="L65" s="63" t="e">
        <f ca="1">IF(AND(G65&lt;H65,F$1="no"),"",_xll.EURO(G65,H65,U65,U65,C65,V65,0,0))</f>
        <v>#NAME?</v>
      </c>
      <c r="M65" s="68" t="e">
        <f ca="1">IF(AND(F65&lt;H65,F$1="no"),"",_xll.EURO(F65,H65,U65,U65,D65,V65,0,0))</f>
        <v>#NAME?</v>
      </c>
      <c r="N65" s="95" t="e">
        <f ca="1">_xll.EURO(F65,H65,U65,U65,C65,V65,0,1)</f>
        <v>#NAME?</v>
      </c>
      <c r="O65" s="14" t="e">
        <f ca="1">_xll.EURO($F65,$H65,$U65,$U65,$C65,$V65,1,2)</f>
        <v>#NAME?</v>
      </c>
      <c r="P65" s="10" t="e">
        <f ca="1">_xll.EURO($F65,$H65,$U65,$U65,$C65,$V65,1,3)</f>
        <v>#NAME?</v>
      </c>
      <c r="Q65" s="10" t="e">
        <f ca="1">_xll.EURO($F65,$H65,$U65,$U65,$C65,$V65,1,5)/365</f>
        <v>#NAME?</v>
      </c>
      <c r="R65" s="173">
        <f>VLOOKUP(E65,Lookups!$B$6:$H$304,6)</f>
        <v>37422</v>
      </c>
      <c r="S65" s="10" t="e">
        <f t="shared" ca="1" si="0"/>
        <v>#NAME?</v>
      </c>
      <c r="T65" s="180" t="str">
        <f t="shared" si="1"/>
        <v/>
      </c>
      <c r="U65" s="185">
        <f>VLOOKUP(E65,Lookups!$B$6:$E$304,4)</f>
        <v>3.5000000000000003E-2</v>
      </c>
      <c r="V65" s="28">
        <f t="shared" ca="1" si="2"/>
        <v>-4463</v>
      </c>
    </row>
    <row r="66" spans="1:22" x14ac:dyDescent="0.2">
      <c r="A66" s="204" t="s">
        <v>51</v>
      </c>
      <c r="B66" s="195"/>
      <c r="C66" s="104">
        <v>0.82</v>
      </c>
      <c r="D66" s="105">
        <v>1</v>
      </c>
      <c r="E66" s="26">
        <v>37438</v>
      </c>
      <c r="F66" s="88">
        <f>'Monthly Option Markets'!F66</f>
        <v>73</v>
      </c>
      <c r="G66" s="88">
        <f>'Monthly Option Markets'!G66</f>
        <v>74</v>
      </c>
      <c r="H66" s="53">
        <v>100</v>
      </c>
      <c r="I66" s="61" t="e">
        <f ca="1">IF(AND(F66&gt;H66,F$1="No"),"",_xll.EURO(F66,H66,U66,U66,C66,V66,1,0))</f>
        <v>#NAME?</v>
      </c>
      <c r="J66" s="67" t="e">
        <f ca="1">IF(AND(G66&gt;H66,F$1="no"),"",_xll.EURO(G66,H66,U66,U66,D66,V66,1,0))</f>
        <v>#NAME?</v>
      </c>
      <c r="K66" s="100" t="e">
        <f ca="1">_xll.EURO(F66,H66,U66,U66,C66,V66,1,1)</f>
        <v>#NAME?</v>
      </c>
      <c r="L66" s="61" t="e">
        <f ca="1">IF(AND(G66&lt;H66,F$1="no"),"",_xll.EURO(G66,H66,U66,U66,C66,V66,0,0))</f>
        <v>#NAME?</v>
      </c>
      <c r="M66" s="67" t="e">
        <f ca="1">IF(AND(F66&lt;H66,F$1="no"),"",_xll.EURO(F66,H66,U66,U66,D66,V66,0,0))</f>
        <v>#NAME?</v>
      </c>
      <c r="N66" s="94" t="e">
        <f ca="1">_xll.EURO(F66,H66,U66,U66,C66,V66,0,1)</f>
        <v>#NAME?</v>
      </c>
      <c r="O66" s="16" t="e">
        <f ca="1">_xll.EURO($F66,$H66,$U66,$U66,$C66,$V66,1,2)</f>
        <v>#NAME?</v>
      </c>
      <c r="P66" s="8" t="e">
        <f ca="1">_xll.EURO($F66,$H66,$U66,$U66,$C66,$V66,1,3)</f>
        <v>#NAME?</v>
      </c>
      <c r="Q66" s="8" t="e">
        <f ca="1">_xll.EURO($F66,$H66,$U66,$U66,$C66,$V66,1,5)/365</f>
        <v>#NAME?</v>
      </c>
      <c r="R66" s="172">
        <f>VLOOKUP(E66,Lookups!$B$6:$H$304,6)</f>
        <v>37453</v>
      </c>
      <c r="S66" s="8" t="e">
        <f t="shared" ca="1" si="0"/>
        <v>#NAME?</v>
      </c>
      <c r="T66" s="179" t="str">
        <f t="shared" si="1"/>
        <v/>
      </c>
      <c r="U66" s="184">
        <f>VLOOKUP(E66,Lookups!$B$6:$E$304,4)</f>
        <v>3.5000000000000003E-2</v>
      </c>
      <c r="V66" s="28">
        <f t="shared" ca="1" si="2"/>
        <v>-4432</v>
      </c>
    </row>
    <row r="67" spans="1:22" x14ac:dyDescent="0.2">
      <c r="A67" s="217"/>
      <c r="B67" s="192"/>
      <c r="C67" s="18">
        <f t="shared" ref="C67:C73" si="18">C66+B67</f>
        <v>0.82</v>
      </c>
      <c r="D67" s="35">
        <f t="shared" ref="D67:D73" si="19">D66+B67</f>
        <v>1</v>
      </c>
      <c r="E67" s="91">
        <v>37469</v>
      </c>
      <c r="F67" s="84">
        <f t="shared" si="17"/>
        <v>73</v>
      </c>
      <c r="G67" s="84">
        <f t="shared" si="16"/>
        <v>73</v>
      </c>
      <c r="H67" s="85">
        <f>H66</f>
        <v>100</v>
      </c>
      <c r="I67" s="86" t="e">
        <f ca="1">IF(AND(F67&gt;H67,F$1="No"),"",_xll.EURO(F67,H67,U67,U67,C67,V67,1,0))</f>
        <v>#NAME?</v>
      </c>
      <c r="J67" s="87" t="e">
        <f ca="1">IF(AND(G67&gt;H67,F$1="no"),"",_xll.EURO(G67,H67,U67,U67,D67,V67,1,0))</f>
        <v>#NAME?</v>
      </c>
      <c r="K67" s="103" t="e">
        <f ca="1">_xll.EURO(F67,H67,U67,U67,C67,V67,1,1)</f>
        <v>#NAME?</v>
      </c>
      <c r="L67" s="86" t="e">
        <f ca="1">IF(AND(G67&lt;H67,F$1="no"),"",_xll.EURO(G67,H67,U67,U67,C67,V67,0,0))</f>
        <v>#NAME?</v>
      </c>
      <c r="M67" s="87" t="e">
        <f ca="1">IF(AND(F67&lt;H67,F$1="no"),"",_xll.EURO(F67,H67,U67,U67,D67,V67,0,0))</f>
        <v>#NAME?</v>
      </c>
      <c r="N67" s="97" t="e">
        <f ca="1">_xll.EURO(F67,H67,U67,U67,C67,V67,0,1)</f>
        <v>#NAME?</v>
      </c>
      <c r="O67" s="46" t="e">
        <f ca="1">_xll.EURO($F67,$H67,$U67,$U67,$C67,$V67,1,2)</f>
        <v>#NAME?</v>
      </c>
      <c r="P67" s="47" t="e">
        <f ca="1">_xll.EURO($F67,$H67,$U67,$U67,$C67,$V67,1,3)</f>
        <v>#NAME?</v>
      </c>
      <c r="Q67" s="47" t="e">
        <f ca="1">_xll.EURO($F67,$H67,$U67,$U67,$C67,$V67,1,5)/365</f>
        <v>#NAME?</v>
      </c>
      <c r="R67" s="175">
        <f>VLOOKUP(E67,Lookups!$B$6:$H$304,6)</f>
        <v>37483</v>
      </c>
      <c r="S67" s="47" t="e">
        <f t="shared" ca="1" si="0"/>
        <v>#NAME?</v>
      </c>
      <c r="T67" s="182" t="str">
        <f t="shared" si="1"/>
        <v/>
      </c>
      <c r="U67" s="187">
        <f>VLOOKUP(E67,Lookups!$B$6:$E$304,4)</f>
        <v>3.5000000000000003E-2</v>
      </c>
      <c r="V67" s="28">
        <f t="shared" ca="1" si="2"/>
        <v>-4402</v>
      </c>
    </row>
    <row r="68" spans="1:22" x14ac:dyDescent="0.2">
      <c r="A68" s="217"/>
      <c r="B68" s="192">
        <v>-0.1</v>
      </c>
      <c r="C68" s="18">
        <f t="shared" si="18"/>
        <v>0.72</v>
      </c>
      <c r="D68" s="35">
        <f t="shared" si="19"/>
        <v>0.9</v>
      </c>
      <c r="E68" s="90">
        <v>37438</v>
      </c>
      <c r="F68" s="89">
        <f t="shared" si="17"/>
        <v>73</v>
      </c>
      <c r="G68" s="89">
        <f t="shared" si="16"/>
        <v>73</v>
      </c>
      <c r="H68" s="81">
        <v>50</v>
      </c>
      <c r="I68" s="82" t="e">
        <f ca="1">IF(AND(F68&gt;H68,F$1="No"),"",_xll.EURO(F68,H68,U68,U68,C68,V68,1,0))</f>
        <v>#NAME?</v>
      </c>
      <c r="J68" s="83" t="e">
        <f ca="1">IF(AND(G68&gt;H68,F$1="no"),"",_xll.EURO(G68,H68,U68,U68,D68,V68,1,0))</f>
        <v>#NAME?</v>
      </c>
      <c r="K68" s="102" t="e">
        <f ca="1">_xll.EURO(F68,H68,U68,U68,C68,V68,1,1)</f>
        <v>#NAME?</v>
      </c>
      <c r="L68" s="82" t="e">
        <f ca="1">IF(AND(G68&lt;H68,F$1="no"),"",_xll.EURO(G68,H68,U68,U68,C68,V68,0,0))</f>
        <v>#NAME?</v>
      </c>
      <c r="M68" s="83" t="e">
        <f ca="1">IF(AND(F68&lt;H68,F$1="no"),"",_xll.EURO(F68,H68,U68,U68,D68,V68,0,0))</f>
        <v>#NAME?</v>
      </c>
      <c r="N68" s="98" t="e">
        <f ca="1">_xll.EURO(F68,H68,U68,U68,C68,V68,0,1)</f>
        <v>#NAME?</v>
      </c>
      <c r="O68" s="41" t="e">
        <f ca="1">_xll.EURO($F68,$H68,$U68,$U68,$C68,$V68,1,2)</f>
        <v>#NAME?</v>
      </c>
      <c r="P68" s="42" t="e">
        <f ca="1">_xll.EURO($F68,$H68,$U68,$U68,$C68,$V68,1,3)</f>
        <v>#NAME?</v>
      </c>
      <c r="Q68" s="42" t="e">
        <f ca="1">_xll.EURO($F68,$H68,$U68,$U68,$C68,$V68,1,5)/365</f>
        <v>#NAME?</v>
      </c>
      <c r="R68" s="176">
        <f>VLOOKUP(E68,Lookups!$B$6:$H$304,6)</f>
        <v>37453</v>
      </c>
      <c r="S68" s="42" t="str">
        <f t="shared" ref="S68:S73" si="20">IF(F68&gt;H68,"",J68-I68)</f>
        <v/>
      </c>
      <c r="T68" s="183" t="e">
        <f t="shared" ref="T68:T73" ca="1" si="21">IF(F68&gt;H68,M68-L68,"")</f>
        <v>#NAME?</v>
      </c>
      <c r="U68" s="188">
        <f>VLOOKUP(E68,Lookups!$B$6:$E$304,4)</f>
        <v>3.5000000000000003E-2</v>
      </c>
      <c r="V68" s="28">
        <f t="shared" ref="V68:V73" ca="1" si="22">R68-$C$2</f>
        <v>-4432</v>
      </c>
    </row>
    <row r="69" spans="1:22" x14ac:dyDescent="0.2">
      <c r="A69" s="217"/>
      <c r="B69" s="192">
        <v>0</v>
      </c>
      <c r="C69" s="18">
        <f t="shared" si="18"/>
        <v>0.72</v>
      </c>
      <c r="D69" s="35">
        <f t="shared" si="19"/>
        <v>0.9</v>
      </c>
      <c r="E69" s="91">
        <v>37469</v>
      </c>
      <c r="F69" s="84">
        <f t="shared" si="17"/>
        <v>73</v>
      </c>
      <c r="G69" s="84">
        <f t="shared" si="16"/>
        <v>73</v>
      </c>
      <c r="H69" s="85">
        <v>50</v>
      </c>
      <c r="I69" s="86" t="e">
        <f ca="1">IF(AND(F69&gt;H69,F$1="No"),"",_xll.EURO(F69,H69,U69,U69,C69,V69,1,0))</f>
        <v>#NAME?</v>
      </c>
      <c r="J69" s="87" t="e">
        <f ca="1">IF(AND(G69&gt;H69,F$1="no"),"",_xll.EURO(G69,H69,U69,U69,D69,V69,1,0))</f>
        <v>#NAME?</v>
      </c>
      <c r="K69" s="103" t="e">
        <f ca="1">_xll.EURO(F69,H69,U69,U69,C69,V69,1,1)</f>
        <v>#NAME?</v>
      </c>
      <c r="L69" s="86" t="e">
        <f ca="1">IF(AND(G69&lt;H69,F$1="no"),"",_xll.EURO(G69,H69,U69,U69,C69,V69,0,0))</f>
        <v>#NAME?</v>
      </c>
      <c r="M69" s="87" t="e">
        <f ca="1">IF(AND(F69&lt;H69,F$1="no"),"",_xll.EURO(F69,H69,U69,U69,D69,V69,0,0))</f>
        <v>#NAME?</v>
      </c>
      <c r="N69" s="97" t="e">
        <f ca="1">_xll.EURO(F69,H69,U69,U69,C69,V69,0,1)</f>
        <v>#NAME?</v>
      </c>
      <c r="O69" s="46" t="e">
        <f ca="1">_xll.EURO($F69,$H69,$U69,$U69,$C69,$V69,1,2)</f>
        <v>#NAME?</v>
      </c>
      <c r="P69" s="47" t="e">
        <f ca="1">_xll.EURO($F69,$H69,$U69,$U69,$C69,$V69,1,3)</f>
        <v>#NAME?</v>
      </c>
      <c r="Q69" s="47" t="e">
        <f ca="1">_xll.EURO($F69,$H69,$U69,$U69,$C69,$V69,1,5)/365</f>
        <v>#NAME?</v>
      </c>
      <c r="R69" s="175">
        <f>VLOOKUP(E69,Lookups!$B$6:$H$304,6)</f>
        <v>37483</v>
      </c>
      <c r="S69" s="47" t="str">
        <f t="shared" si="20"/>
        <v/>
      </c>
      <c r="T69" s="182" t="e">
        <f t="shared" ca="1" si="21"/>
        <v>#NAME?</v>
      </c>
      <c r="U69" s="187">
        <f>VLOOKUP(E69,Lookups!$B$6:$E$304,4)</f>
        <v>3.5000000000000003E-2</v>
      </c>
      <c r="V69" s="28">
        <f t="shared" ca="1" si="22"/>
        <v>-4402</v>
      </c>
    </row>
    <row r="70" spans="1:22" x14ac:dyDescent="0.2">
      <c r="A70" s="217"/>
      <c r="B70" s="192">
        <v>0</v>
      </c>
      <c r="C70" s="18">
        <f t="shared" si="18"/>
        <v>0.72</v>
      </c>
      <c r="D70" s="35">
        <f t="shared" si="19"/>
        <v>0.9</v>
      </c>
      <c r="E70" s="90">
        <v>37438</v>
      </c>
      <c r="F70" s="89">
        <f t="shared" si="17"/>
        <v>73</v>
      </c>
      <c r="G70" s="89">
        <f t="shared" si="16"/>
        <v>73</v>
      </c>
      <c r="H70" s="81">
        <v>50</v>
      </c>
      <c r="I70" s="82" t="e">
        <f ca="1">IF(AND(F70&gt;H70,F$1="No"),"",_xll.EURO(F70,H70,U70,U70,C70,V70,1,0))</f>
        <v>#NAME?</v>
      </c>
      <c r="J70" s="83" t="e">
        <f ca="1">IF(AND(G70&gt;H70,F$1="no"),"",_xll.EURO(G70,H70,U70,U70,D70,V70,1,0))</f>
        <v>#NAME?</v>
      </c>
      <c r="K70" s="102" t="e">
        <f ca="1">_xll.EURO(F70,H70,U70,U70,C70,V70,1,1)</f>
        <v>#NAME?</v>
      </c>
      <c r="L70" s="82" t="e">
        <f ca="1">IF(AND(G70&lt;H70,F$1="no"),"",_xll.EURO(G70,H70,U70,U70,C70,V70,0,0))</f>
        <v>#NAME?</v>
      </c>
      <c r="M70" s="83" t="e">
        <f ca="1">IF(AND(F70&lt;H70,F$1="no"),"",_xll.EURO(F70,H70,U70,U70,D70,V70,0,0))</f>
        <v>#NAME?</v>
      </c>
      <c r="N70" s="98" t="e">
        <f ca="1">_xll.EURO(F70,H70,U70,U70,C70,V70,0,1)</f>
        <v>#NAME?</v>
      </c>
      <c r="O70" s="41" t="e">
        <f ca="1">_xll.EURO($F70,$H70,$U70,$U70,$C70,$V70,1,2)</f>
        <v>#NAME?</v>
      </c>
      <c r="P70" s="42" t="e">
        <f ca="1">_xll.EURO($F70,$H70,$U70,$U70,$C70,$V70,1,3)</f>
        <v>#NAME?</v>
      </c>
      <c r="Q70" s="42" t="e">
        <f ca="1">_xll.EURO($F70,$H70,$U70,$U70,$C70,$V70,1,5)/365</f>
        <v>#NAME?</v>
      </c>
      <c r="R70" s="176">
        <f>VLOOKUP(E70,Lookups!$B$6:$H$304,6)</f>
        <v>37453</v>
      </c>
      <c r="S70" s="42" t="str">
        <f t="shared" si="20"/>
        <v/>
      </c>
      <c r="T70" s="183" t="e">
        <f t="shared" ca="1" si="21"/>
        <v>#NAME?</v>
      </c>
      <c r="U70" s="188">
        <f>VLOOKUP(E70,Lookups!$B$6:$E$304,4)</f>
        <v>3.5000000000000003E-2</v>
      </c>
      <c r="V70" s="28">
        <f t="shared" ca="1" si="22"/>
        <v>-4432</v>
      </c>
    </row>
    <row r="71" spans="1:22" x14ac:dyDescent="0.2">
      <c r="A71" s="217"/>
      <c r="B71" s="192">
        <v>0</v>
      </c>
      <c r="C71" s="18">
        <f t="shared" si="18"/>
        <v>0.72</v>
      </c>
      <c r="D71" s="35">
        <f t="shared" si="19"/>
        <v>0.9</v>
      </c>
      <c r="E71" s="91">
        <v>37469</v>
      </c>
      <c r="F71" s="84">
        <f t="shared" si="17"/>
        <v>73</v>
      </c>
      <c r="G71" s="84">
        <f t="shared" si="16"/>
        <v>73</v>
      </c>
      <c r="H71" s="85">
        <v>50</v>
      </c>
      <c r="I71" s="86" t="e">
        <f ca="1">IF(AND(F71&gt;H71,F$1="No"),"",_xll.EURO(F71,H71,U71,U71,C71,V71,1,0))</f>
        <v>#NAME?</v>
      </c>
      <c r="J71" s="87" t="e">
        <f ca="1">IF(AND(G71&gt;H71,F$1="no"),"",_xll.EURO(G71,H71,U71,U71,D71,V71,1,0))</f>
        <v>#NAME?</v>
      </c>
      <c r="K71" s="103" t="e">
        <f ca="1">_xll.EURO(F71,H71,U71,U71,C71,V71,1,1)</f>
        <v>#NAME?</v>
      </c>
      <c r="L71" s="86" t="e">
        <f ca="1">IF(AND(G71&lt;H71,F$1="no"),"",_xll.EURO(G71,H71,U71,U71,C71,V71,0,0))</f>
        <v>#NAME?</v>
      </c>
      <c r="M71" s="87" t="e">
        <f ca="1">IF(AND(F71&lt;H71,F$1="no"),"",_xll.EURO(F71,H71,U71,U71,D71,V71,0,0))</f>
        <v>#NAME?</v>
      </c>
      <c r="N71" s="97" t="e">
        <f ca="1">_xll.EURO(F71,H71,U71,U71,C71,V71,0,1)</f>
        <v>#NAME?</v>
      </c>
      <c r="O71" s="46" t="e">
        <f ca="1">_xll.EURO($F71,$H71,$U71,$U71,$C71,$V71,1,2)</f>
        <v>#NAME?</v>
      </c>
      <c r="P71" s="47" t="e">
        <f ca="1">_xll.EURO($F71,$H71,$U71,$U71,$C71,$V71,1,3)</f>
        <v>#NAME?</v>
      </c>
      <c r="Q71" s="47" t="e">
        <f ca="1">_xll.EURO($F71,$H71,$U71,$U71,$C71,$V71,1,5)/365</f>
        <v>#NAME?</v>
      </c>
      <c r="R71" s="175">
        <f>VLOOKUP(E71,Lookups!$B$6:$H$304,6)</f>
        <v>37483</v>
      </c>
      <c r="S71" s="47" t="str">
        <f t="shared" si="20"/>
        <v/>
      </c>
      <c r="T71" s="182" t="e">
        <f t="shared" ca="1" si="21"/>
        <v>#NAME?</v>
      </c>
      <c r="U71" s="187">
        <f>VLOOKUP(E71,Lookups!$B$6:$E$304,4)</f>
        <v>3.5000000000000003E-2</v>
      </c>
      <c r="V71" s="28">
        <f t="shared" ca="1" si="22"/>
        <v>-4402</v>
      </c>
    </row>
    <row r="72" spans="1:22" x14ac:dyDescent="0.2">
      <c r="A72" s="217"/>
      <c r="B72" s="192">
        <v>0</v>
      </c>
      <c r="C72" s="18">
        <f t="shared" si="18"/>
        <v>0.72</v>
      </c>
      <c r="D72" s="35">
        <f t="shared" si="19"/>
        <v>0.9</v>
      </c>
      <c r="E72" s="90">
        <v>37438</v>
      </c>
      <c r="F72" s="89">
        <f t="shared" si="17"/>
        <v>73</v>
      </c>
      <c r="G72" s="89">
        <f t="shared" si="16"/>
        <v>73</v>
      </c>
      <c r="H72" s="81">
        <v>50</v>
      </c>
      <c r="I72" s="82" t="e">
        <f ca="1">IF(AND(F72&gt;H72,F$1="No"),"",_xll.EURO(F72,H72,U72,U72,C72,V72,1,0))</f>
        <v>#NAME?</v>
      </c>
      <c r="J72" s="83" t="e">
        <f ca="1">IF(AND(G72&gt;H72,F$1="no"),"",_xll.EURO(G72,H72,U72,U72,D72,V72,1,0))</f>
        <v>#NAME?</v>
      </c>
      <c r="K72" s="102" t="e">
        <f ca="1">_xll.EURO(F72,H72,U72,U72,C72,V72,1,1)</f>
        <v>#NAME?</v>
      </c>
      <c r="L72" s="82" t="e">
        <f ca="1">IF(AND(G72&lt;H72,F$1="no"),"",_xll.EURO(G72,H72,U72,U72,C72,V72,0,0))</f>
        <v>#NAME?</v>
      </c>
      <c r="M72" s="83" t="e">
        <f ca="1">IF(AND(F72&lt;H72,F$1="no"),"",_xll.EURO(F72,H72,U72,U72,D72,V72,0,0))</f>
        <v>#NAME?</v>
      </c>
      <c r="N72" s="98" t="e">
        <f ca="1">_xll.EURO(F72,H72,U72,U72,C72,V72,0,1)</f>
        <v>#NAME?</v>
      </c>
      <c r="O72" s="41" t="e">
        <f ca="1">_xll.EURO($F72,$H72,$U72,$U72,$C72,$V72,1,2)</f>
        <v>#NAME?</v>
      </c>
      <c r="P72" s="42" t="e">
        <f ca="1">_xll.EURO($F72,$H72,$U72,$U72,$C72,$V72,1,3)</f>
        <v>#NAME?</v>
      </c>
      <c r="Q72" s="42" t="e">
        <f ca="1">_xll.EURO($F72,$H72,$U72,$U72,$C72,$V72,1,5)/365</f>
        <v>#NAME?</v>
      </c>
      <c r="R72" s="176">
        <f>VLOOKUP(E72,Lookups!$B$6:$H$304,6)</f>
        <v>37453</v>
      </c>
      <c r="S72" s="42" t="str">
        <f t="shared" si="20"/>
        <v/>
      </c>
      <c r="T72" s="183" t="e">
        <f t="shared" ca="1" si="21"/>
        <v>#NAME?</v>
      </c>
      <c r="U72" s="188">
        <f>VLOOKUP(E72,Lookups!$B$6:$E$304,4)</f>
        <v>3.5000000000000003E-2</v>
      </c>
      <c r="V72" s="28">
        <f t="shared" ca="1" si="22"/>
        <v>-4432</v>
      </c>
    </row>
    <row r="73" spans="1:22" ht="13.5" thickBot="1" x14ac:dyDescent="0.25">
      <c r="A73" s="218"/>
      <c r="B73" s="193">
        <v>0</v>
      </c>
      <c r="C73" s="18">
        <f t="shared" si="18"/>
        <v>0.72</v>
      </c>
      <c r="D73" s="35">
        <f t="shared" si="19"/>
        <v>0.9</v>
      </c>
      <c r="E73" s="15">
        <v>37469</v>
      </c>
      <c r="F73" s="58">
        <f t="shared" si="17"/>
        <v>73</v>
      </c>
      <c r="G73" s="58">
        <f t="shared" si="16"/>
        <v>73</v>
      </c>
      <c r="H73" s="60">
        <v>50</v>
      </c>
      <c r="I73" s="65" t="e">
        <f ca="1">IF(AND(F73&gt;H73,F$1="No"),"",_xll.EURO(F73,H73,U73,U73,C73,V73,1,0))</f>
        <v>#NAME?</v>
      </c>
      <c r="J73" s="69" t="e">
        <f ca="1">IF(AND(G73&gt;H73,F$1="no"),"",_xll.EURO(G73,H73,U73,U73,D73,V73,1,0))</f>
        <v>#NAME?</v>
      </c>
      <c r="K73" s="101" t="e">
        <f ca="1">_xll.EURO(F73,H73,U73,U73,C73,V73,1,1)</f>
        <v>#NAME?</v>
      </c>
      <c r="L73" s="65" t="e">
        <f ca="1">IF(AND(G73&lt;H73,F$1="no"),"",_xll.EURO(G73,H73,U73,U73,C73,V73,0,0))</f>
        <v>#NAME?</v>
      </c>
      <c r="M73" s="69" t="e">
        <f ca="1">IF(AND(F73&lt;H73,F$1="no"),"",_xll.EURO(F73,H73,U73,U73,D73,V73,0,0))</f>
        <v>#NAME?</v>
      </c>
      <c r="N73" s="96" t="e">
        <f ca="1">_xll.EURO(F73,H73,U73,U73,C73,V73,0,1)</f>
        <v>#NAME?</v>
      </c>
      <c r="O73" s="17" t="e">
        <f ca="1">_xll.EURO($F73,$H73,$U73,$U73,$C73,$V73,1,2)</f>
        <v>#NAME?</v>
      </c>
      <c r="P73" s="12" t="e">
        <f ca="1">_xll.EURO($F73,$H73,$U73,$U73,$C73,$V73,1,3)</f>
        <v>#NAME?</v>
      </c>
      <c r="Q73" s="12" t="e">
        <f ca="1">_xll.EURO($F73,$H73,$U73,$U73,$C73,$V73,1,5)/365</f>
        <v>#NAME?</v>
      </c>
      <c r="R73" s="174">
        <f>VLOOKUP(E73,Lookups!$B$6:$H$304,6)</f>
        <v>37483</v>
      </c>
      <c r="S73" s="12" t="str">
        <f t="shared" si="20"/>
        <v/>
      </c>
      <c r="T73" s="181" t="e">
        <f t="shared" ca="1" si="21"/>
        <v>#NAME?</v>
      </c>
      <c r="U73" s="186">
        <f>VLOOKUP(E73,Lookups!$B$6:$E$304,4)</f>
        <v>3.5000000000000003E-2</v>
      </c>
      <c r="V73" s="28">
        <f t="shared" ca="1" si="22"/>
        <v>-4402</v>
      </c>
    </row>
  </sheetData>
  <mergeCells count="12">
    <mergeCell ref="I1:M1"/>
    <mergeCell ref="A61:A65"/>
    <mergeCell ref="A29:A37"/>
    <mergeCell ref="A38:A45"/>
    <mergeCell ref="A4:A8"/>
    <mergeCell ref="A9:A18"/>
    <mergeCell ref="A66:A73"/>
    <mergeCell ref="A46:A50"/>
    <mergeCell ref="A51:A55"/>
    <mergeCell ref="A56:A60"/>
    <mergeCell ref="A19:A23"/>
    <mergeCell ref="A24:A28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254"/>
  <sheetViews>
    <sheetView zoomScale="85" workbookViewId="0">
      <selection activeCell="G2" sqref="G2"/>
    </sheetView>
  </sheetViews>
  <sheetFormatPr defaultRowHeight="12.75" x14ac:dyDescent="0.2"/>
  <cols>
    <col min="1" max="1" width="3.85546875" style="70" customWidth="1"/>
    <col min="2" max="2" width="4.5703125" style="70" customWidth="1"/>
    <col min="3" max="3" width="10.5703125" style="70" bestFit="1" customWidth="1"/>
    <col min="4" max="6" width="9.140625" style="70"/>
    <col min="7" max="7" width="9.5703125" style="70" bestFit="1" customWidth="1"/>
    <col min="8" max="8" width="9.140625" style="70"/>
    <col min="9" max="9" width="9" style="70" customWidth="1"/>
    <col min="10" max="10" width="9.140625" style="70"/>
    <col min="11" max="11" width="11.85546875" style="70" customWidth="1"/>
    <col min="12" max="13" width="9.140625" style="70"/>
    <col min="14" max="14" width="10.42578125" style="70" customWidth="1"/>
    <col min="15" max="15" width="9.140625" style="70"/>
    <col min="16" max="16" width="10.85546875" style="70" customWidth="1"/>
    <col min="17" max="17" width="5.5703125" style="70" customWidth="1"/>
    <col min="18" max="18" width="5.5703125" style="70" bestFit="1" customWidth="1"/>
    <col min="19" max="16384" width="9.140625" style="70"/>
  </cols>
  <sheetData>
    <row r="1" spans="1:18" x14ac:dyDescent="0.2">
      <c r="C1" s="78" t="s">
        <v>24</v>
      </c>
      <c r="G1" s="80" t="s">
        <v>45</v>
      </c>
    </row>
    <row r="2" spans="1:18" ht="23.25" x14ac:dyDescent="0.35">
      <c r="C2" s="141" t="s">
        <v>40</v>
      </c>
    </row>
    <row r="3" spans="1:18" ht="13.5" thickBot="1" x14ac:dyDescent="0.25">
      <c r="D3" s="71"/>
      <c r="E3" s="71"/>
      <c r="G3" s="108"/>
      <c r="P3" s="109"/>
    </row>
    <row r="4" spans="1:18" ht="13.5" thickBot="1" x14ac:dyDescent="0.25">
      <c r="C4" s="140" t="s">
        <v>39</v>
      </c>
      <c r="D4" s="139">
        <f ca="1">Lookups!K2</f>
        <v>41885</v>
      </c>
      <c r="E4" s="79"/>
      <c r="G4" s="108"/>
      <c r="P4" s="109"/>
    </row>
    <row r="5" spans="1:18" ht="13.5" thickBot="1" x14ac:dyDescent="0.25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5" thickBot="1" x14ac:dyDescent="0.25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5" thickBot="1" x14ac:dyDescent="0.25">
      <c r="C8" s="137" t="s">
        <v>33</v>
      </c>
      <c r="D8" s="113" t="e">
        <f ca="1">SUMPRODUCT(P13:P247,Q13:Q247,G13:G247)/SUMPRODUCT(P13:P254,Q13:Q254)</f>
        <v>#NAME?</v>
      </c>
      <c r="E8" s="71"/>
      <c r="F8" s="110" t="s">
        <v>5</v>
      </c>
      <c r="G8" s="136">
        <v>40</v>
      </c>
      <c r="P8" s="109"/>
    </row>
    <row r="9" spans="1:18" ht="13.5" thickBot="1" x14ac:dyDescent="0.25">
      <c r="C9" s="138" t="s">
        <v>34</v>
      </c>
      <c r="D9" s="114" t="e">
        <f ca="1">SUMPRODUCT(P13:P247,Q13:Q247,I13:I247)/SUMPRODUCT(P13:P254,Q13:Q254)</f>
        <v>#NAME?</v>
      </c>
      <c r="E9" s="71"/>
      <c r="G9" s="108"/>
      <c r="P9" s="109"/>
    </row>
    <row r="10" spans="1:18" x14ac:dyDescent="0.2">
      <c r="D10" s="71"/>
      <c r="E10" s="71"/>
      <c r="G10" s="108"/>
      <c r="P10" s="109"/>
    </row>
    <row r="11" spans="1:18" ht="13.5" thickBot="1" x14ac:dyDescent="0.25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5" thickBot="1" x14ac:dyDescent="0.25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35"/>
      <c r="R12" s="125" t="s">
        <v>23</v>
      </c>
    </row>
    <row r="13" spans="1:18" x14ac:dyDescent="0.2">
      <c r="A13" s="112"/>
      <c r="B13" s="112"/>
      <c r="C13" s="131">
        <v>0.8</v>
      </c>
      <c r="D13" s="93">
        <v>37043</v>
      </c>
      <c r="E13" s="126">
        <v>55.5</v>
      </c>
      <c r="F13" s="127">
        <f t="shared" ref="F13:F44" si="0">IF($G$8="atm",E13,$G$8)</f>
        <v>40</v>
      </c>
      <c r="G13" s="64" t="e">
        <f ca="1">IF(AND(E13&gt;F13,$G$1="no"),"",_xll.EURO(E13,F13,O13,O13,C13,R13,1,0))</f>
        <v>#NAME?</v>
      </c>
      <c r="H13" s="142" t="e">
        <f ca="1">_xll.EURO(E13,F13,O13,O13,C13,R13,1,1)</f>
        <v>#NAME?</v>
      </c>
      <c r="I13" s="64" t="e">
        <f ca="1">IF(AND(F13&gt;E13,$G$1="no"),"",_xll.EURO(E13,F13,O13,O13,C13,R13,0,0))</f>
        <v>#NAME?</v>
      </c>
      <c r="J13" s="10" t="e">
        <f ca="1">_xll.EURO(E13,F13,O13,O13,C13,R13,0,1)</f>
        <v>#NAME?</v>
      </c>
      <c r="K13" s="14" t="e">
        <f ca="1">_xll.EURO($E13,$F13,$O13,$O13,$C13,$R13,1,2)</f>
        <v>#NAME?</v>
      </c>
      <c r="L13" s="10" t="e">
        <f ca="1">_xll.EURO($E13,$F13,$O13,$O13,$C13,$R13,1,3)/100</f>
        <v>#NAME?</v>
      </c>
      <c r="M13" s="10" t="e">
        <f ca="1">_xll.EURO($E13,$F13,$O13,$O13,$C13,$R13,1,5)/365.25</f>
        <v>#NAME?</v>
      </c>
      <c r="N13" s="118">
        <f>VLOOKUP(D13,Lookups!$B$6:$C$304,2)</f>
        <v>37041</v>
      </c>
      <c r="O13" s="24">
        <f>VLOOKUP(D13,Lookups!$B$6:$E$304,4)</f>
        <v>3.5000000000000003E-2</v>
      </c>
      <c r="P13" s="19">
        <f>VLOOKUP(D13,Lookups!$B$6:$D$304,3)</f>
        <v>21</v>
      </c>
      <c r="Q13" s="143">
        <f t="shared" ref="Q13:Q76" si="1">IF(D13&lt;$F$6,0,IF(D13&gt;$F$7,0,1))</f>
        <v>0</v>
      </c>
      <c r="R13" s="28">
        <f t="shared" ref="R13:R76" ca="1" si="2">N13-$D$4</f>
        <v>-4844</v>
      </c>
    </row>
    <row r="14" spans="1:18" x14ac:dyDescent="0.2">
      <c r="A14" s="112"/>
      <c r="B14" s="112"/>
      <c r="C14" s="131">
        <v>1.2</v>
      </c>
      <c r="D14" s="93">
        <v>37073</v>
      </c>
      <c r="E14" s="126">
        <v>95.5</v>
      </c>
      <c r="F14" s="127">
        <f t="shared" si="0"/>
        <v>40</v>
      </c>
      <c r="G14" s="64" t="e">
        <f ca="1">IF(AND(E14&gt;F14,$G$1="no"),"",_xll.EURO(E14,F14,O14,O14,C14,R14,1,0))</f>
        <v>#NAME?</v>
      </c>
      <c r="H14" s="9" t="e">
        <f ca="1">_xll.EURO(E14,F14,O14,O14,C14,R14,1,1)</f>
        <v>#NAME?</v>
      </c>
      <c r="I14" s="64" t="e">
        <f ca="1">IF(AND(F14&gt;E14,$G$1="no"),"",_xll.EURO(E14,F14,O14,O14,C14,R14,0,0))</f>
        <v>#NAME?</v>
      </c>
      <c r="J14" s="10" t="e">
        <f ca="1">_xll.EURO(E14,F14,O14,O14,C14,R14,0,1)</f>
        <v>#NAME?</v>
      </c>
      <c r="K14" s="14" t="e">
        <f ca="1">_xll.EURO($E14,$F14,$O14,$O14,$C14,$R14,1,2)</f>
        <v>#NAME?</v>
      </c>
      <c r="L14" s="10" t="e">
        <f ca="1">_xll.EURO($E14,$F14,$O14,$O14,$C14,$R14,1,3)/100</f>
        <v>#NAME?</v>
      </c>
      <c r="M14" s="10" t="e">
        <f ca="1">_xll.EURO($E14,$F14,$O14,$O14,$C14,$R14,1,5)/365.25</f>
        <v>#NAME?</v>
      </c>
      <c r="N14" s="118">
        <f>VLOOKUP(D14,Lookups!$B$6:$C$304,2)</f>
        <v>37070</v>
      </c>
      <c r="O14" s="24">
        <f>VLOOKUP(D14,Lookups!$B$6:$E$304,4)</f>
        <v>3.5000000000000003E-2</v>
      </c>
      <c r="P14" s="19">
        <f>VLOOKUP(D14,Lookups!$B$6:$D$304,3)</f>
        <v>21</v>
      </c>
      <c r="Q14" s="143">
        <f t="shared" si="1"/>
        <v>0</v>
      </c>
      <c r="R14" s="28">
        <f t="shared" ca="1" si="2"/>
        <v>-4815</v>
      </c>
    </row>
    <row r="15" spans="1:18" x14ac:dyDescent="0.2">
      <c r="A15" s="112"/>
      <c r="B15" s="112"/>
      <c r="C15" s="131">
        <v>1.2</v>
      </c>
      <c r="D15" s="93">
        <v>37104</v>
      </c>
      <c r="E15" s="126">
        <v>95.5</v>
      </c>
      <c r="F15" s="127">
        <f t="shared" si="0"/>
        <v>40</v>
      </c>
      <c r="G15" s="64" t="e">
        <f ca="1">IF(AND(E15&gt;F15,$G$1="no"),"",_xll.EURO(E15,F15,O15,O15,C15,R15,1,0))</f>
        <v>#NAME?</v>
      </c>
      <c r="H15" s="9" t="e">
        <f ca="1">_xll.EURO(E15,F15,O15,O15,C15,R15,1,1)</f>
        <v>#NAME?</v>
      </c>
      <c r="I15" s="64" t="e">
        <f ca="1">IF(AND(F15&gt;E15,$G$1="no"),"",_xll.EURO(E15,F15,O15,O15,C15,R15,0,0))</f>
        <v>#NAME?</v>
      </c>
      <c r="J15" s="10" t="e">
        <f ca="1">_xll.EURO(E15,F15,O15,O15,C15,R15,0,1)</f>
        <v>#NAME?</v>
      </c>
      <c r="K15" s="14" t="e">
        <f ca="1">_xll.EURO($E15,$F15,$O15,$O15,$C15,$R15,1,2)</f>
        <v>#NAME?</v>
      </c>
      <c r="L15" s="10" t="e">
        <f ca="1">_xll.EURO($E15,$F15,$O15,$O15,$C15,$R15,1,3)/100</f>
        <v>#NAME?</v>
      </c>
      <c r="M15" s="10" t="e">
        <f ca="1">_xll.EURO($E15,$F15,$O15,$O15,$C15,$R15,1,5)/365.25</f>
        <v>#NAME?</v>
      </c>
      <c r="N15" s="118">
        <f>VLOOKUP(D15,Lookups!$B$6:$C$304,2)</f>
        <v>37102</v>
      </c>
      <c r="O15" s="24">
        <f>VLOOKUP(D15,Lookups!$B$6:$E$304,4)</f>
        <v>3.5000000000000003E-2</v>
      </c>
      <c r="P15" s="19">
        <f>VLOOKUP(D15,Lookups!$B$6:$D$304,3)</f>
        <v>23</v>
      </c>
      <c r="Q15" s="143">
        <f t="shared" si="1"/>
        <v>0</v>
      </c>
      <c r="R15" s="28">
        <f t="shared" ca="1" si="2"/>
        <v>-4783</v>
      </c>
    </row>
    <row r="16" spans="1:18" x14ac:dyDescent="0.2">
      <c r="A16" s="112"/>
      <c r="B16" s="112"/>
      <c r="C16" s="131">
        <v>0.45</v>
      </c>
      <c r="D16" s="93">
        <v>37135</v>
      </c>
      <c r="E16" s="126">
        <v>39.25</v>
      </c>
      <c r="F16" s="127">
        <f t="shared" si="0"/>
        <v>40</v>
      </c>
      <c r="G16" s="64" t="e">
        <f ca="1">IF(AND(E16&gt;F16,$G$1="no"),"",_xll.EURO(E16,F16,O16,O16,C16,R16,1,0))</f>
        <v>#NAME?</v>
      </c>
      <c r="H16" s="9" t="e">
        <f ca="1">_xll.EURO(E16,F16,O16,O16,C16,R16,1,1)</f>
        <v>#NAME?</v>
      </c>
      <c r="I16" s="64" t="e">
        <f ca="1">IF(AND(F16&gt;E16,$G$1="no"),"",_xll.EURO(E16,F16,O16,O16,C16,R16,0,0))</f>
        <v>#NAME?</v>
      </c>
      <c r="J16" s="10" t="e">
        <f ca="1">_xll.EURO(E16,F16,O16,O16,C16,R16,0,1)</f>
        <v>#NAME?</v>
      </c>
      <c r="K16" s="14" t="e">
        <f ca="1">_xll.EURO($E16,$F16,$O16,$O16,$C16,$R16,1,2)</f>
        <v>#NAME?</v>
      </c>
      <c r="L16" s="10" t="e">
        <f ca="1">_xll.EURO($E16,$F16,$O16,$O16,$C16,$R16,1,3)/100</f>
        <v>#NAME?</v>
      </c>
      <c r="M16" s="10" t="e">
        <f ca="1">_xll.EURO($E16,$F16,$O16,$O16,$C16,$R16,1,5)/365.25</f>
        <v>#NAME?</v>
      </c>
      <c r="N16" s="118">
        <f>VLOOKUP(D16,Lookups!$B$6:$C$304,2)</f>
        <v>37133</v>
      </c>
      <c r="O16" s="24">
        <f>VLOOKUP(D16,Lookups!$B$6:$E$304,4)</f>
        <v>3.5000000000000003E-2</v>
      </c>
      <c r="P16" s="19">
        <f>VLOOKUP(D16,Lookups!$B$6:$D$304,3)</f>
        <v>19</v>
      </c>
      <c r="Q16" s="143">
        <f t="shared" si="1"/>
        <v>0</v>
      </c>
      <c r="R16" s="28">
        <f t="shared" ca="1" si="2"/>
        <v>-4752</v>
      </c>
    </row>
    <row r="17" spans="1:18" x14ac:dyDescent="0.2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40</v>
      </c>
      <c r="G17" s="64" t="e">
        <f ca="1">IF(AND(E17&gt;F17,$G$1="no"),"",_xll.EURO(E17,F17,O17,O17,C17,R17,1,0))</f>
        <v>#NAME?</v>
      </c>
      <c r="H17" s="9" t="e">
        <f ca="1">_xll.EURO(E17,F17,O17,O17,C17,R17,1,1)</f>
        <v>#NAME?</v>
      </c>
      <c r="I17" s="64" t="e">
        <f ca="1">IF(AND(F17&gt;E17,$G$1="no"),"",_xll.EURO(E17,F17,O17,O17,C17,R17,0,0))</f>
        <v>#NAME?</v>
      </c>
      <c r="J17" s="10" t="e">
        <f ca="1">_xll.EURO(E17,F17,O17,O17,C17,R17,0,1)</f>
        <v>#NAME?</v>
      </c>
      <c r="K17" s="14" t="e">
        <f ca="1">_xll.EURO($E17,$F17,$O17,$O17,$C17,$R17,1,2)</f>
        <v>#NAME?</v>
      </c>
      <c r="L17" s="10" t="e">
        <f ca="1">_xll.EURO($E17,$F17,$O17,$O17,$C17,$R17,1,3)/100</f>
        <v>#NAME?</v>
      </c>
      <c r="M17" s="10" t="e">
        <f ca="1">_xll.EURO($E17,$F17,$O17,$O17,$C17,$R17,1,5)/365.25</f>
        <v>#NAME?</v>
      </c>
      <c r="N17" s="118">
        <f>VLOOKUP(D17,Lookups!$B$6:$C$304,2)</f>
        <v>37161</v>
      </c>
      <c r="O17" s="24">
        <f>VLOOKUP(D17,Lookups!$B$6:$E$304,4)</f>
        <v>3.5000000000000003E-2</v>
      </c>
      <c r="P17" s="19">
        <f>VLOOKUP(D17,Lookups!$B$6:$D$304,3)</f>
        <v>23</v>
      </c>
      <c r="Q17" s="143">
        <f t="shared" si="1"/>
        <v>0</v>
      </c>
      <c r="R17" s="28">
        <f t="shared" ca="1" si="2"/>
        <v>-4724</v>
      </c>
    </row>
    <row r="18" spans="1:18" x14ac:dyDescent="0.2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40</v>
      </c>
      <c r="G18" s="64" t="e">
        <f ca="1">IF(AND(E18&gt;F18,$G$1="no"),"",_xll.EURO(E18,F18,O18,O18,C18,R18,1,0))</f>
        <v>#NAME?</v>
      </c>
      <c r="H18" s="9" t="e">
        <f ca="1">_xll.EURO(E18,F18,O18,O18,C18,R18,1,1)</f>
        <v>#NAME?</v>
      </c>
      <c r="I18" s="64" t="e">
        <f ca="1">IF(AND(F18&gt;E18,$G$1="no"),"",_xll.EURO(E18,F18,O18,O18,C18,R18,0,0))</f>
        <v>#NAME?</v>
      </c>
      <c r="J18" s="10" t="e">
        <f ca="1">_xll.EURO(E18,F18,O18,O18,C18,R18,0,1)</f>
        <v>#NAME?</v>
      </c>
      <c r="K18" s="14" t="e">
        <f ca="1">_xll.EURO($E18,$F18,$O18,$O18,$C18,$R18,1,2)</f>
        <v>#NAME?</v>
      </c>
      <c r="L18" s="10" t="e">
        <f ca="1">_xll.EURO($E18,$F18,$O18,$O18,$C18,$R18,1,3)/100</f>
        <v>#NAME?</v>
      </c>
      <c r="M18" s="10" t="e">
        <f ca="1">_xll.EURO($E18,$F18,$O18,$O18,$C18,$R18,1,5)/365.25</f>
        <v>#NAME?</v>
      </c>
      <c r="N18" s="118">
        <f>VLOOKUP(D18,Lookups!$B$6:$C$304,2)</f>
        <v>37194</v>
      </c>
      <c r="O18" s="24">
        <f>VLOOKUP(D18,Lookups!$B$6:$E$304,4)</f>
        <v>3.5000000000000003E-2</v>
      </c>
      <c r="P18" s="19">
        <f>VLOOKUP(D18,Lookups!$B$6:$D$304,3)</f>
        <v>21</v>
      </c>
      <c r="Q18" s="143">
        <f t="shared" si="1"/>
        <v>0</v>
      </c>
      <c r="R18" s="28">
        <f t="shared" ca="1" si="2"/>
        <v>-4691</v>
      </c>
    </row>
    <row r="19" spans="1:18" x14ac:dyDescent="0.2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40</v>
      </c>
      <c r="G19" s="64" t="e">
        <f ca="1">IF(AND(E19&gt;F19,$G$1="no"),"",_xll.EURO(E19,F19,O19,O19,C19,R19,1,0))</f>
        <v>#NAME?</v>
      </c>
      <c r="H19" s="9" t="e">
        <f ca="1">_xll.EURO(E19,F19,O19,O19,C19,R19,1,1)</f>
        <v>#NAME?</v>
      </c>
      <c r="I19" s="64" t="e">
        <f ca="1">IF(AND(F19&gt;E19,$G$1="no"),"",_xll.EURO(E19,F19,O19,O19,C19,R19,0,0))</f>
        <v>#NAME?</v>
      </c>
      <c r="J19" s="10" t="e">
        <f ca="1">_xll.EURO(E19,F19,O19,O19,C19,R19,0,1)</f>
        <v>#NAME?</v>
      </c>
      <c r="K19" s="14" t="e">
        <f ca="1">_xll.EURO($E19,$F19,$O19,$O19,$C19,$R19,1,2)</f>
        <v>#NAME?</v>
      </c>
      <c r="L19" s="10" t="e">
        <f ca="1">_xll.EURO($E19,$F19,$O19,$O19,$C19,$R19,1,3)/100</f>
        <v>#NAME?</v>
      </c>
      <c r="M19" s="10" t="e">
        <f ca="1">_xll.EURO($E19,$F19,$O19,$O19,$C19,$R19,1,5)/365.25</f>
        <v>#NAME?</v>
      </c>
      <c r="N19" s="118">
        <f>VLOOKUP(D19,Lookups!$B$6:$C$304,2)</f>
        <v>37224</v>
      </c>
      <c r="O19" s="24">
        <f>VLOOKUP(D19,Lookups!$B$6:$E$304,4)</f>
        <v>3.5000000000000003E-2</v>
      </c>
      <c r="P19" s="19">
        <f>VLOOKUP(D19,Lookups!$B$6:$D$304,3)</f>
        <v>20</v>
      </c>
      <c r="Q19" s="143">
        <f t="shared" si="1"/>
        <v>0</v>
      </c>
      <c r="R19" s="28">
        <f t="shared" ca="1" si="2"/>
        <v>-4661</v>
      </c>
    </row>
    <row r="20" spans="1:18" x14ac:dyDescent="0.2">
      <c r="A20" s="112"/>
      <c r="B20" s="112"/>
      <c r="C20" s="131">
        <v>0.25</v>
      </c>
      <c r="D20" s="93">
        <v>37257</v>
      </c>
      <c r="E20" s="126">
        <v>46</v>
      </c>
      <c r="F20" s="127">
        <f t="shared" si="0"/>
        <v>40</v>
      </c>
      <c r="G20" s="64" t="e">
        <f ca="1">IF(AND(E20&gt;F20,$G$1="no"),"",_xll.EURO(E20,F20,O20,O20,C20,R20,1,0))</f>
        <v>#NAME?</v>
      </c>
      <c r="H20" s="9" t="e">
        <f ca="1">_xll.EURO(E20,F20,O20,O20,C20,R20,1,1)</f>
        <v>#NAME?</v>
      </c>
      <c r="I20" s="64" t="e">
        <f ca="1">IF(AND(F20&gt;E20,$G$1="no"),"",_xll.EURO(E20,F20,O20,O20,C20,R20,0,0))</f>
        <v>#NAME?</v>
      </c>
      <c r="J20" s="10" t="e">
        <f ca="1">_xll.EURO(E20,F20,O20,O20,C20,R20,0,1)</f>
        <v>#NAME?</v>
      </c>
      <c r="K20" s="14" t="e">
        <f ca="1">_xll.EURO($E20,$F20,$O20,$O20,$C20,$R20,1,2)</f>
        <v>#NAME?</v>
      </c>
      <c r="L20" s="10" t="e">
        <f ca="1">_xll.EURO($E20,$F20,$O20,$O20,$C20,$R20,1,3)/100</f>
        <v>#NAME?</v>
      </c>
      <c r="M20" s="10" t="e">
        <f ca="1">_xll.EURO($E20,$F20,$O20,$O20,$C20,$R20,1,5)/365.25</f>
        <v>#NAME?</v>
      </c>
      <c r="N20" s="118">
        <f>VLOOKUP(D20,Lookups!$B$6:$C$304,2)</f>
        <v>37253</v>
      </c>
      <c r="O20" s="24">
        <f>VLOOKUP(D20,Lookups!$B$6:$E$304,4)</f>
        <v>3.5000000000000003E-2</v>
      </c>
      <c r="P20" s="19">
        <f>VLOOKUP(D20,Lookups!$B$6:$D$304,3)</f>
        <v>22</v>
      </c>
      <c r="Q20" s="143">
        <f t="shared" si="1"/>
        <v>1</v>
      </c>
      <c r="R20" s="28">
        <f t="shared" ca="1" si="2"/>
        <v>-4632</v>
      </c>
    </row>
    <row r="21" spans="1:18" x14ac:dyDescent="0.2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40</v>
      </c>
      <c r="G21" s="64" t="e">
        <f ca="1">IF(AND(E21&gt;F21,$G$1="no"),"",_xll.EURO(E21,F21,O21,O21,C21,R21,1,0))</f>
        <v>#NAME?</v>
      </c>
      <c r="H21" s="9" t="e">
        <f ca="1">_xll.EURO(E21,F21,O21,O21,C21,R21,1,1)</f>
        <v>#NAME?</v>
      </c>
      <c r="I21" s="64" t="e">
        <f ca="1">IF(AND(F21&gt;E21,$G$1="no"),"",_xll.EURO(E21,F21,O21,O21,C21,R21,0,0))</f>
        <v>#NAME?</v>
      </c>
      <c r="J21" s="10" t="e">
        <f ca="1">_xll.EURO(E21,F21,O21,O21,C21,R21,0,1)</f>
        <v>#NAME?</v>
      </c>
      <c r="K21" s="14" t="e">
        <f ca="1">_xll.EURO($E21,$F21,$O21,$O21,$C21,$R21,1,2)</f>
        <v>#NAME?</v>
      </c>
      <c r="L21" s="10" t="e">
        <f ca="1">_xll.EURO($E21,$F21,$O21,$O21,$C21,$R21,1,3)/100</f>
        <v>#NAME?</v>
      </c>
      <c r="M21" s="10" t="e">
        <f ca="1">_xll.EURO($E21,$F21,$O21,$O21,$C21,$R21,1,5)/365.25</f>
        <v>#NAME?</v>
      </c>
      <c r="N21" s="118">
        <f>VLOOKUP(D21,Lookups!$B$6:$C$304,2)</f>
        <v>37286</v>
      </c>
      <c r="O21" s="24">
        <f>VLOOKUP(D21,Lookups!$B$6:$E$304,4)</f>
        <v>3.5000000000000003E-2</v>
      </c>
      <c r="P21" s="19">
        <f>VLOOKUP(D21,Lookups!$B$6:$D$304,3)</f>
        <v>20</v>
      </c>
      <c r="Q21" s="143">
        <f t="shared" si="1"/>
        <v>1</v>
      </c>
      <c r="R21" s="28">
        <f t="shared" ca="1" si="2"/>
        <v>-4599</v>
      </c>
    </row>
    <row r="22" spans="1:18" x14ac:dyDescent="0.2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40</v>
      </c>
      <c r="G22" s="134" t="e">
        <f ca="1">IF(AND(E22&gt;F22,$G$1="no"),"",_xll.EURO(E22,F22,O22,O22,C22,R22,1,0))</f>
        <v>#NAME?</v>
      </c>
      <c r="H22" s="9" t="e">
        <f ca="1">_xll.EURO(E22,F22,O22,O22,C22,R22,1,1)</f>
        <v>#NAME?</v>
      </c>
      <c r="I22" s="64" t="e">
        <f ca="1">IF(AND(F22&gt;E22,$G$1="no"),"",_xll.EURO(E22,F22,O22,O22,C22,R22,0,0))</f>
        <v>#NAME?</v>
      </c>
      <c r="J22" s="10" t="e">
        <f ca="1">_xll.EURO(E22,F22,O22,O22,C22,R22,0,1)</f>
        <v>#NAME?</v>
      </c>
      <c r="K22" s="14" t="e">
        <f ca="1">_xll.EURO($E22,$F22,$O22,$O22,$C22,$R22,1,2)</f>
        <v>#NAME?</v>
      </c>
      <c r="L22" s="10" t="e">
        <f ca="1">_xll.EURO($E22,$F22,$O22,$O22,$C22,$R22,1,3)/100</f>
        <v>#NAME?</v>
      </c>
      <c r="M22" s="10" t="e">
        <f ca="1">_xll.EURO($E22,$F22,$O22,$O22,$C22,$R22,1,5)/365.25</f>
        <v>#NAME?</v>
      </c>
      <c r="N22" s="118">
        <f>VLOOKUP(D22,Lookups!$B$6:$C$304,2)</f>
        <v>37314</v>
      </c>
      <c r="O22" s="24">
        <f>VLOOKUP(D22,Lookups!$B$6:$E$304,4)</f>
        <v>3.5000000000000003E-2</v>
      </c>
      <c r="P22" s="19">
        <f>VLOOKUP(D22,Lookups!$B$6:$D$304,3)</f>
        <v>21</v>
      </c>
      <c r="Q22" s="143">
        <f t="shared" si="1"/>
        <v>1</v>
      </c>
      <c r="R22" s="28">
        <f t="shared" ca="1" si="2"/>
        <v>-4571</v>
      </c>
    </row>
    <row r="23" spans="1:18" x14ac:dyDescent="0.2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40</v>
      </c>
      <c r="G23" s="64" t="e">
        <f ca="1">IF(AND(E23&gt;F23,$G$1="no"),"",_xll.EURO(E23,F23,O23,O23,C23,R23,1,0))</f>
        <v>#NAME?</v>
      </c>
      <c r="H23" s="9" t="e">
        <f ca="1">_xll.EURO(E23,F23,O23,O23,C23,R23,1,1)</f>
        <v>#NAME?</v>
      </c>
      <c r="I23" s="64" t="e">
        <f ca="1">IF(AND(F23&gt;E23,$G$1="no"),"",_xll.EURO(E23,F23,O23,O23,C23,R23,0,0))</f>
        <v>#NAME?</v>
      </c>
      <c r="J23" s="10" t="e">
        <f ca="1">_xll.EURO(E23,F23,O23,O23,C23,R23,0,1)</f>
        <v>#NAME?</v>
      </c>
      <c r="K23" s="14" t="e">
        <f ca="1">_xll.EURO($E23,$F23,$O23,$O23,$C23,$R23,1,2)</f>
        <v>#NAME?</v>
      </c>
      <c r="L23" s="10" t="e">
        <f ca="1">_xll.EURO($E23,$F23,$O23,$O23,$C23,$R23,1,3)/100</f>
        <v>#NAME?</v>
      </c>
      <c r="M23" s="10" t="e">
        <f ca="1">_xll.EURO($E23,$F23,$O23,$O23,$C23,$R23,1,5)/365.25</f>
        <v>#NAME?</v>
      </c>
      <c r="N23" s="118">
        <f>VLOOKUP(D23,Lookups!$B$6:$C$304,2)</f>
        <v>37343</v>
      </c>
      <c r="O23" s="24">
        <f>VLOOKUP(D23,Lookups!$B$6:$E$304,4)</f>
        <v>3.5000000000000003E-2</v>
      </c>
      <c r="P23" s="19">
        <f>VLOOKUP(D23,Lookups!$B$6:$D$304,3)</f>
        <v>22</v>
      </c>
      <c r="Q23" s="143">
        <f t="shared" si="1"/>
        <v>1</v>
      </c>
      <c r="R23" s="28">
        <f t="shared" ca="1" si="2"/>
        <v>-4542</v>
      </c>
    </row>
    <row r="24" spans="1:18" x14ac:dyDescent="0.2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40</v>
      </c>
      <c r="G24" s="64" t="e">
        <f ca="1">IF(AND(E24&gt;F24,$G$1="no"),"",_xll.EURO(E24,F24,O24,O24,C24,R24,1,0))</f>
        <v>#NAME?</v>
      </c>
      <c r="H24" s="9" t="e">
        <f ca="1">_xll.EURO(E24,F24,O24,O24,C24,R24,1,1)</f>
        <v>#NAME?</v>
      </c>
      <c r="I24" s="64" t="e">
        <f ca="1">IF(AND(F24&gt;E24,$G$1="no"),"",_xll.EURO(E24,F24,O24,O24,C24,R24,0,0))</f>
        <v>#NAME?</v>
      </c>
      <c r="J24" s="10" t="e">
        <f ca="1">_xll.EURO(E24,F24,O24,O24,C24,R24,0,1)</f>
        <v>#NAME?</v>
      </c>
      <c r="K24" s="14" t="e">
        <f ca="1">_xll.EURO($E24,$F24,$O24,$O24,$C24,$R24,1,2)</f>
        <v>#NAME?</v>
      </c>
      <c r="L24" s="10" t="e">
        <f ca="1">_xll.EURO($E24,$F24,$O24,$O24,$C24,$R24,1,3)/100</f>
        <v>#NAME?</v>
      </c>
      <c r="M24" s="10" t="e">
        <f ca="1">_xll.EURO($E24,$F24,$O24,$O24,$C24,$R24,1,5)/365.25</f>
        <v>#NAME?</v>
      </c>
      <c r="N24" s="118">
        <f>VLOOKUP(D24,Lookups!$B$6:$C$304,2)</f>
        <v>37375</v>
      </c>
      <c r="O24" s="24">
        <f>VLOOKUP(D24,Lookups!$B$6:$E$304,4)</f>
        <v>3.5000000000000003E-2</v>
      </c>
      <c r="P24" s="19">
        <f>VLOOKUP(D24,Lookups!$B$6:$D$304,3)</f>
        <v>22</v>
      </c>
      <c r="Q24" s="143">
        <f t="shared" si="1"/>
        <v>1</v>
      </c>
      <c r="R24" s="28">
        <f t="shared" ca="1" si="2"/>
        <v>-4510</v>
      </c>
    </row>
    <row r="25" spans="1:18" x14ac:dyDescent="0.2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40</v>
      </c>
      <c r="G25" s="64" t="e">
        <f ca="1">IF(AND(E25&gt;F25,$G$1="no"),"",_xll.EURO(E25,F25,O25,O25,C25,R25,1,0))</f>
        <v>#NAME?</v>
      </c>
      <c r="H25" s="9" t="e">
        <f ca="1">_xll.EURO(E25,F25,O25,O25,C25,R25,1,1)</f>
        <v>#NAME?</v>
      </c>
      <c r="I25" s="64" t="e">
        <f ca="1">IF(AND(F25&gt;E25,$G$1="no"),"",_xll.EURO(E25,F25,O25,O25,C25,R25,0,0))</f>
        <v>#NAME?</v>
      </c>
      <c r="J25" s="10" t="e">
        <f ca="1">_xll.EURO(E25,F25,O25,O25,C25,R25,0,1)</f>
        <v>#NAME?</v>
      </c>
      <c r="K25" s="14" t="e">
        <f ca="1">_xll.EURO($E25,$F25,$O25,$O25,$C25,$R25,1,2)</f>
        <v>#NAME?</v>
      </c>
      <c r="L25" s="10" t="e">
        <f ca="1">_xll.EURO($E25,$F25,$O25,$O25,$C25,$R25,1,3)/100</f>
        <v>#NAME?</v>
      </c>
      <c r="M25" s="10" t="e">
        <f ca="1">_xll.EURO($E25,$F25,$O25,$O25,$C25,$R25,1,5)/365.25</f>
        <v>#NAME?</v>
      </c>
      <c r="N25" s="118">
        <f>VLOOKUP(D25,Lookups!$B$6:$C$304,2)</f>
        <v>37406</v>
      </c>
      <c r="O25" s="24">
        <f>VLOOKUP(D25,Lookups!$B$6:$E$304,4)</f>
        <v>3.5000000000000003E-2</v>
      </c>
      <c r="P25" s="19">
        <f>VLOOKUP(D25,Lookups!$B$6:$D$304,3)</f>
        <v>20</v>
      </c>
      <c r="Q25" s="143">
        <f t="shared" si="1"/>
        <v>1</v>
      </c>
      <c r="R25" s="28">
        <f t="shared" ca="1" si="2"/>
        <v>-4479</v>
      </c>
    </row>
    <row r="26" spans="1:18" x14ac:dyDescent="0.2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40</v>
      </c>
      <c r="G26" s="64" t="e">
        <f ca="1">IF(AND(E26&gt;F26,$G$1="no"),"",_xll.EURO(E26,F26,O26,O26,C26,R26,1,0))</f>
        <v>#NAME?</v>
      </c>
      <c r="H26" s="9" t="e">
        <f ca="1">_xll.EURO(E26,F26,O26,O26,C26,R26,1,1)</f>
        <v>#NAME?</v>
      </c>
      <c r="I26" s="64" t="e">
        <f ca="1">IF(AND(F26&gt;E26,$G$1="no"),"",_xll.EURO(E26,F26,O26,O26,C26,R26,0,0))</f>
        <v>#NAME?</v>
      </c>
      <c r="J26" s="10" t="e">
        <f ca="1">_xll.EURO(E26,F26,O26,O26,C26,R26,0,1)</f>
        <v>#NAME?</v>
      </c>
      <c r="K26" s="14" t="e">
        <f ca="1">_xll.EURO($E26,$F26,$O26,$O26,$C26,$R26,1,2)</f>
        <v>#NAME?</v>
      </c>
      <c r="L26" s="10" t="e">
        <f ca="1">_xll.EURO($E26,$F26,$O26,$O26,$C26,$R26,1,3)/100</f>
        <v>#NAME?</v>
      </c>
      <c r="M26" s="10" t="e">
        <f ca="1">_xll.EURO($E26,$F26,$O26,$O26,$C26,$R26,1,5)/365.25</f>
        <v>#NAME?</v>
      </c>
      <c r="N26" s="118">
        <f>VLOOKUP(D26,Lookups!$B$6:$C$304,2)</f>
        <v>37436</v>
      </c>
      <c r="O26" s="24">
        <f>VLOOKUP(D26,Lookups!$B$6:$E$304,4)</f>
        <v>3.5000000000000003E-2</v>
      </c>
      <c r="P26" s="19">
        <f>VLOOKUP(D26,Lookups!$B$6:$D$304,3)</f>
        <v>22</v>
      </c>
      <c r="Q26" s="143">
        <f t="shared" si="1"/>
        <v>1</v>
      </c>
      <c r="R26" s="28">
        <f t="shared" ca="1" si="2"/>
        <v>-4449</v>
      </c>
    </row>
    <row r="27" spans="1:18" x14ac:dyDescent="0.2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40</v>
      </c>
      <c r="G27" s="64" t="e">
        <f ca="1">IF(AND(E27&gt;F27,$G$1="no"),"",_xll.EURO(E27,F27,O27,O27,C27,R27,1,0))</f>
        <v>#NAME?</v>
      </c>
      <c r="H27" s="9" t="e">
        <f ca="1">_xll.EURO(E27,F27,O27,O27,C27,R27,1,1)</f>
        <v>#NAME?</v>
      </c>
      <c r="I27" s="64" t="e">
        <f ca="1">IF(AND(F27&gt;E27,$G$1="no"),"",_xll.EURO(E27,F27,O27,O27,C27,R27,0,0))</f>
        <v>#NAME?</v>
      </c>
      <c r="J27" s="10" t="e">
        <f ca="1">_xll.EURO(E27,F27,O27,O27,C27,R27,0,1)</f>
        <v>#NAME?</v>
      </c>
      <c r="K27" s="14" t="e">
        <f ca="1">_xll.EURO($E27,$F27,$O27,$O27,$C27,$R27,1,2)</f>
        <v>#NAME?</v>
      </c>
      <c r="L27" s="10" t="e">
        <f ca="1">_xll.EURO($E27,$F27,$O27,$O27,$C27,$R27,1,3)/100</f>
        <v>#NAME?</v>
      </c>
      <c r="M27" s="10" t="e">
        <f ca="1">_xll.EURO($E27,$F27,$O27,$O27,$C27,$R27,1,5)/365.25</f>
        <v>#NAME?</v>
      </c>
      <c r="N27" s="118">
        <f>VLOOKUP(D27,Lookups!$B$6:$C$304,2)</f>
        <v>37467</v>
      </c>
      <c r="O27" s="24">
        <f>VLOOKUP(D27,Lookups!$B$6:$E$304,4)</f>
        <v>3.5000000000000003E-2</v>
      </c>
      <c r="P27" s="19">
        <f>VLOOKUP(D27,Lookups!$B$6:$D$304,3)</f>
        <v>22</v>
      </c>
      <c r="Q27" s="143">
        <f t="shared" si="1"/>
        <v>1</v>
      </c>
      <c r="R27" s="28">
        <f t="shared" ca="1" si="2"/>
        <v>-4418</v>
      </c>
    </row>
    <row r="28" spans="1:18" x14ac:dyDescent="0.2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40</v>
      </c>
      <c r="G28" s="64" t="e">
        <f ca="1">IF(AND(E28&gt;F28,$G$1="no"),"",_xll.EURO(E28,F28,O28,O28,C28,R28,1,0))</f>
        <v>#NAME?</v>
      </c>
      <c r="H28" s="9" t="e">
        <f ca="1">_xll.EURO(E28,F28,O28,O28,C28,R28,1,1)</f>
        <v>#NAME?</v>
      </c>
      <c r="I28" s="64" t="e">
        <f ca="1">IF(AND(F28&gt;E28,$G$1="no"),"",_xll.EURO(E28,F28,O28,O28,C28,R28,0,0))</f>
        <v>#NAME?</v>
      </c>
      <c r="J28" s="10" t="e">
        <f ca="1">_xll.EURO(E28,F28,O28,O28,C28,R28,0,1)</f>
        <v>#NAME?</v>
      </c>
      <c r="K28" s="14" t="e">
        <f ca="1">_xll.EURO($E28,$F28,$O28,$O28,$C28,$R28,1,2)</f>
        <v>#NAME?</v>
      </c>
      <c r="L28" s="10" t="e">
        <f ca="1">_xll.EURO($E28,$F28,$O28,$O28,$C28,$R28,1,3)/100</f>
        <v>#NAME?</v>
      </c>
      <c r="M28" s="10" t="e">
        <f ca="1">_xll.EURO($E28,$F28,$O28,$O28,$C28,$R28,1,5)/365.25</f>
        <v>#NAME?</v>
      </c>
      <c r="N28" s="118">
        <f>VLOOKUP(D28,Lookups!$B$6:$C$304,2)</f>
        <v>37498</v>
      </c>
      <c r="O28" s="24">
        <f>VLOOKUP(D28,Lookups!$B$6:$E$304,4)</f>
        <v>3.5000000000000003E-2</v>
      </c>
      <c r="P28" s="19">
        <f>VLOOKUP(D28,Lookups!$B$6:$D$304,3)</f>
        <v>20</v>
      </c>
      <c r="Q28" s="143">
        <f t="shared" si="1"/>
        <v>1</v>
      </c>
      <c r="R28" s="28">
        <f t="shared" ca="1" si="2"/>
        <v>-4387</v>
      </c>
    </row>
    <row r="29" spans="1:18" x14ac:dyDescent="0.2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40</v>
      </c>
      <c r="G29" s="64" t="e">
        <f ca="1">IF(AND(E29&gt;F29,$G$1="no"),"",_xll.EURO(E29,F29,O29,O29,C29,R29,1,0))</f>
        <v>#NAME?</v>
      </c>
      <c r="H29" s="9" t="e">
        <f ca="1">_xll.EURO(E29,F29,O29,O29,C29,R29,1,1)</f>
        <v>#NAME?</v>
      </c>
      <c r="I29" s="64" t="e">
        <f ca="1">IF(AND(F29&gt;E29,$G$1="no"),"",_xll.EURO(E29,F29,O29,O29,C29,R29,0,0))</f>
        <v>#NAME?</v>
      </c>
      <c r="J29" s="10" t="e">
        <f ca="1">_xll.EURO(E29,F29,O29,O29,C29,R29,0,1)</f>
        <v>#NAME?</v>
      </c>
      <c r="K29" s="14" t="e">
        <f ca="1">_xll.EURO($E29,$F29,$O29,$O29,$C29,$R29,1,2)</f>
        <v>#NAME?</v>
      </c>
      <c r="L29" s="10" t="e">
        <f ca="1">_xll.EURO($E29,$F29,$O29,$O29,$C29,$R29,1,3)/100</f>
        <v>#NAME?</v>
      </c>
      <c r="M29" s="10" t="e">
        <f ca="1">_xll.EURO($E29,$F29,$O29,$O29,$C29,$R29,1,5)/365.25</f>
        <v>#NAME?</v>
      </c>
      <c r="N29" s="118">
        <f>VLOOKUP(D29,Lookups!$B$6:$C$304,2)</f>
        <v>37528</v>
      </c>
      <c r="O29" s="24">
        <f>VLOOKUP(D29,Lookups!$B$6:$E$304,4)</f>
        <v>3.5000000000000003E-2</v>
      </c>
      <c r="P29" s="19">
        <f>VLOOKUP(D29,Lookups!$B$6:$D$304,3)</f>
        <v>23</v>
      </c>
      <c r="Q29" s="143">
        <f t="shared" si="1"/>
        <v>1</v>
      </c>
      <c r="R29" s="28">
        <f t="shared" ca="1" si="2"/>
        <v>-4357</v>
      </c>
    </row>
    <row r="30" spans="1:18" x14ac:dyDescent="0.2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40</v>
      </c>
      <c r="G30" s="64" t="e">
        <f ca="1">IF(AND(E30&gt;F30,$G$1="no"),"",_xll.EURO(E30,F30,O30,O30,C30,R30,1,0))</f>
        <v>#NAME?</v>
      </c>
      <c r="H30" s="9" t="e">
        <f ca="1">_xll.EURO(E30,F30,O30,O30,C30,R30,1,1)</f>
        <v>#NAME?</v>
      </c>
      <c r="I30" s="64" t="e">
        <f ca="1">IF(AND(F30&gt;E30,$G$1="no"),"",_xll.EURO(E30,F30,O30,O30,C30,R30,0,0))</f>
        <v>#NAME?</v>
      </c>
      <c r="J30" s="10" t="e">
        <f ca="1">_xll.EURO(E30,F30,O30,O30,C30,R30,0,1)</f>
        <v>#NAME?</v>
      </c>
      <c r="K30" s="14" t="e">
        <f ca="1">_xll.EURO($E30,$F30,$O30,$O30,$C30,$R30,1,2)</f>
        <v>#NAME?</v>
      </c>
      <c r="L30" s="10" t="e">
        <f ca="1">_xll.EURO($E30,$F30,$O30,$O30,$C30,$R30,1,3)/100</f>
        <v>#NAME?</v>
      </c>
      <c r="M30" s="10" t="e">
        <f ca="1">_xll.EURO($E30,$F30,$O30,$O30,$C30,$R30,1,5)/365.25</f>
        <v>#NAME?</v>
      </c>
      <c r="N30" s="118">
        <f>VLOOKUP(D30,Lookups!$B$6:$C$304,2)</f>
        <v>37559</v>
      </c>
      <c r="O30" s="24">
        <f>VLOOKUP(D30,Lookups!$B$6:$E$304,4)</f>
        <v>3.5000000000000003E-2</v>
      </c>
      <c r="P30" s="19">
        <f>VLOOKUP(D30,Lookups!$B$6:$D$304,3)</f>
        <v>20</v>
      </c>
      <c r="Q30" s="143">
        <f t="shared" si="1"/>
        <v>1</v>
      </c>
      <c r="R30" s="28">
        <f t="shared" ca="1" si="2"/>
        <v>-4326</v>
      </c>
    </row>
    <row r="31" spans="1:18" x14ac:dyDescent="0.2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40</v>
      </c>
      <c r="G31" s="64" t="e">
        <f ca="1">IF(AND(E31&gt;F31,$G$1="no"),"",_xll.EURO(E31,F31,O31,O31,C31,R31,1,0))</f>
        <v>#NAME?</v>
      </c>
      <c r="H31" s="9" t="e">
        <f ca="1">_xll.EURO(E31,F31,O31,O31,C31,R31,1,1)</f>
        <v>#NAME?</v>
      </c>
      <c r="I31" s="64" t="e">
        <f ca="1">IF(AND(F31&gt;E31,$G$1="no"),"",_xll.EURO(E31,F31,O31,O31,C31,R31,0,0))</f>
        <v>#NAME?</v>
      </c>
      <c r="J31" s="10" t="e">
        <f ca="1">_xll.EURO(E31,F31,O31,O31,C31,R31,0,1)</f>
        <v>#NAME?</v>
      </c>
      <c r="K31" s="14" t="e">
        <f ca="1">_xll.EURO($E31,$F31,$O31,$O31,$C31,$R31,1,2)</f>
        <v>#NAME?</v>
      </c>
      <c r="L31" s="10" t="e">
        <f ca="1">_xll.EURO($E31,$F31,$O31,$O31,$C31,$R31,1,3)/100</f>
        <v>#NAME?</v>
      </c>
      <c r="M31" s="10" t="e">
        <f ca="1">_xll.EURO($E31,$F31,$O31,$O31,$C31,$R31,1,5)/365.25</f>
        <v>#NAME?</v>
      </c>
      <c r="N31" s="118">
        <f>VLOOKUP(D31,Lookups!$B$6:$C$304,2)</f>
        <v>37589</v>
      </c>
      <c r="O31" s="24">
        <f>VLOOKUP(D31,Lookups!$B$6:$E$304,4)</f>
        <v>3.5000000000000003E-2</v>
      </c>
      <c r="P31" s="19">
        <f>VLOOKUP(D31,Lookups!$B$6:$D$304,3)</f>
        <v>21</v>
      </c>
      <c r="Q31" s="143">
        <f t="shared" si="1"/>
        <v>1</v>
      </c>
      <c r="R31" s="28">
        <f t="shared" ca="1" si="2"/>
        <v>-4296</v>
      </c>
    </row>
    <row r="32" spans="1:18" x14ac:dyDescent="0.2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40</v>
      </c>
      <c r="G32" s="64" t="e">
        <f ca="1">IF(AND(E32&gt;F32,$G$1="no"),"",_xll.EURO(E32,F32,O32,O32,C32,R32,1,0))</f>
        <v>#NAME?</v>
      </c>
      <c r="H32" s="9" t="e">
        <f ca="1">_xll.EURO(E32,F32,O32,O32,C32,R32,1,1)</f>
        <v>#NAME?</v>
      </c>
      <c r="I32" s="64" t="e">
        <f ca="1">IF(AND(F32&gt;E32,$G$1="no"),"",_xll.EURO(E32,F32,O32,O32,C32,R32,0,0))</f>
        <v>#NAME?</v>
      </c>
      <c r="J32" s="10" t="e">
        <f ca="1">_xll.EURO(E32,F32,O32,O32,C32,R32,0,1)</f>
        <v>#NAME?</v>
      </c>
      <c r="K32" s="14" t="e">
        <f ca="1">_xll.EURO($E32,$F32,$O32,$O32,$C32,$R32,1,2)</f>
        <v>#NAME?</v>
      </c>
      <c r="L32" s="10" t="e">
        <f ca="1">_xll.EURO($E32,$F32,$O32,$O32,$C32,$R32,1,3)/100</f>
        <v>#NAME?</v>
      </c>
      <c r="M32" s="10" t="e">
        <f ca="1">_xll.EURO($E32,$F32,$O32,$O32,$C32,$R32,1,5)/365.25</f>
        <v>#NAME?</v>
      </c>
      <c r="N32" s="118">
        <f>VLOOKUP(D32,Lookups!$B$6:$C$304,2)</f>
        <v>37620</v>
      </c>
      <c r="O32" s="24">
        <f>VLOOKUP(D32,Lookups!$B$6:$E$304,4)</f>
        <v>3.5000000000000003E-2</v>
      </c>
      <c r="P32" s="19">
        <f>VLOOKUP(D32,Lookups!$B$6:$D$304,3)</f>
        <v>22</v>
      </c>
      <c r="Q32" s="143">
        <f t="shared" si="1"/>
        <v>0</v>
      </c>
      <c r="R32" s="28">
        <f t="shared" ca="1" si="2"/>
        <v>-4265</v>
      </c>
    </row>
    <row r="33" spans="1:18" x14ac:dyDescent="0.2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40</v>
      </c>
      <c r="G33" s="64" t="e">
        <f ca="1">IF(AND(E33&gt;F33,$G$1="no"),"",_xll.EURO(E33,F33,O33,O33,C33,R33,1,0))</f>
        <v>#NAME?</v>
      </c>
      <c r="H33" s="9" t="e">
        <f ca="1">_xll.EURO(E33,F33,O33,O33,C33,R33,1,1)</f>
        <v>#NAME?</v>
      </c>
      <c r="I33" s="64" t="e">
        <f ca="1">IF(AND(F33&gt;E33,$G$1="no"),"",_xll.EURO(E33,F33,O33,O33,C33,R33,0,0))</f>
        <v>#NAME?</v>
      </c>
      <c r="J33" s="10" t="e">
        <f ca="1">_xll.EURO(E33,F33,O33,O33,C33,R33,0,1)</f>
        <v>#NAME?</v>
      </c>
      <c r="K33" s="14" t="e">
        <f ca="1">_xll.EURO($E33,$F33,$O33,$O33,$C33,$R33,1,2)</f>
        <v>#NAME?</v>
      </c>
      <c r="L33" s="10" t="e">
        <f ca="1">_xll.EURO($E33,$F33,$O33,$O33,$C33,$R33,1,3)/100</f>
        <v>#NAME?</v>
      </c>
      <c r="M33" s="10" t="e">
        <f ca="1">_xll.EURO($E33,$F33,$O33,$O33,$C33,$R33,1,5)/365.25</f>
        <v>#NAME?</v>
      </c>
      <c r="N33" s="118">
        <f>VLOOKUP(D33,Lookups!$B$6:$C$304,2)</f>
        <v>37651</v>
      </c>
      <c r="O33" s="24">
        <f>VLOOKUP(D33,Lookups!$B$6:$E$304,4)</f>
        <v>3.5000000000000003E-2</v>
      </c>
      <c r="P33" s="19">
        <f>VLOOKUP(D33,Lookups!$B$6:$D$304,3)</f>
        <v>20</v>
      </c>
      <c r="Q33" s="143">
        <f t="shared" si="1"/>
        <v>0</v>
      </c>
      <c r="R33" s="28">
        <f t="shared" ca="1" si="2"/>
        <v>-4234</v>
      </c>
    </row>
    <row r="34" spans="1:18" x14ac:dyDescent="0.2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40</v>
      </c>
      <c r="G34" s="64" t="e">
        <f ca="1">IF(AND(E34&gt;F34,$G$1="no"),"",_xll.EURO(E34,F34,O34,O34,C34,R34,1,0))</f>
        <v>#NAME?</v>
      </c>
      <c r="H34" s="9" t="e">
        <f ca="1">_xll.EURO(E34,F34,O34,O34,C34,R34,1,1)</f>
        <v>#NAME?</v>
      </c>
      <c r="I34" s="64" t="e">
        <f ca="1">IF(AND(F34&gt;E34,$G$1="no"),"",_xll.EURO(E34,F34,O34,O34,C34,R34,0,0))</f>
        <v>#NAME?</v>
      </c>
      <c r="J34" s="10" t="e">
        <f ca="1">_xll.EURO(E34,F34,O34,O34,C34,R34,0,1)</f>
        <v>#NAME?</v>
      </c>
      <c r="K34" s="14" t="e">
        <f ca="1">_xll.EURO($E34,$F34,$O34,$O34,$C34,$R34,1,2)</f>
        <v>#NAME?</v>
      </c>
      <c r="L34" s="10" t="e">
        <f ca="1">_xll.EURO($E34,$F34,$O34,$O34,$C34,$R34,1,3)/100</f>
        <v>#NAME?</v>
      </c>
      <c r="M34" s="10" t="e">
        <f ca="1">_xll.EURO($E34,$F34,$O34,$O34,$C34,$R34,1,5)/365.25</f>
        <v>#NAME?</v>
      </c>
      <c r="N34" s="118">
        <f>VLOOKUP(D34,Lookups!$B$6:$C$304,2)</f>
        <v>37679</v>
      </c>
      <c r="O34" s="24">
        <f>VLOOKUP(D34,Lookups!$B$6:$E$304,4)</f>
        <v>3.5000000000000003E-2</v>
      </c>
      <c r="P34" s="19">
        <f>VLOOKUP(D34,Lookups!$B$6:$D$304,3)</f>
        <v>21</v>
      </c>
      <c r="Q34" s="143">
        <f t="shared" si="1"/>
        <v>0</v>
      </c>
      <c r="R34" s="28">
        <f t="shared" ca="1" si="2"/>
        <v>-4206</v>
      </c>
    </row>
    <row r="35" spans="1:18" x14ac:dyDescent="0.2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40</v>
      </c>
      <c r="G35" s="64" t="e">
        <f ca="1">IF(AND(E35&gt;F35,$G$1="no"),"",_xll.EURO(E35,F35,O35,O35,C35,R35,1,0))</f>
        <v>#NAME?</v>
      </c>
      <c r="H35" s="9" t="e">
        <f ca="1">_xll.EURO(E35,F35,O35,O35,C35,R35,1,1)</f>
        <v>#NAME?</v>
      </c>
      <c r="I35" s="64" t="e">
        <f ca="1">IF(AND(F35&gt;E35,$G$1="no"),"",_xll.EURO(E35,F35,O35,O35,C35,R35,0,0))</f>
        <v>#NAME?</v>
      </c>
      <c r="J35" s="10" t="e">
        <f ca="1">_xll.EURO(E35,F35,O35,O35,C35,R35,0,1)</f>
        <v>#NAME?</v>
      </c>
      <c r="K35" s="14" t="e">
        <f ca="1">_xll.EURO($E35,$F35,$O35,$O35,$C35,$R35,1,2)</f>
        <v>#NAME?</v>
      </c>
      <c r="L35" s="10" t="e">
        <f ca="1">_xll.EURO($E35,$F35,$O35,$O35,$C35,$R35,1,3)/100</f>
        <v>#NAME?</v>
      </c>
      <c r="M35" s="10" t="e">
        <f ca="1">_xll.EURO($E35,$F35,$O35,$O35,$C35,$R35,1,5)/365.25</f>
        <v>#NAME?</v>
      </c>
      <c r="N35" s="118">
        <f>VLOOKUP(D35,Lookups!$B$6:$C$304,2)</f>
        <v>37710</v>
      </c>
      <c r="O35" s="24">
        <f>VLOOKUP(D35,Lookups!$B$6:$E$304,4)</f>
        <v>3.5000000000000003E-2</v>
      </c>
      <c r="P35" s="19">
        <f>VLOOKUP(D35,Lookups!$B$6:$D$304,3)</f>
        <v>22</v>
      </c>
      <c r="Q35" s="143">
        <f t="shared" si="1"/>
        <v>0</v>
      </c>
      <c r="R35" s="28">
        <f t="shared" ca="1" si="2"/>
        <v>-4175</v>
      </c>
    </row>
    <row r="36" spans="1:18" x14ac:dyDescent="0.2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40</v>
      </c>
      <c r="G36" s="64" t="e">
        <f ca="1">IF(AND(E36&gt;F36,$G$1="no"),"",_xll.EURO(E36,F36,O36,O36,C36,R36,1,0))</f>
        <v>#NAME?</v>
      </c>
      <c r="H36" s="9" t="e">
        <f ca="1">_xll.EURO(E36,F36,O36,O36,C36,R36,1,1)</f>
        <v>#NAME?</v>
      </c>
      <c r="I36" s="64" t="e">
        <f ca="1">IF(AND(F36&gt;E36,$G$1="no"),"",_xll.EURO(E36,F36,O36,O36,C36,R36,0,0))</f>
        <v>#NAME?</v>
      </c>
      <c r="J36" s="10" t="e">
        <f ca="1">_xll.EURO(E36,F36,O36,O36,C36,R36,0,1)</f>
        <v>#NAME?</v>
      </c>
      <c r="K36" s="14" t="e">
        <f ca="1">_xll.EURO($E36,$F36,$O36,$O36,$C36,$R36,1,2)</f>
        <v>#NAME?</v>
      </c>
      <c r="L36" s="10" t="e">
        <f ca="1">_xll.EURO($E36,$F36,$O36,$O36,$C36,$R36,1,3)/100</f>
        <v>#NAME?</v>
      </c>
      <c r="M36" s="10" t="e">
        <f ca="1">_xll.EURO($E36,$F36,$O36,$O36,$C36,$R36,1,5)/365.25</f>
        <v>#NAME?</v>
      </c>
      <c r="N36" s="118">
        <f>VLOOKUP(D36,Lookups!$B$6:$C$304,2)</f>
        <v>37740</v>
      </c>
      <c r="O36" s="24">
        <f>VLOOKUP(D36,Lookups!$B$6:$E$304,4)</f>
        <v>3.5000000000000003E-2</v>
      </c>
      <c r="P36" s="19">
        <f>VLOOKUP(D36,Lookups!$B$6:$D$304,3)</f>
        <v>21</v>
      </c>
      <c r="Q36" s="143">
        <f t="shared" si="1"/>
        <v>0</v>
      </c>
      <c r="R36" s="28">
        <f t="shared" ca="1" si="2"/>
        <v>-4145</v>
      </c>
    </row>
    <row r="37" spans="1:18" x14ac:dyDescent="0.2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40</v>
      </c>
      <c r="G37" s="64" t="e">
        <f ca="1">IF(AND(E37&gt;F37,$G$1="no"),"",_xll.EURO(E37,F37,O37,O37,C37,R37,1,0))</f>
        <v>#NAME?</v>
      </c>
      <c r="H37" s="9" t="e">
        <f ca="1">_xll.EURO(E37,F37,O37,O37,C37,R37,1,1)</f>
        <v>#NAME?</v>
      </c>
      <c r="I37" s="64" t="e">
        <f ca="1">IF(AND(F37&gt;E37,$G$1="no"),"",_xll.EURO(E37,F37,O37,O37,C37,R37,0,0))</f>
        <v>#NAME?</v>
      </c>
      <c r="J37" s="10" t="e">
        <f ca="1">_xll.EURO(E37,F37,O37,O37,C37,R37,0,1)</f>
        <v>#NAME?</v>
      </c>
      <c r="K37" s="14" t="e">
        <f ca="1">_xll.EURO($E37,$F37,$O37,$O37,$C37,$R37,1,2)</f>
        <v>#NAME?</v>
      </c>
      <c r="L37" s="10" t="e">
        <f ca="1">_xll.EURO($E37,$F37,$O37,$O37,$C37,$R37,1,3)/100</f>
        <v>#NAME?</v>
      </c>
      <c r="M37" s="10" t="e">
        <f ca="1">_xll.EURO($E37,$F37,$O37,$O37,$C37,$R37,1,5)/365.25</f>
        <v>#NAME?</v>
      </c>
      <c r="N37" s="118">
        <f>VLOOKUP(D37,Lookups!$B$6:$C$304,2)</f>
        <v>37771</v>
      </c>
      <c r="O37" s="24">
        <f>VLOOKUP(D37,Lookups!$B$6:$E$304,4)</f>
        <v>3.5000000000000003E-2</v>
      </c>
      <c r="P37" s="19">
        <f>VLOOKUP(D37,Lookups!$B$6:$D$304,3)</f>
        <v>21</v>
      </c>
      <c r="Q37" s="143">
        <f t="shared" si="1"/>
        <v>0</v>
      </c>
      <c r="R37" s="28">
        <f t="shared" ca="1" si="2"/>
        <v>-4114</v>
      </c>
    </row>
    <row r="38" spans="1:18" x14ac:dyDescent="0.2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40</v>
      </c>
      <c r="G38" s="64" t="e">
        <f ca="1">IF(AND(E38&gt;F38,$G$1="no"),"",_xll.EURO(E38,F38,O38,O38,C38,R38,1,0))</f>
        <v>#NAME?</v>
      </c>
      <c r="H38" s="9" t="e">
        <f ca="1">_xll.EURO(E38,F38,O38,O38,C38,R38,1,1)</f>
        <v>#NAME?</v>
      </c>
      <c r="I38" s="64" t="e">
        <f ca="1">IF(AND(F38&gt;E38,$G$1="no"),"",_xll.EURO(E38,F38,O38,O38,C38,R38,0,0))</f>
        <v>#NAME?</v>
      </c>
      <c r="J38" s="10" t="e">
        <f ca="1">_xll.EURO(E38,F38,O38,O38,C38,R38,0,1)</f>
        <v>#NAME?</v>
      </c>
      <c r="K38" s="14" t="e">
        <f ca="1">_xll.EURO($E38,$F38,$O38,$O38,$C38,$R38,1,2)</f>
        <v>#NAME?</v>
      </c>
      <c r="L38" s="10" t="e">
        <f ca="1">_xll.EURO($E38,$F38,$O38,$O38,$C38,$R38,1,3)/100</f>
        <v>#NAME?</v>
      </c>
      <c r="M38" s="10" t="e">
        <f ca="1">_xll.EURO($E38,$F38,$O38,$O38,$C38,$R38,1,5)/365.25</f>
        <v>#NAME?</v>
      </c>
      <c r="N38" s="118">
        <f>VLOOKUP(D38,Lookups!$B$6:$C$304,2)</f>
        <v>37801</v>
      </c>
      <c r="O38" s="24">
        <f>VLOOKUP(D38,Lookups!$B$6:$E$304,4)</f>
        <v>3.5000000000000003E-2</v>
      </c>
      <c r="P38" s="19">
        <f>VLOOKUP(D38,Lookups!$B$6:$D$304,3)</f>
        <v>22</v>
      </c>
      <c r="Q38" s="143">
        <f t="shared" si="1"/>
        <v>0</v>
      </c>
      <c r="R38" s="28">
        <f t="shared" ca="1" si="2"/>
        <v>-4084</v>
      </c>
    </row>
    <row r="39" spans="1:18" x14ac:dyDescent="0.2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40</v>
      </c>
      <c r="G39" s="64" t="e">
        <f ca="1">IF(AND(E39&gt;F39,$G$1="no"),"",_xll.EURO(E39,F39,O39,O39,C39,R39,1,0))</f>
        <v>#NAME?</v>
      </c>
      <c r="H39" s="9" t="e">
        <f ca="1">_xll.EURO(E39,F39,O39,O39,C39,R39,1,1)</f>
        <v>#NAME?</v>
      </c>
      <c r="I39" s="64" t="e">
        <f ca="1">IF(AND(F39&gt;E39,$G$1="no"),"",_xll.EURO(E39,F39,O39,O39,C39,R39,0,0))</f>
        <v>#NAME?</v>
      </c>
      <c r="J39" s="10" t="e">
        <f ca="1">_xll.EURO(E39,F39,O39,O39,C39,R39,0,1)</f>
        <v>#NAME?</v>
      </c>
      <c r="K39" s="14" t="e">
        <f ca="1">_xll.EURO($E39,$F39,$O39,$O39,$C39,$R39,1,2)</f>
        <v>#NAME?</v>
      </c>
      <c r="L39" s="10" t="e">
        <f ca="1">_xll.EURO($E39,$F39,$O39,$O39,$C39,$R39,1,3)/100</f>
        <v>#NAME?</v>
      </c>
      <c r="M39" s="10" t="e">
        <f ca="1">_xll.EURO($E39,$F39,$O39,$O39,$C39,$R39,1,5)/365.25</f>
        <v>#NAME?</v>
      </c>
      <c r="N39" s="118">
        <f>VLOOKUP(D39,Lookups!$B$6:$C$304,2)</f>
        <v>37832</v>
      </c>
      <c r="O39" s="24">
        <f>VLOOKUP(D39,Lookups!$B$6:$E$304,4)</f>
        <v>3.5000000000000003E-2</v>
      </c>
      <c r="P39" s="19">
        <f>VLOOKUP(D39,Lookups!$B$6:$D$304,3)</f>
        <v>21</v>
      </c>
      <c r="Q39" s="143">
        <f t="shared" si="1"/>
        <v>0</v>
      </c>
      <c r="R39" s="28">
        <f t="shared" ca="1" si="2"/>
        <v>-4053</v>
      </c>
    </row>
    <row r="40" spans="1:18" x14ac:dyDescent="0.2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40</v>
      </c>
      <c r="G40" s="64" t="e">
        <f ca="1">IF(AND(E40&gt;F40,$G$1="no"),"",_xll.EURO(E40,F40,O40,O40,C40,R40,1,0))</f>
        <v>#NAME?</v>
      </c>
      <c r="H40" s="9" t="e">
        <f ca="1">_xll.EURO(E40,F40,O40,O40,C40,R40,1,1)</f>
        <v>#NAME?</v>
      </c>
      <c r="I40" s="64" t="e">
        <f ca="1">IF(AND(F40&gt;E40,$G$1="no"),"",_xll.EURO(E40,F40,O40,O40,C40,R40,0,0))</f>
        <v>#NAME?</v>
      </c>
      <c r="J40" s="10" t="e">
        <f ca="1">_xll.EURO(E40,F40,O40,O40,C40,R40,0,1)</f>
        <v>#NAME?</v>
      </c>
      <c r="K40" s="14" t="e">
        <f ca="1">_xll.EURO($E40,$F40,$O40,$O40,$C40,$R40,1,2)</f>
        <v>#NAME?</v>
      </c>
      <c r="L40" s="10" t="e">
        <f ca="1">_xll.EURO($E40,$F40,$O40,$O40,$C40,$R40,1,3)/100</f>
        <v>#NAME?</v>
      </c>
      <c r="M40" s="10" t="e">
        <f ca="1">_xll.EURO($E40,$F40,$O40,$O40,$C40,$R40,1,5)/365.25</f>
        <v>#NAME?</v>
      </c>
      <c r="N40" s="118">
        <f>VLOOKUP(D40,Lookups!$B$6:$C$304,2)</f>
        <v>37863</v>
      </c>
      <c r="O40" s="24">
        <f>VLOOKUP(D40,Lookups!$B$6:$E$304,4)</f>
        <v>3.5000000000000003E-2</v>
      </c>
      <c r="P40" s="19">
        <f>VLOOKUP(D40,Lookups!$B$6:$D$304,3)</f>
        <v>21</v>
      </c>
      <c r="Q40" s="143">
        <f t="shared" si="1"/>
        <v>0</v>
      </c>
      <c r="R40" s="28">
        <f t="shared" ca="1" si="2"/>
        <v>-4022</v>
      </c>
    </row>
    <row r="41" spans="1:18" x14ac:dyDescent="0.2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40</v>
      </c>
      <c r="G41" s="64" t="e">
        <f ca="1">IF(AND(E41&gt;F41,$G$1="no"),"",_xll.EURO(E41,F41,O41,O41,C41,R41,1,0))</f>
        <v>#NAME?</v>
      </c>
      <c r="H41" s="9" t="e">
        <f ca="1">_xll.EURO(E41,F41,O41,O41,C41,R41,1,1)</f>
        <v>#NAME?</v>
      </c>
      <c r="I41" s="64" t="e">
        <f ca="1">IF(AND(F41&gt;E41,$G$1="no"),"",_xll.EURO(E41,F41,O41,O41,C41,R41,0,0))</f>
        <v>#NAME?</v>
      </c>
      <c r="J41" s="10" t="e">
        <f ca="1">_xll.EURO(E41,F41,O41,O41,C41,R41,0,1)</f>
        <v>#NAME?</v>
      </c>
      <c r="K41" s="14" t="e">
        <f ca="1">_xll.EURO($E41,$F41,$O41,$O41,$C41,$R41,1,2)</f>
        <v>#NAME?</v>
      </c>
      <c r="L41" s="10" t="e">
        <f ca="1">_xll.EURO($E41,$F41,$O41,$O41,$C41,$R41,1,3)/100</f>
        <v>#NAME?</v>
      </c>
      <c r="M41" s="10" t="e">
        <f ca="1">_xll.EURO($E41,$F41,$O41,$O41,$C41,$R41,1,5)/365.25</f>
        <v>#NAME?</v>
      </c>
      <c r="N41" s="118">
        <f>VLOOKUP(D41,Lookups!$B$6:$C$304,2)</f>
        <v>37893</v>
      </c>
      <c r="O41" s="24">
        <f>VLOOKUP(D41,Lookups!$B$6:$E$304,4)</f>
        <v>3.5000000000000003E-2</v>
      </c>
      <c r="P41" s="19">
        <f>VLOOKUP(D41,Lookups!$B$6:$D$304,3)</f>
        <v>23</v>
      </c>
      <c r="Q41" s="143">
        <f t="shared" si="1"/>
        <v>0</v>
      </c>
      <c r="R41" s="28">
        <f t="shared" ca="1" si="2"/>
        <v>-3992</v>
      </c>
    </row>
    <row r="42" spans="1:18" x14ac:dyDescent="0.2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40</v>
      </c>
      <c r="G42" s="64" t="e">
        <f ca="1">IF(AND(E42&gt;F42,$G$1="no"),"",_xll.EURO(E42,F42,O42,O42,C42,R42,1,0))</f>
        <v>#NAME?</v>
      </c>
      <c r="H42" s="9" t="e">
        <f ca="1">_xll.EURO(E42,F42,O42,O42,C42,R42,1,1)</f>
        <v>#NAME?</v>
      </c>
      <c r="I42" s="64" t="e">
        <f ca="1">IF(AND(F42&gt;E42,$G$1="no"),"",_xll.EURO(E42,F42,O42,O42,C42,R42,0,0))</f>
        <v>#NAME?</v>
      </c>
      <c r="J42" s="10" t="e">
        <f ca="1">_xll.EURO(E42,F42,O42,O42,C42,R42,0,1)</f>
        <v>#NAME?</v>
      </c>
      <c r="K42" s="14" t="e">
        <f ca="1">_xll.EURO($E42,$F42,$O42,$O42,$C42,$R42,1,2)</f>
        <v>#NAME?</v>
      </c>
      <c r="L42" s="10" t="e">
        <f ca="1">_xll.EURO($E42,$F42,$O42,$O42,$C42,$R42,1,3)/100</f>
        <v>#NAME?</v>
      </c>
      <c r="M42" s="10" t="e">
        <f ca="1">_xll.EURO($E42,$F42,$O42,$O42,$C42,$R42,1,5)/365.25</f>
        <v>#NAME?</v>
      </c>
      <c r="N42" s="118">
        <f>VLOOKUP(D42,Lookups!$B$6:$C$304,2)</f>
        <v>37924</v>
      </c>
      <c r="O42" s="24">
        <f>VLOOKUP(D42,Lookups!$B$6:$E$304,4)</f>
        <v>3.5000000000000003E-2</v>
      </c>
      <c r="P42" s="19">
        <f>VLOOKUP(D42,Lookups!$B$6:$D$304,3)</f>
        <v>19</v>
      </c>
      <c r="Q42" s="143">
        <f t="shared" si="1"/>
        <v>0</v>
      </c>
      <c r="R42" s="28">
        <f t="shared" ca="1" si="2"/>
        <v>-3961</v>
      </c>
    </row>
    <row r="43" spans="1:18" x14ac:dyDescent="0.2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40</v>
      </c>
      <c r="G43" s="64" t="e">
        <f ca="1">IF(AND(E43&gt;F43,$G$1="no"),"",_xll.EURO(E43,F43,O43,O43,C43,R43,1,0))</f>
        <v>#NAME?</v>
      </c>
      <c r="H43" s="9" t="e">
        <f ca="1">_xll.EURO(E43,F43,O43,O43,C43,R43,1,1)</f>
        <v>#NAME?</v>
      </c>
      <c r="I43" s="64" t="e">
        <f ca="1">IF(AND(F43&gt;E43,$G$1="no"),"",_xll.EURO(E43,F43,O43,O43,C43,R43,0,0))</f>
        <v>#NAME?</v>
      </c>
      <c r="J43" s="10" t="e">
        <f ca="1">_xll.EURO(E43,F43,O43,O43,C43,R43,0,1)</f>
        <v>#NAME?</v>
      </c>
      <c r="K43" s="14" t="e">
        <f ca="1">_xll.EURO($E43,$F43,$O43,$O43,$C43,$R43,1,2)</f>
        <v>#NAME?</v>
      </c>
      <c r="L43" s="10" t="e">
        <f ca="1">_xll.EURO($E43,$F43,$O43,$O43,$C43,$R43,1,3)/100</f>
        <v>#NAME?</v>
      </c>
      <c r="M43" s="10" t="e">
        <f ca="1">_xll.EURO($E43,$F43,$O43,$O43,$C43,$R43,1,5)/365.25</f>
        <v>#NAME?</v>
      </c>
      <c r="N43" s="118">
        <f>VLOOKUP(D43,Lookups!$B$6:$C$304,2)</f>
        <v>37954</v>
      </c>
      <c r="O43" s="24">
        <f>VLOOKUP(D43,Lookups!$B$6:$E$304,4)</f>
        <v>3.7499999999999999E-2</v>
      </c>
      <c r="P43" s="19">
        <f>VLOOKUP(D43,Lookups!$B$6:$D$304,3)</f>
        <v>22</v>
      </c>
      <c r="Q43" s="143">
        <f t="shared" si="1"/>
        <v>0</v>
      </c>
      <c r="R43" s="28">
        <f t="shared" ca="1" si="2"/>
        <v>-3931</v>
      </c>
    </row>
    <row r="44" spans="1:18" x14ac:dyDescent="0.2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40</v>
      </c>
      <c r="G44" s="64" t="e">
        <f ca="1">IF(AND(E44&gt;F44,$G$1="no"),"",_xll.EURO(E44,F44,O44,O44,C44,R44,1,0))</f>
        <v>#NAME?</v>
      </c>
      <c r="H44" s="9" t="e">
        <f ca="1">_xll.EURO(E44,F44,O44,O44,C44,R44,1,1)</f>
        <v>#NAME?</v>
      </c>
      <c r="I44" s="64" t="e">
        <f ca="1">IF(AND(F44&gt;E44,$G$1="no"),"",_xll.EURO(E44,F44,O44,O44,C44,R44,0,0))</f>
        <v>#NAME?</v>
      </c>
      <c r="J44" s="10" t="e">
        <f ca="1">_xll.EURO(E44,F44,O44,O44,C44,R44,0,1)</f>
        <v>#NAME?</v>
      </c>
      <c r="K44" s="14" t="e">
        <f ca="1">_xll.EURO($E44,$F44,$O44,$O44,$C44,$R44,1,2)</f>
        <v>#NAME?</v>
      </c>
      <c r="L44" s="10" t="e">
        <f ca="1">_xll.EURO($E44,$F44,$O44,$O44,$C44,$R44,1,3)/100</f>
        <v>#NAME?</v>
      </c>
      <c r="M44" s="10" t="e">
        <f ca="1">_xll.EURO($E44,$F44,$O44,$O44,$C44,$R44,1,5)/365.25</f>
        <v>#NAME?</v>
      </c>
      <c r="N44" s="118">
        <f>VLOOKUP(D44,Lookups!$B$6:$C$304,2)</f>
        <v>37985</v>
      </c>
      <c r="O44" s="24">
        <f>VLOOKUP(D44,Lookups!$B$6:$E$304,4)</f>
        <v>3.7499999999999999E-2</v>
      </c>
      <c r="P44" s="19">
        <f>VLOOKUP(D44,Lookups!$B$6:$D$304,3)</f>
        <v>21</v>
      </c>
      <c r="Q44" s="143">
        <f t="shared" si="1"/>
        <v>0</v>
      </c>
      <c r="R44" s="28">
        <f t="shared" ca="1" si="2"/>
        <v>-3900</v>
      </c>
    </row>
    <row r="45" spans="1:18" x14ac:dyDescent="0.2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40</v>
      </c>
      <c r="G45" s="64" t="e">
        <f ca="1">IF(AND(E45&gt;F45,$G$1="no"),"",_xll.EURO(E45,F45,O45,O45,C45,R45,1,0))</f>
        <v>#NAME?</v>
      </c>
      <c r="H45" s="9" t="e">
        <f ca="1">_xll.EURO(E45,F45,O45,O45,C45,R45,1,1)</f>
        <v>#NAME?</v>
      </c>
      <c r="I45" s="64" t="e">
        <f ca="1">IF(AND(F45&gt;E45,$G$1="no"),"",_xll.EURO(E45,F45,O45,O45,C45,R45,0,0))</f>
        <v>#NAME?</v>
      </c>
      <c r="J45" s="10" t="e">
        <f ca="1">_xll.EURO(E45,F45,O45,O45,C45,R45,0,1)</f>
        <v>#NAME?</v>
      </c>
      <c r="K45" s="14" t="e">
        <f ca="1">_xll.EURO($E45,$F45,$O45,$O45,$C45,$R45,1,2)</f>
        <v>#NAME?</v>
      </c>
      <c r="L45" s="10" t="e">
        <f ca="1">_xll.EURO($E45,$F45,$O45,$O45,$C45,$R45,1,3)/100</f>
        <v>#NAME?</v>
      </c>
      <c r="M45" s="10" t="e">
        <f ca="1">_xll.EURO($E45,$F45,$O45,$O45,$C45,$R45,1,5)/365.25</f>
        <v>#NAME?</v>
      </c>
      <c r="N45" s="118">
        <f>VLOOKUP(D45,Lookups!$B$6:$C$304,2)</f>
        <v>38016</v>
      </c>
      <c r="O45" s="24">
        <f>VLOOKUP(D45,Lookups!$B$6:$E$304,4)</f>
        <v>3.7499999999999999E-2</v>
      </c>
      <c r="P45" s="19">
        <f>VLOOKUP(D45,Lookups!$B$6:$D$304,3)</f>
        <v>20</v>
      </c>
      <c r="Q45" s="143">
        <f t="shared" si="1"/>
        <v>0</v>
      </c>
      <c r="R45" s="28">
        <f t="shared" ca="1" si="2"/>
        <v>-3869</v>
      </c>
    </row>
    <row r="46" spans="1:18" x14ac:dyDescent="0.2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40</v>
      </c>
      <c r="G46" s="64" t="e">
        <f ca="1">IF(AND(E46&gt;F46,$G$1="no"),"",_xll.EURO(E46,F46,O46,O46,C46,R46,1,0))</f>
        <v>#NAME?</v>
      </c>
      <c r="H46" s="9" t="e">
        <f ca="1">_xll.EURO(E46,F46,O46,O46,C46,R46,1,1)</f>
        <v>#NAME?</v>
      </c>
      <c r="I46" s="64" t="e">
        <f ca="1">IF(AND(F46&gt;E46,$G$1="no"),"",_xll.EURO(E46,F46,O46,O46,C46,R46,0,0))</f>
        <v>#NAME?</v>
      </c>
      <c r="J46" s="10" t="e">
        <f ca="1">_xll.EURO(E46,F46,O46,O46,C46,R46,0,1)</f>
        <v>#NAME?</v>
      </c>
      <c r="K46" s="14" t="e">
        <f ca="1">_xll.EURO($E46,$F46,$O46,$O46,$C46,$R46,1,2)</f>
        <v>#NAME?</v>
      </c>
      <c r="L46" s="10" t="e">
        <f ca="1">_xll.EURO($E46,$F46,$O46,$O46,$C46,$R46,1,3)/100</f>
        <v>#NAME?</v>
      </c>
      <c r="M46" s="10" t="e">
        <f ca="1">_xll.EURO($E46,$F46,$O46,$O46,$C46,$R46,1,5)/365.25</f>
        <v>#NAME?</v>
      </c>
      <c r="N46" s="118">
        <f>VLOOKUP(D46,Lookups!$B$6:$C$304,2)</f>
        <v>38045</v>
      </c>
      <c r="O46" s="24">
        <f>VLOOKUP(D46,Lookups!$B$6:$E$304,4)</f>
        <v>3.7499999999999999E-2</v>
      </c>
      <c r="P46" s="19">
        <f>VLOOKUP(D46,Lookups!$B$6:$D$304,3)</f>
        <v>23</v>
      </c>
      <c r="Q46" s="143">
        <f t="shared" si="1"/>
        <v>0</v>
      </c>
      <c r="R46" s="28">
        <f t="shared" ca="1" si="2"/>
        <v>-3840</v>
      </c>
    </row>
    <row r="47" spans="1:18" x14ac:dyDescent="0.2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40</v>
      </c>
      <c r="G47" s="64" t="e">
        <f ca="1">IF(AND(E47&gt;F47,$G$1="no"),"",_xll.EURO(E47,F47,O47,O47,C47,R47,1,0))</f>
        <v>#NAME?</v>
      </c>
      <c r="H47" s="9" t="e">
        <f ca="1">_xll.EURO(E47,F47,O47,O47,C47,R47,1,1)</f>
        <v>#NAME?</v>
      </c>
      <c r="I47" s="64" t="e">
        <f ca="1">IF(AND(F47&gt;E47,$G$1="no"),"",_xll.EURO(E47,F47,O47,O47,C47,R47,0,0))</f>
        <v>#NAME?</v>
      </c>
      <c r="J47" s="10" t="e">
        <f ca="1">_xll.EURO(E47,F47,O47,O47,C47,R47,0,1)</f>
        <v>#NAME?</v>
      </c>
      <c r="K47" s="14" t="e">
        <f ca="1">_xll.EURO($E47,$F47,$O47,$O47,$C47,$R47,1,2)</f>
        <v>#NAME?</v>
      </c>
      <c r="L47" s="10" t="e">
        <f ca="1">_xll.EURO($E47,$F47,$O47,$O47,$C47,$R47,1,3)/100</f>
        <v>#NAME?</v>
      </c>
      <c r="M47" s="10" t="e">
        <f ca="1">_xll.EURO($E47,$F47,$O47,$O47,$C47,$R47,1,5)/365.25</f>
        <v>#NAME?</v>
      </c>
      <c r="N47" s="118">
        <f>VLOOKUP(D47,Lookups!$B$6:$C$304,2)</f>
        <v>38076</v>
      </c>
      <c r="O47" s="24">
        <f>VLOOKUP(D47,Lookups!$B$6:$E$304,4)</f>
        <v>3.7499999999999999E-2</v>
      </c>
      <c r="P47" s="19">
        <f>VLOOKUP(D47,Lookups!$B$6:$D$304,3)</f>
        <v>22</v>
      </c>
      <c r="Q47" s="143">
        <f t="shared" si="1"/>
        <v>0</v>
      </c>
      <c r="R47" s="28">
        <f t="shared" ca="1" si="2"/>
        <v>-3809</v>
      </c>
    </row>
    <row r="48" spans="1:18" x14ac:dyDescent="0.2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40</v>
      </c>
      <c r="G48" s="64" t="e">
        <f ca="1">IF(AND(E48&gt;F48,$G$1="no"),"",_xll.EURO(E48,F48,O48,O48,C48,R48,1,0))</f>
        <v>#NAME?</v>
      </c>
      <c r="H48" s="9" t="e">
        <f ca="1">_xll.EURO(E48,F48,O48,O48,C48,R48,1,1)</f>
        <v>#NAME?</v>
      </c>
      <c r="I48" s="64" t="e">
        <f ca="1">IF(AND(F48&gt;E48,$G$1="no"),"",_xll.EURO(E48,F48,O48,O48,C48,R48,0,0))</f>
        <v>#NAME?</v>
      </c>
      <c r="J48" s="10" t="e">
        <f ca="1">_xll.EURO(E48,F48,O48,O48,C48,R48,0,1)</f>
        <v>#NAME?</v>
      </c>
      <c r="K48" s="14" t="e">
        <f ca="1">_xll.EURO($E48,$F48,$O48,$O48,$C48,$R48,1,2)</f>
        <v>#NAME?</v>
      </c>
      <c r="L48" s="10" t="e">
        <f ca="1">_xll.EURO($E48,$F48,$O48,$O48,$C48,$R48,1,3)/100</f>
        <v>#NAME?</v>
      </c>
      <c r="M48" s="10" t="e">
        <f ca="1">_xll.EURO($E48,$F48,$O48,$O48,$C48,$R48,1,5)/365.25</f>
        <v>#NAME?</v>
      </c>
      <c r="N48" s="118">
        <f>VLOOKUP(D48,Lookups!$B$6:$C$304,2)</f>
        <v>38106</v>
      </c>
      <c r="O48" s="24">
        <f>VLOOKUP(D48,Lookups!$B$6:$E$304,4)</f>
        <v>3.7499999999999999E-2</v>
      </c>
      <c r="P48" s="19">
        <f>VLOOKUP(D48,Lookups!$B$6:$D$304,3)</f>
        <v>20</v>
      </c>
      <c r="Q48" s="143">
        <f t="shared" si="1"/>
        <v>0</v>
      </c>
      <c r="R48" s="28">
        <f t="shared" ca="1" si="2"/>
        <v>-3779</v>
      </c>
    </row>
    <row r="49" spans="1:18" x14ac:dyDescent="0.2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40</v>
      </c>
      <c r="G49" s="64" t="e">
        <f ca="1">IF(AND(E49&gt;F49,$G$1="no"),"",_xll.EURO(E49,F49,O49,O49,C49,R49,1,0))</f>
        <v>#NAME?</v>
      </c>
      <c r="H49" s="9" t="e">
        <f ca="1">_xll.EURO(E49,F49,O49,O49,C49,R49,1,1)</f>
        <v>#NAME?</v>
      </c>
      <c r="I49" s="64" t="e">
        <f ca="1">IF(AND(F49&gt;E49,$G$1="no"),"",_xll.EURO(E49,F49,O49,O49,C49,R49,0,0))</f>
        <v>#NAME?</v>
      </c>
      <c r="J49" s="10" t="e">
        <f ca="1">_xll.EURO(E49,F49,O49,O49,C49,R49,0,1)</f>
        <v>#NAME?</v>
      </c>
      <c r="K49" s="14" t="e">
        <f ca="1">_xll.EURO($E49,$F49,$O49,$O49,$C49,$R49,1,2)</f>
        <v>#NAME?</v>
      </c>
      <c r="L49" s="10" t="e">
        <f ca="1">_xll.EURO($E49,$F49,$O49,$O49,$C49,$R49,1,3)/100</f>
        <v>#NAME?</v>
      </c>
      <c r="M49" s="10" t="e">
        <f ca="1">_xll.EURO($E49,$F49,$O49,$O49,$C49,$R49,1,5)/365.25</f>
        <v>#NAME?</v>
      </c>
      <c r="N49" s="118">
        <f>VLOOKUP(D49,Lookups!$B$6:$C$304,2)</f>
        <v>38137</v>
      </c>
      <c r="O49" s="24">
        <f>VLOOKUP(D49,Lookups!$B$6:$E$304,4)</f>
        <v>3.7499999999999999E-2</v>
      </c>
      <c r="P49" s="19">
        <f>VLOOKUP(D49,Lookups!$B$6:$D$304,3)</f>
        <v>22</v>
      </c>
      <c r="Q49" s="143">
        <f t="shared" si="1"/>
        <v>0</v>
      </c>
      <c r="R49" s="28">
        <f t="shared" ca="1" si="2"/>
        <v>-3748</v>
      </c>
    </row>
    <row r="50" spans="1:18" x14ac:dyDescent="0.2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40</v>
      </c>
      <c r="G50" s="64" t="e">
        <f ca="1">IF(AND(E50&gt;F50,$G$1="no"),"",_xll.EURO(E50,F50,O50,O50,C50,R50,1,0))</f>
        <v>#NAME?</v>
      </c>
      <c r="H50" s="9" t="e">
        <f ca="1">_xll.EURO(E50,F50,O50,O50,C50,R50,1,1)</f>
        <v>#NAME?</v>
      </c>
      <c r="I50" s="64" t="e">
        <f ca="1">IF(AND(F50&gt;E50,$G$1="no"),"",_xll.EURO(E50,F50,O50,O50,C50,R50,0,0))</f>
        <v>#NAME?</v>
      </c>
      <c r="J50" s="10" t="e">
        <f ca="1">_xll.EURO(E50,F50,O50,O50,C50,R50,0,1)</f>
        <v>#NAME?</v>
      </c>
      <c r="K50" s="14" t="e">
        <f ca="1">_xll.EURO($E50,$F50,$O50,$O50,$C50,$R50,1,2)</f>
        <v>#NAME?</v>
      </c>
      <c r="L50" s="10" t="e">
        <f ca="1">_xll.EURO($E50,$F50,$O50,$O50,$C50,$R50,1,3)/100</f>
        <v>#NAME?</v>
      </c>
      <c r="M50" s="10" t="e">
        <f ca="1">_xll.EURO($E50,$F50,$O50,$O50,$C50,$R50,1,5)/365.25</f>
        <v>#NAME?</v>
      </c>
      <c r="N50" s="118">
        <f>VLOOKUP(D50,Lookups!$B$6:$C$304,2)</f>
        <v>38167</v>
      </c>
      <c r="O50" s="24">
        <f>VLOOKUP(D50,Lookups!$B$6:$E$304,4)</f>
        <v>3.7499999999999999E-2</v>
      </c>
      <c r="P50" s="19">
        <f>VLOOKUP(D50,Lookups!$B$6:$D$304,3)</f>
        <v>21</v>
      </c>
      <c r="Q50" s="143">
        <f t="shared" si="1"/>
        <v>0</v>
      </c>
      <c r="R50" s="28">
        <f t="shared" ca="1" si="2"/>
        <v>-3718</v>
      </c>
    </row>
    <row r="51" spans="1:18" x14ac:dyDescent="0.2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40</v>
      </c>
      <c r="G51" s="64" t="e">
        <f ca="1">IF(AND(E51&gt;F51,$G$1="no"),"",_xll.EURO(E51,F51,O51,O51,C51,R51,1,0))</f>
        <v>#NAME?</v>
      </c>
      <c r="H51" s="9" t="e">
        <f ca="1">_xll.EURO(E51,F51,O51,O51,C51,R51,1,1)</f>
        <v>#NAME?</v>
      </c>
      <c r="I51" s="64" t="e">
        <f ca="1">IF(AND(F51&gt;E51,$G$1="no"),"",_xll.EURO(E51,F51,O51,O51,C51,R51,0,0))</f>
        <v>#NAME?</v>
      </c>
      <c r="J51" s="10" t="e">
        <f ca="1">_xll.EURO(E51,F51,O51,O51,C51,R51,0,1)</f>
        <v>#NAME?</v>
      </c>
      <c r="K51" s="14" t="e">
        <f ca="1">_xll.EURO($E51,$F51,$O51,$O51,$C51,$R51,1,2)</f>
        <v>#NAME?</v>
      </c>
      <c r="L51" s="10" t="e">
        <f ca="1">_xll.EURO($E51,$F51,$O51,$O51,$C51,$R51,1,3)/100</f>
        <v>#NAME?</v>
      </c>
      <c r="M51" s="10" t="e">
        <f ca="1">_xll.EURO($E51,$F51,$O51,$O51,$C51,$R51,1,5)/365.25</f>
        <v>#NAME?</v>
      </c>
      <c r="N51" s="118">
        <f>VLOOKUP(D51,Lookups!$B$6:$C$304,2)</f>
        <v>38198</v>
      </c>
      <c r="O51" s="24">
        <f>VLOOKUP(D51,Lookups!$B$6:$E$304,4)</f>
        <v>3.7499999999999999E-2</v>
      </c>
      <c r="P51" s="19">
        <f>VLOOKUP(D51,Lookups!$B$6:$D$304,3)</f>
        <v>22</v>
      </c>
      <c r="Q51" s="143">
        <f t="shared" si="1"/>
        <v>0</v>
      </c>
      <c r="R51" s="28">
        <f t="shared" ca="1" si="2"/>
        <v>-3687</v>
      </c>
    </row>
    <row r="52" spans="1:18" x14ac:dyDescent="0.2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40</v>
      </c>
      <c r="G52" s="64" t="e">
        <f ca="1">IF(AND(E52&gt;F52,$G$1="no"),"",_xll.EURO(E52,F52,O52,O52,C52,R52,1,0))</f>
        <v>#NAME?</v>
      </c>
      <c r="H52" s="9" t="e">
        <f ca="1">_xll.EURO(E52,F52,O52,O52,C52,R52,1,1)</f>
        <v>#NAME?</v>
      </c>
      <c r="I52" s="64" t="e">
        <f ca="1">IF(AND(F52&gt;E52,$G$1="no"),"",_xll.EURO(E52,F52,O52,O52,C52,R52,0,0))</f>
        <v>#NAME?</v>
      </c>
      <c r="J52" s="10" t="e">
        <f ca="1">_xll.EURO(E52,F52,O52,O52,C52,R52,0,1)</f>
        <v>#NAME?</v>
      </c>
      <c r="K52" s="14" t="e">
        <f ca="1">_xll.EURO($E52,$F52,$O52,$O52,$C52,$R52,1,2)</f>
        <v>#NAME?</v>
      </c>
      <c r="L52" s="10" t="e">
        <f ca="1">_xll.EURO($E52,$F52,$O52,$O52,$C52,$R52,1,3)/100</f>
        <v>#NAME?</v>
      </c>
      <c r="M52" s="10" t="e">
        <f ca="1">_xll.EURO($E52,$F52,$O52,$O52,$C52,$R52,1,5)/365.25</f>
        <v>#NAME?</v>
      </c>
      <c r="N52" s="118">
        <f>VLOOKUP(D52,Lookups!$B$6:$C$304,2)</f>
        <v>38229</v>
      </c>
      <c r="O52" s="24">
        <f>VLOOKUP(D52,Lookups!$B$6:$E$304,4)</f>
        <v>3.7499999999999999E-2</v>
      </c>
      <c r="P52" s="19">
        <f>VLOOKUP(D52,Lookups!$B$6:$D$304,3)</f>
        <v>21</v>
      </c>
      <c r="Q52" s="143">
        <f t="shared" si="1"/>
        <v>0</v>
      </c>
      <c r="R52" s="28">
        <f t="shared" ca="1" si="2"/>
        <v>-3656</v>
      </c>
    </row>
    <row r="53" spans="1:18" x14ac:dyDescent="0.2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40</v>
      </c>
      <c r="G53" s="64" t="e">
        <f ca="1">IF(AND(E53&gt;F53,$G$1="no"),"",_xll.EURO(E53,F53,O53,O53,C53,R53,1,0))</f>
        <v>#NAME?</v>
      </c>
      <c r="H53" s="9" t="e">
        <f ca="1">_xll.EURO(E53,F53,O53,O53,C53,R53,1,1)</f>
        <v>#NAME?</v>
      </c>
      <c r="I53" s="64" t="e">
        <f ca="1">IF(AND(F53&gt;E53,$G$1="no"),"",_xll.EURO(E53,F53,O53,O53,C53,R53,0,0))</f>
        <v>#NAME?</v>
      </c>
      <c r="J53" s="10" t="e">
        <f ca="1">_xll.EURO(E53,F53,O53,O53,C53,R53,0,1)</f>
        <v>#NAME?</v>
      </c>
      <c r="K53" s="14" t="e">
        <f ca="1">_xll.EURO($E53,$F53,$O53,$O53,$C53,$R53,1,2)</f>
        <v>#NAME?</v>
      </c>
      <c r="L53" s="10" t="e">
        <f ca="1">_xll.EURO($E53,$F53,$O53,$O53,$C53,$R53,1,3)/100</f>
        <v>#NAME?</v>
      </c>
      <c r="M53" s="10" t="e">
        <f ca="1">_xll.EURO($E53,$F53,$O53,$O53,$C53,$R53,1,5)/365.25</f>
        <v>#NAME?</v>
      </c>
      <c r="N53" s="118">
        <f>VLOOKUP(D53,Lookups!$B$6:$C$304,2)</f>
        <v>38259</v>
      </c>
      <c r="O53" s="24">
        <f>VLOOKUP(D53,Lookups!$B$6:$E$304,4)</f>
        <v>3.7499999999999999E-2</v>
      </c>
      <c r="P53" s="19">
        <f>VLOOKUP(D53,Lookups!$B$6:$D$304,3)</f>
        <v>21</v>
      </c>
      <c r="Q53" s="143">
        <f t="shared" si="1"/>
        <v>0</v>
      </c>
      <c r="R53" s="28">
        <f t="shared" ca="1" si="2"/>
        <v>-3626</v>
      </c>
    </row>
    <row r="54" spans="1:18" x14ac:dyDescent="0.2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40</v>
      </c>
      <c r="G54" s="64" t="e">
        <f ca="1">IF(AND(E54&gt;F54,$G$1="no"),"",_xll.EURO(E54,F54,O54,O54,C54,R54,1,0))</f>
        <v>#NAME?</v>
      </c>
      <c r="H54" s="9" t="e">
        <f ca="1">_xll.EURO(E54,F54,O54,O54,C54,R54,1,1)</f>
        <v>#NAME?</v>
      </c>
      <c r="I54" s="64" t="e">
        <f ca="1">IF(AND(F54&gt;E54,$G$1="no"),"",_xll.EURO(E54,F54,O54,O54,C54,R54,0,0))</f>
        <v>#NAME?</v>
      </c>
      <c r="J54" s="10" t="e">
        <f ca="1">_xll.EURO(E54,F54,O54,O54,C54,R54,0,1)</f>
        <v>#NAME?</v>
      </c>
      <c r="K54" s="14" t="e">
        <f ca="1">_xll.EURO($E54,$F54,$O54,$O54,$C54,$R54,1,2)</f>
        <v>#NAME?</v>
      </c>
      <c r="L54" s="10" t="e">
        <f ca="1">_xll.EURO($E54,$F54,$O54,$O54,$C54,$R54,1,3)/100</f>
        <v>#NAME?</v>
      </c>
      <c r="M54" s="10" t="e">
        <f ca="1">_xll.EURO($E54,$F54,$O54,$O54,$C54,$R54,1,5)/365.25</f>
        <v>#NAME?</v>
      </c>
      <c r="N54" s="118">
        <f>VLOOKUP(D54,Lookups!$B$6:$C$304,2)</f>
        <v>38290</v>
      </c>
      <c r="O54" s="24">
        <f>VLOOKUP(D54,Lookups!$B$6:$E$304,4)</f>
        <v>3.7499999999999999E-2</v>
      </c>
      <c r="P54" s="19">
        <f>VLOOKUP(D54,Lookups!$B$6:$D$304,3)</f>
        <v>21</v>
      </c>
      <c r="Q54" s="143">
        <f t="shared" si="1"/>
        <v>0</v>
      </c>
      <c r="R54" s="28">
        <f t="shared" ca="1" si="2"/>
        <v>-3595</v>
      </c>
    </row>
    <row r="55" spans="1:18" x14ac:dyDescent="0.2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40</v>
      </c>
      <c r="G55" s="64" t="e">
        <f ca="1">IF(AND(E55&gt;F55,$G$1="no"),"",_xll.EURO(E55,F55,O55,O55,C55,R55,1,0))</f>
        <v>#NAME?</v>
      </c>
      <c r="H55" s="9" t="e">
        <f ca="1">_xll.EURO(E55,F55,O55,O55,C55,R55,1,1)</f>
        <v>#NAME?</v>
      </c>
      <c r="I55" s="64" t="e">
        <f ca="1">IF(AND(F55&gt;E55,$G$1="no"),"",_xll.EURO(E55,F55,O55,O55,C55,R55,0,0))</f>
        <v>#NAME?</v>
      </c>
      <c r="J55" s="10" t="e">
        <f ca="1">_xll.EURO(E55,F55,O55,O55,C55,R55,0,1)</f>
        <v>#NAME?</v>
      </c>
      <c r="K55" s="14" t="e">
        <f ca="1">_xll.EURO($E55,$F55,$O55,$O55,$C55,$R55,1,2)</f>
        <v>#NAME?</v>
      </c>
      <c r="L55" s="10" t="e">
        <f ca="1">_xll.EURO($E55,$F55,$O55,$O55,$C55,$R55,1,3)/100</f>
        <v>#NAME?</v>
      </c>
      <c r="M55" s="10" t="e">
        <f ca="1">_xll.EURO($E55,$F55,$O55,$O55,$C55,$R55,1,5)/365.25</f>
        <v>#NAME?</v>
      </c>
      <c r="N55" s="118">
        <f>VLOOKUP(D55,Lookups!$B$6:$C$304,2)</f>
        <v>38320</v>
      </c>
      <c r="O55" s="24">
        <f>VLOOKUP(D55,Lookups!$B$6:$E$304,4)</f>
        <v>3.7499999999999999E-2</v>
      </c>
      <c r="P55" s="19">
        <f>VLOOKUP(D55,Lookups!$B$6:$D$304,3)</f>
        <v>23</v>
      </c>
      <c r="Q55" s="143">
        <f t="shared" si="1"/>
        <v>0</v>
      </c>
      <c r="R55" s="28">
        <f t="shared" ca="1" si="2"/>
        <v>-3565</v>
      </c>
    </row>
    <row r="56" spans="1:18" x14ac:dyDescent="0.2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40</v>
      </c>
      <c r="G56" s="64" t="e">
        <f ca="1">IF(AND(E56&gt;F56,$G$1="no"),"",_xll.EURO(E56,F56,O56,O56,C56,R56,1,0))</f>
        <v>#NAME?</v>
      </c>
      <c r="H56" s="9" t="e">
        <f ca="1">_xll.EURO(E56,F56,O56,O56,C56,R56,1,1)</f>
        <v>#NAME?</v>
      </c>
      <c r="I56" s="64" t="e">
        <f ca="1">IF(AND(F56&gt;E56,$G$1="no"),"",_xll.EURO(E56,F56,O56,O56,C56,R56,0,0))</f>
        <v>#NAME?</v>
      </c>
      <c r="J56" s="10" t="e">
        <f ca="1">_xll.EURO(E56,F56,O56,O56,C56,R56,0,1)</f>
        <v>#NAME?</v>
      </c>
      <c r="K56" s="14" t="e">
        <f ca="1">_xll.EURO($E56,$F56,$O56,$O56,$C56,$R56,1,2)</f>
        <v>#NAME?</v>
      </c>
      <c r="L56" s="10" t="e">
        <f ca="1">_xll.EURO($E56,$F56,$O56,$O56,$C56,$R56,1,3)/100</f>
        <v>#NAME?</v>
      </c>
      <c r="M56" s="10" t="e">
        <f ca="1">_xll.EURO($E56,$F56,$O56,$O56,$C56,$R56,1,5)/365.25</f>
        <v>#NAME?</v>
      </c>
      <c r="N56" s="118">
        <f>VLOOKUP(D56,Lookups!$B$6:$C$304,2)</f>
        <v>38351</v>
      </c>
      <c r="O56" s="24">
        <f>VLOOKUP(D56,Lookups!$B$6:$E$304,4)</f>
        <v>0.04</v>
      </c>
      <c r="P56" s="19">
        <f>VLOOKUP(D56,Lookups!$B$6:$D$304,3)</f>
        <v>21</v>
      </c>
      <c r="Q56" s="143">
        <f t="shared" si="1"/>
        <v>0</v>
      </c>
      <c r="R56" s="28">
        <f t="shared" ca="1" si="2"/>
        <v>-3534</v>
      </c>
    </row>
    <row r="57" spans="1:18" x14ac:dyDescent="0.2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40</v>
      </c>
      <c r="G57" s="64" t="e">
        <f ca="1">IF(AND(E57&gt;F57,$G$1="no"),"",_xll.EURO(E57,F57,O57,O57,C57,R57,1,0))</f>
        <v>#NAME?</v>
      </c>
      <c r="H57" s="9" t="e">
        <f ca="1">_xll.EURO(E57,F57,O57,O57,C57,R57,1,1)</f>
        <v>#NAME?</v>
      </c>
      <c r="I57" s="64" t="e">
        <f ca="1">IF(AND(F57&gt;E57,$G$1="no"),"",_xll.EURO(E57,F57,O57,O57,C57,R57,0,0))</f>
        <v>#NAME?</v>
      </c>
      <c r="J57" s="10" t="e">
        <f ca="1">_xll.EURO(E57,F57,O57,O57,C57,R57,0,1)</f>
        <v>#NAME?</v>
      </c>
      <c r="K57" s="14" t="e">
        <f ca="1">_xll.EURO($E57,$F57,$O57,$O57,$C57,$R57,1,2)</f>
        <v>#NAME?</v>
      </c>
      <c r="L57" s="10" t="e">
        <f ca="1">_xll.EURO($E57,$F57,$O57,$O57,$C57,$R57,1,3)/100</f>
        <v>#NAME?</v>
      </c>
      <c r="M57" s="10" t="e">
        <f ca="1">_xll.EURO($E57,$F57,$O57,$O57,$C57,$R57,1,5)/365.25</f>
        <v>#NAME?</v>
      </c>
      <c r="N57" s="118">
        <f>VLOOKUP(D57,Lookups!$B$6:$C$304,2)</f>
        <v>38382</v>
      </c>
      <c r="O57" s="24">
        <f>VLOOKUP(D57,Lookups!$B$6:$E$304,4)</f>
        <v>0.04</v>
      </c>
      <c r="P57" s="19">
        <f>VLOOKUP(D57,Lookups!$B$6:$D$304,3)</f>
        <v>20</v>
      </c>
      <c r="Q57" s="143">
        <f t="shared" si="1"/>
        <v>0</v>
      </c>
      <c r="R57" s="28">
        <f t="shared" ca="1" si="2"/>
        <v>-3503</v>
      </c>
    </row>
    <row r="58" spans="1:18" x14ac:dyDescent="0.2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40</v>
      </c>
      <c r="G58" s="64" t="e">
        <f ca="1">IF(AND(E58&gt;F58,$G$1="no"),"",_xll.EURO(E58,F58,O58,O58,C58,R58,1,0))</f>
        <v>#NAME?</v>
      </c>
      <c r="H58" s="9" t="e">
        <f ca="1">_xll.EURO(E58,F58,O58,O58,C58,R58,1,1)</f>
        <v>#NAME?</v>
      </c>
      <c r="I58" s="64" t="e">
        <f ca="1">IF(AND(F58&gt;E58,$G$1="no"),"",_xll.EURO(E58,F58,O58,O58,C58,R58,0,0))</f>
        <v>#NAME?</v>
      </c>
      <c r="J58" s="10" t="e">
        <f ca="1">_xll.EURO(E58,F58,O58,O58,C58,R58,0,1)</f>
        <v>#NAME?</v>
      </c>
      <c r="K58" s="14" t="e">
        <f ca="1">_xll.EURO($E58,$F58,$O58,$O58,$C58,$R58,1,2)</f>
        <v>#NAME?</v>
      </c>
      <c r="L58" s="10" t="e">
        <f ca="1">_xll.EURO($E58,$F58,$O58,$O58,$C58,$R58,1,3)/100</f>
        <v>#NAME?</v>
      </c>
      <c r="M58" s="10" t="e">
        <f ca="1">_xll.EURO($E58,$F58,$O58,$O58,$C58,$R58,1,5)/365.25</f>
        <v>#NAME?</v>
      </c>
      <c r="N58" s="118">
        <f>VLOOKUP(D58,Lookups!$B$6:$C$304,2)</f>
        <v>38410</v>
      </c>
      <c r="O58" s="24">
        <f>VLOOKUP(D58,Lookups!$B$6:$E$304,4)</f>
        <v>0.04</v>
      </c>
      <c r="P58" s="19">
        <f>VLOOKUP(D58,Lookups!$B$6:$D$304,3)</f>
        <v>23</v>
      </c>
      <c r="Q58" s="143">
        <f t="shared" si="1"/>
        <v>0</v>
      </c>
      <c r="R58" s="28">
        <f t="shared" ca="1" si="2"/>
        <v>-3475</v>
      </c>
    </row>
    <row r="59" spans="1:18" x14ac:dyDescent="0.2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40</v>
      </c>
      <c r="G59" s="64" t="e">
        <f ca="1">IF(AND(E59&gt;F59,$G$1="no"),"",_xll.EURO(E59,F59,O59,O59,C59,R59,1,0))</f>
        <v>#NAME?</v>
      </c>
      <c r="H59" s="9" t="e">
        <f ca="1">_xll.EURO(E59,F59,O59,O59,C59,R59,1,1)</f>
        <v>#NAME?</v>
      </c>
      <c r="I59" s="64" t="e">
        <f ca="1">IF(AND(F59&gt;E59,$G$1="no"),"",_xll.EURO(E59,F59,O59,O59,C59,R59,0,0))</f>
        <v>#NAME?</v>
      </c>
      <c r="J59" s="10" t="e">
        <f ca="1">_xll.EURO(E59,F59,O59,O59,C59,R59,0,1)</f>
        <v>#NAME?</v>
      </c>
      <c r="K59" s="14" t="e">
        <f ca="1">_xll.EURO($E59,$F59,$O59,$O59,$C59,$R59,1,2)</f>
        <v>#NAME?</v>
      </c>
      <c r="L59" s="10" t="e">
        <f ca="1">_xll.EURO($E59,$F59,$O59,$O59,$C59,$R59,1,3)/100</f>
        <v>#NAME?</v>
      </c>
      <c r="M59" s="10" t="e">
        <f ca="1">_xll.EURO($E59,$F59,$O59,$O59,$C59,$R59,1,5)/365.25</f>
        <v>#NAME?</v>
      </c>
      <c r="N59" s="118">
        <f>VLOOKUP(D59,Lookups!$B$6:$C$304,2)</f>
        <v>38441</v>
      </c>
      <c r="O59" s="24">
        <f>VLOOKUP(D59,Lookups!$B$6:$E$304,4)</f>
        <v>0.04</v>
      </c>
      <c r="P59" s="19">
        <f>VLOOKUP(D59,Lookups!$B$6:$D$304,3)</f>
        <v>21</v>
      </c>
      <c r="Q59" s="143">
        <f t="shared" si="1"/>
        <v>0</v>
      </c>
      <c r="R59" s="28">
        <f t="shared" ca="1" si="2"/>
        <v>-3444</v>
      </c>
    </row>
    <row r="60" spans="1:18" x14ac:dyDescent="0.2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40</v>
      </c>
      <c r="G60" s="64" t="e">
        <f ca="1">IF(AND(E60&gt;F60,$G$1="no"),"",_xll.EURO(E60,F60,O60,O60,C60,R60,1,0))</f>
        <v>#NAME?</v>
      </c>
      <c r="H60" s="9" t="e">
        <f ca="1">_xll.EURO(E60,F60,O60,O60,C60,R60,1,1)</f>
        <v>#NAME?</v>
      </c>
      <c r="I60" s="64" t="e">
        <f ca="1">IF(AND(F60&gt;E60,$G$1="no"),"",_xll.EURO(E60,F60,O60,O60,C60,R60,0,0))</f>
        <v>#NAME?</v>
      </c>
      <c r="J60" s="10" t="e">
        <f ca="1">_xll.EURO(E60,F60,O60,O60,C60,R60,0,1)</f>
        <v>#NAME?</v>
      </c>
      <c r="K60" s="14" t="e">
        <f ca="1">_xll.EURO($E60,$F60,$O60,$O60,$C60,$R60,1,2)</f>
        <v>#NAME?</v>
      </c>
      <c r="L60" s="10" t="e">
        <f ca="1">_xll.EURO($E60,$F60,$O60,$O60,$C60,$R60,1,3)/100</f>
        <v>#NAME?</v>
      </c>
      <c r="M60" s="10" t="e">
        <f ca="1">_xll.EURO($E60,$F60,$O60,$O60,$C60,$R60,1,5)/365.25</f>
        <v>#NAME?</v>
      </c>
      <c r="N60" s="118">
        <f>VLOOKUP(D60,Lookups!$B$6:$C$304,2)</f>
        <v>38471</v>
      </c>
      <c r="O60" s="24">
        <f>VLOOKUP(D60,Lookups!$B$6:$E$304,4)</f>
        <v>0.04</v>
      </c>
      <c r="P60" s="19">
        <f>VLOOKUP(D60,Lookups!$B$6:$D$304,3)</f>
        <v>21</v>
      </c>
      <c r="Q60" s="143">
        <f t="shared" si="1"/>
        <v>0</v>
      </c>
      <c r="R60" s="28">
        <f t="shared" ca="1" si="2"/>
        <v>-3414</v>
      </c>
    </row>
    <row r="61" spans="1:18" x14ac:dyDescent="0.2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40</v>
      </c>
      <c r="G61" s="64" t="e">
        <f ca="1">IF(AND(E61&gt;F61,$G$1="no"),"",_xll.EURO(E61,F61,O61,O61,C61,R61,1,0))</f>
        <v>#NAME?</v>
      </c>
      <c r="H61" s="9" t="e">
        <f ca="1">_xll.EURO(E61,F61,O61,O61,C61,R61,1,1)</f>
        <v>#NAME?</v>
      </c>
      <c r="I61" s="64" t="e">
        <f ca="1">IF(AND(F61&gt;E61,$G$1="no"),"",_xll.EURO(E61,F61,O61,O61,C61,R61,0,0))</f>
        <v>#NAME?</v>
      </c>
      <c r="J61" s="10" t="e">
        <f ca="1">_xll.EURO(E61,F61,O61,O61,C61,R61,0,1)</f>
        <v>#NAME?</v>
      </c>
      <c r="K61" s="14" t="e">
        <f ca="1">_xll.EURO($E61,$F61,$O61,$O61,$C61,$R61,1,2)</f>
        <v>#NAME?</v>
      </c>
      <c r="L61" s="10" t="e">
        <f ca="1">_xll.EURO($E61,$F61,$O61,$O61,$C61,$R61,1,3)/100</f>
        <v>#NAME?</v>
      </c>
      <c r="M61" s="10" t="e">
        <f ca="1">_xll.EURO($E61,$F61,$O61,$O61,$C61,$R61,1,5)/365.25</f>
        <v>#NAME?</v>
      </c>
      <c r="N61" s="118">
        <f>VLOOKUP(D61,Lookups!$B$6:$C$304,2)</f>
        <v>38502</v>
      </c>
      <c r="O61" s="24">
        <f>VLOOKUP(D61,Lookups!$B$6:$E$304,4)</f>
        <v>0.04</v>
      </c>
      <c r="P61" s="19">
        <f>VLOOKUP(D61,Lookups!$B$6:$D$304,3)</f>
        <v>22</v>
      </c>
      <c r="Q61" s="143">
        <f t="shared" si="1"/>
        <v>0</v>
      </c>
      <c r="R61" s="28">
        <f t="shared" ca="1" si="2"/>
        <v>-3383</v>
      </c>
    </row>
    <row r="62" spans="1:18" x14ac:dyDescent="0.2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40</v>
      </c>
      <c r="G62" s="64" t="e">
        <f ca="1">IF(AND(E62&gt;F62,$G$1="no"),"",_xll.EURO(E62,F62,O62,O62,C62,R62,1,0))</f>
        <v>#NAME?</v>
      </c>
      <c r="H62" s="9" t="e">
        <f ca="1">_xll.EURO(E62,F62,O62,O62,C62,R62,1,1)</f>
        <v>#NAME?</v>
      </c>
      <c r="I62" s="64" t="e">
        <f ca="1">IF(AND(F62&gt;E62,$G$1="no"),"",_xll.EURO(E62,F62,O62,O62,C62,R62,0,0))</f>
        <v>#NAME?</v>
      </c>
      <c r="J62" s="10" t="e">
        <f ca="1">_xll.EURO(E62,F62,O62,O62,C62,R62,0,1)</f>
        <v>#NAME?</v>
      </c>
      <c r="K62" s="14" t="e">
        <f ca="1">_xll.EURO($E62,$F62,$O62,$O62,$C62,$R62,1,2)</f>
        <v>#NAME?</v>
      </c>
      <c r="L62" s="10" t="e">
        <f ca="1">_xll.EURO($E62,$F62,$O62,$O62,$C62,$R62,1,3)/100</f>
        <v>#NAME?</v>
      </c>
      <c r="M62" s="10" t="e">
        <f ca="1">_xll.EURO($E62,$F62,$O62,$O62,$C62,$R62,1,5)/365.25</f>
        <v>#NAME?</v>
      </c>
      <c r="N62" s="118">
        <f>VLOOKUP(D62,Lookups!$B$6:$C$304,2)</f>
        <v>38532</v>
      </c>
      <c r="O62" s="24">
        <f>VLOOKUP(D62,Lookups!$B$6:$E$304,4)</f>
        <v>0.04</v>
      </c>
      <c r="P62" s="19">
        <f>VLOOKUP(D62,Lookups!$B$6:$D$304,3)</f>
        <v>20</v>
      </c>
      <c r="Q62" s="143">
        <f t="shared" si="1"/>
        <v>0</v>
      </c>
      <c r="R62" s="28">
        <f t="shared" ca="1" si="2"/>
        <v>-3353</v>
      </c>
    </row>
    <row r="63" spans="1:18" x14ac:dyDescent="0.2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40</v>
      </c>
      <c r="G63" s="64" t="e">
        <f ca="1">IF(AND(E63&gt;F63,$G$1="no"),"",_xll.EURO(E63,F63,O63,O63,C63,R63,1,0))</f>
        <v>#NAME?</v>
      </c>
      <c r="H63" s="9" t="e">
        <f ca="1">_xll.EURO(E63,F63,O63,O63,C63,R63,1,1)</f>
        <v>#NAME?</v>
      </c>
      <c r="I63" s="64" t="e">
        <f ca="1">IF(AND(F63&gt;E63,$G$1="no"),"",_xll.EURO(E63,F63,O63,O63,C63,R63,0,0))</f>
        <v>#NAME?</v>
      </c>
      <c r="J63" s="10" t="e">
        <f ca="1">_xll.EURO(E63,F63,O63,O63,C63,R63,0,1)</f>
        <v>#NAME?</v>
      </c>
      <c r="K63" s="14" t="e">
        <f ca="1">_xll.EURO($E63,$F63,$O63,$O63,$C63,$R63,1,2)</f>
        <v>#NAME?</v>
      </c>
      <c r="L63" s="10" t="e">
        <f ca="1">_xll.EURO($E63,$F63,$O63,$O63,$C63,$R63,1,3)/100</f>
        <v>#NAME?</v>
      </c>
      <c r="M63" s="10" t="e">
        <f ca="1">_xll.EURO($E63,$F63,$O63,$O63,$C63,$R63,1,5)/365.25</f>
        <v>#NAME?</v>
      </c>
      <c r="N63" s="118">
        <f>VLOOKUP(D63,Lookups!$B$6:$C$304,2)</f>
        <v>38563</v>
      </c>
      <c r="O63" s="24">
        <f>VLOOKUP(D63,Lookups!$B$6:$E$304,4)</f>
        <v>0.04</v>
      </c>
      <c r="P63" s="19">
        <f>VLOOKUP(D63,Lookups!$B$6:$D$304,3)</f>
        <v>23</v>
      </c>
      <c r="Q63" s="143">
        <f t="shared" si="1"/>
        <v>0</v>
      </c>
      <c r="R63" s="28">
        <f t="shared" ca="1" si="2"/>
        <v>-3322</v>
      </c>
    </row>
    <row r="64" spans="1:18" x14ac:dyDescent="0.2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40</v>
      </c>
      <c r="G64" s="64" t="e">
        <f ca="1">IF(AND(E64&gt;F64,$G$1="no"),"",_xll.EURO(E64,F64,O64,O64,C64,R64,1,0))</f>
        <v>#NAME?</v>
      </c>
      <c r="H64" s="9" t="e">
        <f ca="1">_xll.EURO(E64,F64,O64,O64,C64,R64,1,1)</f>
        <v>#NAME?</v>
      </c>
      <c r="I64" s="64" t="e">
        <f ca="1">IF(AND(F64&gt;E64,$G$1="no"),"",_xll.EURO(E64,F64,O64,O64,C64,R64,0,0))</f>
        <v>#NAME?</v>
      </c>
      <c r="J64" s="10" t="e">
        <f ca="1">_xll.EURO(E64,F64,O64,O64,C64,R64,0,1)</f>
        <v>#NAME?</v>
      </c>
      <c r="K64" s="14" t="e">
        <f ca="1">_xll.EURO($E64,$F64,$O64,$O64,$C64,$R64,1,2)</f>
        <v>#NAME?</v>
      </c>
      <c r="L64" s="10" t="e">
        <f ca="1">_xll.EURO($E64,$F64,$O64,$O64,$C64,$R64,1,3)/100</f>
        <v>#NAME?</v>
      </c>
      <c r="M64" s="10" t="e">
        <f ca="1">_xll.EURO($E64,$F64,$O64,$O64,$C64,$R64,1,5)/365.25</f>
        <v>#NAME?</v>
      </c>
      <c r="N64" s="118">
        <f>VLOOKUP(D64,Lookups!$B$6:$C$304,2)</f>
        <v>38594</v>
      </c>
      <c r="O64" s="24">
        <f>VLOOKUP(D64,Lookups!$B$6:$E$304,4)</f>
        <v>0.04</v>
      </c>
      <c r="P64" s="19">
        <f>VLOOKUP(D64,Lookups!$B$6:$D$304,3)</f>
        <v>21</v>
      </c>
      <c r="Q64" s="143">
        <f t="shared" si="1"/>
        <v>0</v>
      </c>
      <c r="R64" s="28">
        <f t="shared" ca="1" si="2"/>
        <v>-3291</v>
      </c>
    </row>
    <row r="65" spans="1:18" x14ac:dyDescent="0.2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40</v>
      </c>
      <c r="G65" s="64" t="e">
        <f ca="1">IF(AND(E65&gt;F65,$G$1="no"),"",_xll.EURO(E65,F65,O65,O65,C65,R65,1,0))</f>
        <v>#NAME?</v>
      </c>
      <c r="H65" s="9" t="e">
        <f ca="1">_xll.EURO(E65,F65,O65,O65,C65,R65,1,1)</f>
        <v>#NAME?</v>
      </c>
      <c r="I65" s="64" t="e">
        <f ca="1">IF(AND(F65&gt;E65,$G$1="no"),"",_xll.EURO(E65,F65,O65,O65,C65,R65,0,0))</f>
        <v>#NAME?</v>
      </c>
      <c r="J65" s="10" t="e">
        <f ca="1">_xll.EURO(E65,F65,O65,O65,C65,R65,0,1)</f>
        <v>#NAME?</v>
      </c>
      <c r="K65" s="14" t="e">
        <f ca="1">_xll.EURO($E65,$F65,$O65,$O65,$C65,$R65,1,2)</f>
        <v>#NAME?</v>
      </c>
      <c r="L65" s="10" t="e">
        <f ca="1">_xll.EURO($E65,$F65,$O65,$O65,$C65,$R65,1,3)/100</f>
        <v>#NAME?</v>
      </c>
      <c r="M65" s="10" t="e">
        <f ca="1">_xll.EURO($E65,$F65,$O65,$O65,$C65,$R65,1,5)/365.25</f>
        <v>#NAME?</v>
      </c>
      <c r="N65" s="118">
        <f>VLOOKUP(D65,Lookups!$B$6:$C$304,2)</f>
        <v>38624</v>
      </c>
      <c r="O65" s="24">
        <f>VLOOKUP(D65,Lookups!$B$6:$E$304,4)</f>
        <v>0.04</v>
      </c>
      <c r="P65" s="19">
        <f>VLOOKUP(D65,Lookups!$B$6:$D$304,3)</f>
        <v>21</v>
      </c>
      <c r="Q65" s="143">
        <f t="shared" si="1"/>
        <v>0</v>
      </c>
      <c r="R65" s="28">
        <f t="shared" ca="1" si="2"/>
        <v>-3261</v>
      </c>
    </row>
    <row r="66" spans="1:18" x14ac:dyDescent="0.2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40</v>
      </c>
      <c r="G66" s="64" t="e">
        <f ca="1">IF(AND(E66&gt;F66,$G$1="no"),"",_xll.EURO(E66,F66,O66,O66,C66,R66,1,0))</f>
        <v>#NAME?</v>
      </c>
      <c r="H66" s="9" t="e">
        <f ca="1">_xll.EURO(E66,F66,O66,O66,C66,R66,1,1)</f>
        <v>#NAME?</v>
      </c>
      <c r="I66" s="64" t="e">
        <f ca="1">IF(AND(F66&gt;E66,$G$1="no"),"",_xll.EURO(E66,F66,O66,O66,C66,R66,0,0))</f>
        <v>#NAME?</v>
      </c>
      <c r="J66" s="10" t="e">
        <f ca="1">_xll.EURO(E66,F66,O66,O66,C66,R66,0,1)</f>
        <v>#NAME?</v>
      </c>
      <c r="K66" s="14" t="e">
        <f ca="1">_xll.EURO($E66,$F66,$O66,$O66,$C66,$R66,1,2)</f>
        <v>#NAME?</v>
      </c>
      <c r="L66" s="10" t="e">
        <f ca="1">_xll.EURO($E66,$F66,$O66,$O66,$C66,$R66,1,3)/100</f>
        <v>#NAME?</v>
      </c>
      <c r="M66" s="10" t="e">
        <f ca="1">_xll.EURO($E66,$F66,$O66,$O66,$C66,$R66,1,5)/365.25</f>
        <v>#NAME?</v>
      </c>
      <c r="N66" s="118">
        <f>VLOOKUP(D66,Lookups!$B$6:$C$304,2)</f>
        <v>38655</v>
      </c>
      <c r="O66" s="24">
        <f>VLOOKUP(D66,Lookups!$B$6:$E$304,4)</f>
        <v>0.04</v>
      </c>
      <c r="P66" s="19">
        <f>VLOOKUP(D66,Lookups!$B$6:$D$304,3)</f>
        <v>21</v>
      </c>
      <c r="Q66" s="143">
        <f t="shared" si="1"/>
        <v>0</v>
      </c>
      <c r="R66" s="28">
        <f t="shared" ca="1" si="2"/>
        <v>-3230</v>
      </c>
    </row>
    <row r="67" spans="1:18" x14ac:dyDescent="0.2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40</v>
      </c>
      <c r="G67" s="64" t="e">
        <f ca="1">IF(AND(E67&gt;F67,$G$1="no"),"",_xll.EURO(E67,F67,O67,O67,C67,R67,1,0))</f>
        <v>#NAME?</v>
      </c>
      <c r="H67" s="9" t="e">
        <f ca="1">_xll.EURO(E67,F67,O67,O67,C67,R67,1,1)</f>
        <v>#NAME?</v>
      </c>
      <c r="I67" s="64" t="e">
        <f ca="1">IF(AND(F67&gt;E67,$G$1="no"),"",_xll.EURO(E67,F67,O67,O67,C67,R67,0,0))</f>
        <v>#NAME?</v>
      </c>
      <c r="J67" s="10" t="e">
        <f ca="1">_xll.EURO(E67,F67,O67,O67,C67,R67,0,1)</f>
        <v>#NAME?</v>
      </c>
      <c r="K67" s="14" t="e">
        <f ca="1">_xll.EURO($E67,$F67,$O67,$O67,$C67,$R67,1,2)</f>
        <v>#NAME?</v>
      </c>
      <c r="L67" s="10" t="e">
        <f ca="1">_xll.EURO($E67,$F67,$O67,$O67,$C67,$R67,1,3)/100</f>
        <v>#NAME?</v>
      </c>
      <c r="M67" s="10" t="e">
        <f ca="1">_xll.EURO($E67,$F67,$O67,$O67,$C67,$R67,1,5)/365.25</f>
        <v>#NAME?</v>
      </c>
      <c r="N67" s="118">
        <f>VLOOKUP(D67,Lookups!$B$6:$C$304,2)</f>
        <v>38685</v>
      </c>
      <c r="O67" s="24">
        <f>VLOOKUP(D67,Lookups!$B$6:$E$304,4)</f>
        <v>0.04</v>
      </c>
      <c r="P67" s="19">
        <f>VLOOKUP(D67,Lookups!$B$6:$D$304,3)</f>
        <v>21</v>
      </c>
      <c r="Q67" s="143">
        <f t="shared" si="1"/>
        <v>0</v>
      </c>
      <c r="R67" s="28">
        <f t="shared" ca="1" si="2"/>
        <v>-3200</v>
      </c>
    </row>
    <row r="68" spans="1:18" x14ac:dyDescent="0.2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40</v>
      </c>
      <c r="G68" s="64" t="e">
        <f ca="1">IF(AND(E68&gt;F68,$G$1="no"),"",_xll.EURO(E68,F68,O68,O68,C68,R68,1,0))</f>
        <v>#NAME?</v>
      </c>
      <c r="H68" s="9" t="e">
        <f ca="1">_xll.EURO(E68,F68,O68,O68,C68,R68,1,1)</f>
        <v>#NAME?</v>
      </c>
      <c r="I68" s="64" t="e">
        <f ca="1">IF(AND(F68&gt;E68,$G$1="no"),"",_xll.EURO(E68,F68,O68,O68,C68,R68,0,0))</f>
        <v>#NAME?</v>
      </c>
      <c r="J68" s="10" t="e">
        <f ca="1">_xll.EURO(E68,F68,O68,O68,C68,R68,0,1)</f>
        <v>#NAME?</v>
      </c>
      <c r="K68" s="14" t="e">
        <f ca="1">_xll.EURO($E68,$F68,$O68,$O68,$C68,$R68,1,2)</f>
        <v>#NAME?</v>
      </c>
      <c r="L68" s="10" t="e">
        <f ca="1">_xll.EURO($E68,$F68,$O68,$O68,$C68,$R68,1,3)/100</f>
        <v>#NAME?</v>
      </c>
      <c r="M68" s="10" t="e">
        <f ca="1">_xll.EURO($E68,$F68,$O68,$O68,$C68,$R68,1,5)/365.25</f>
        <v>#NAME?</v>
      </c>
      <c r="N68" s="118">
        <f>VLOOKUP(D68,Lookups!$B$6:$C$304,2)</f>
        <v>38716</v>
      </c>
      <c r="O68" s="24">
        <f>VLOOKUP(D68,Lookups!$B$6:$E$304,4)</f>
        <v>4.2500000000000003E-2</v>
      </c>
      <c r="P68" s="19">
        <f>VLOOKUP(D68,Lookups!$B$6:$D$304,3)</f>
        <v>21</v>
      </c>
      <c r="Q68" s="143">
        <f t="shared" si="1"/>
        <v>0</v>
      </c>
      <c r="R68" s="28">
        <f t="shared" ca="1" si="2"/>
        <v>-3169</v>
      </c>
    </row>
    <row r="69" spans="1:18" x14ac:dyDescent="0.2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40</v>
      </c>
      <c r="G69" s="64" t="e">
        <f ca="1">IF(AND(E69&gt;F69,$G$1="no"),"",_xll.EURO(E69,F69,O69,O69,C69,R69,1,0))</f>
        <v>#NAME?</v>
      </c>
      <c r="H69" s="9" t="e">
        <f ca="1">_xll.EURO(E69,F69,O69,O69,C69,R69,1,1)</f>
        <v>#NAME?</v>
      </c>
      <c r="I69" s="64" t="e">
        <f ca="1">IF(AND(F69&gt;E69,$G$1="no"),"",_xll.EURO(E69,F69,O69,O69,C69,R69,0,0))</f>
        <v>#NAME?</v>
      </c>
      <c r="J69" s="10" t="e">
        <f ca="1">_xll.EURO(E69,F69,O69,O69,C69,R69,0,1)</f>
        <v>#NAME?</v>
      </c>
      <c r="K69" s="14" t="e">
        <f ca="1">_xll.EURO($E69,$F69,$O69,$O69,$C69,$R69,1,2)</f>
        <v>#NAME?</v>
      </c>
      <c r="L69" s="10" t="e">
        <f ca="1">_xll.EURO($E69,$F69,$O69,$O69,$C69,$R69,1,3)/100</f>
        <v>#NAME?</v>
      </c>
      <c r="M69" s="10" t="e">
        <f ca="1">_xll.EURO($E69,$F69,$O69,$O69,$C69,$R69,1,5)/365.25</f>
        <v>#NAME?</v>
      </c>
      <c r="N69" s="118">
        <f>VLOOKUP(D69,Lookups!$B$6:$C$304,2)</f>
        <v>38747</v>
      </c>
      <c r="O69" s="24">
        <f>VLOOKUP(D69,Lookups!$B$6:$E$304,4)</f>
        <v>4.2500000000000003E-2</v>
      </c>
      <c r="P69" s="19">
        <f>VLOOKUP(D69,Lookups!$B$6:$D$304,3)</f>
        <v>20</v>
      </c>
      <c r="Q69" s="143">
        <f t="shared" si="1"/>
        <v>0</v>
      </c>
      <c r="R69" s="28">
        <f t="shared" ca="1" si="2"/>
        <v>-3138</v>
      </c>
    </row>
    <row r="70" spans="1:18" x14ac:dyDescent="0.2">
      <c r="A70" s="24"/>
      <c r="B70" s="25"/>
      <c r="C70" s="131">
        <v>0.27300000000000002</v>
      </c>
      <c r="D70" s="93">
        <v>38777</v>
      </c>
      <c r="E70" s="128">
        <f t="shared" ref="E70:E96" si="4">E58*1.015</f>
        <v>39.280493030548094</v>
      </c>
      <c r="F70" s="127">
        <f t="shared" si="3"/>
        <v>40</v>
      </c>
      <c r="G70" s="64" t="e">
        <f ca="1">IF(AND(E70&gt;F70,$G$1="no"),"",_xll.EURO(E70,F70,O70,O70,C70,R70,1,0))</f>
        <v>#NAME?</v>
      </c>
      <c r="H70" s="9" t="e">
        <f ca="1">_xll.EURO(E70,F70,O70,O70,C70,R70,1,1)</f>
        <v>#NAME?</v>
      </c>
      <c r="I70" s="64" t="e">
        <f ca="1">IF(AND(F70&gt;E70,$G$1="no"),"",_xll.EURO(E70,F70,O70,O70,C70,R70,0,0))</f>
        <v>#NAME?</v>
      </c>
      <c r="J70" s="10" t="e">
        <f ca="1">_xll.EURO(E70,F70,O70,O70,C70,R70,0,1)</f>
        <v>#NAME?</v>
      </c>
      <c r="K70" s="14" t="e">
        <f ca="1">_xll.EURO($E70,$F70,$O70,$O70,$C70,$R70,1,2)</f>
        <v>#NAME?</v>
      </c>
      <c r="L70" s="10" t="e">
        <f ca="1">_xll.EURO($E70,$F70,$O70,$O70,$C70,$R70,1,3)/100</f>
        <v>#NAME?</v>
      </c>
      <c r="M70" s="10" t="e">
        <f ca="1">_xll.EURO($E70,$F70,$O70,$O70,$C70,$R70,1,5)/365.25</f>
        <v>#NAME?</v>
      </c>
      <c r="N70" s="118">
        <f>VLOOKUP(D70,Lookups!$B$6:$C$304,2)</f>
        <v>38775</v>
      </c>
      <c r="O70" s="24">
        <f>VLOOKUP(D70,Lookups!$B$6:$E$304,4)</f>
        <v>4.2500000000000003E-2</v>
      </c>
      <c r="P70" s="19">
        <f>VLOOKUP(D70,Lookups!$B$6:$D$304,3)</f>
        <v>23</v>
      </c>
      <c r="Q70" s="143">
        <f t="shared" si="1"/>
        <v>0</v>
      </c>
      <c r="R70" s="28">
        <f t="shared" ca="1" si="2"/>
        <v>-3110</v>
      </c>
    </row>
    <row r="71" spans="1:18" x14ac:dyDescent="0.2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40</v>
      </c>
      <c r="G71" s="64" t="e">
        <f ca="1">IF(AND(E71&gt;F71,$G$1="no"),"",_xll.EURO(E71,F71,O71,O71,C71,R71,1,0))</f>
        <v>#NAME?</v>
      </c>
      <c r="H71" s="9" t="e">
        <f ca="1">_xll.EURO(E71,F71,O71,O71,C71,R71,1,1)</f>
        <v>#NAME?</v>
      </c>
      <c r="I71" s="64" t="e">
        <f ca="1">IF(AND(F71&gt;E71,$G$1="no"),"",_xll.EURO(E71,F71,O71,O71,C71,R71,0,0))</f>
        <v>#NAME?</v>
      </c>
      <c r="J71" s="10" t="e">
        <f ca="1">_xll.EURO(E71,F71,O71,O71,C71,R71,0,1)</f>
        <v>#NAME?</v>
      </c>
      <c r="K71" s="14" t="e">
        <f ca="1">_xll.EURO($E71,$F71,$O71,$O71,$C71,$R71,1,2)</f>
        <v>#NAME?</v>
      </c>
      <c r="L71" s="10" t="e">
        <f ca="1">_xll.EURO($E71,$F71,$O71,$O71,$C71,$R71,1,3)/100</f>
        <v>#NAME?</v>
      </c>
      <c r="M71" s="10" t="e">
        <f ca="1">_xll.EURO($E71,$F71,$O71,$O71,$C71,$R71,1,5)/365.25</f>
        <v>#NAME?</v>
      </c>
      <c r="N71" s="118">
        <f>VLOOKUP(D71,Lookups!$B$6:$C$304,2)</f>
        <v>38806</v>
      </c>
      <c r="O71" s="24">
        <f>VLOOKUP(D71,Lookups!$B$6:$E$304,4)</f>
        <v>4.2500000000000003E-2</v>
      </c>
      <c r="P71" s="19">
        <f>VLOOKUP(D71,Lookups!$B$6:$D$304,3)</f>
        <v>20</v>
      </c>
      <c r="Q71" s="143">
        <f t="shared" si="1"/>
        <v>0</v>
      </c>
      <c r="R71" s="28">
        <f t="shared" ca="1" si="2"/>
        <v>-3079</v>
      </c>
    </row>
    <row r="72" spans="1:18" x14ac:dyDescent="0.2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40</v>
      </c>
      <c r="G72" s="64" t="e">
        <f ca="1">IF(AND(E72&gt;F72,$G$1="no"),"",_xll.EURO(E72,F72,O72,O72,C72,R72,1,0))</f>
        <v>#NAME?</v>
      </c>
      <c r="H72" s="9" t="e">
        <f ca="1">_xll.EURO(E72,F72,O72,O72,C72,R72,1,1)</f>
        <v>#NAME?</v>
      </c>
      <c r="I72" s="64" t="e">
        <f ca="1">IF(AND(F72&gt;E72,$G$1="no"),"",_xll.EURO(E72,F72,O72,O72,C72,R72,0,0))</f>
        <v>#NAME?</v>
      </c>
      <c r="J72" s="10" t="e">
        <f ca="1">_xll.EURO(E72,F72,O72,O72,C72,R72,0,1)</f>
        <v>#NAME?</v>
      </c>
      <c r="K72" s="14" t="e">
        <f ca="1">_xll.EURO($E72,$F72,$O72,$O72,$C72,$R72,1,2)</f>
        <v>#NAME?</v>
      </c>
      <c r="L72" s="10" t="e">
        <f ca="1">_xll.EURO($E72,$F72,$O72,$O72,$C72,$R72,1,3)/100</f>
        <v>#NAME?</v>
      </c>
      <c r="M72" s="10" t="e">
        <f ca="1">_xll.EURO($E72,$F72,$O72,$O72,$C72,$R72,1,5)/365.25</f>
        <v>#NAME?</v>
      </c>
      <c r="N72" s="118">
        <f>VLOOKUP(D72,Lookups!$B$6:$C$304,2)</f>
        <v>38836</v>
      </c>
      <c r="O72" s="24">
        <f>VLOOKUP(D72,Lookups!$B$6:$E$304,4)</f>
        <v>4.2500000000000003E-2</v>
      </c>
      <c r="P72" s="19">
        <f>VLOOKUP(D72,Lookups!$B$6:$D$304,3)</f>
        <v>22</v>
      </c>
      <c r="Q72" s="143">
        <f t="shared" si="1"/>
        <v>0</v>
      </c>
      <c r="R72" s="28">
        <f t="shared" ca="1" si="2"/>
        <v>-3049</v>
      </c>
    </row>
    <row r="73" spans="1:18" x14ac:dyDescent="0.2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40</v>
      </c>
      <c r="G73" s="64" t="e">
        <f ca="1">IF(AND(E73&gt;F73,$G$1="no"),"",_xll.EURO(E73,F73,O73,O73,C73,R73,1,0))</f>
        <v>#NAME?</v>
      </c>
      <c r="H73" s="9" t="e">
        <f ca="1">_xll.EURO(E73,F73,O73,O73,C73,R73,1,1)</f>
        <v>#NAME?</v>
      </c>
      <c r="I73" s="64" t="e">
        <f ca="1">IF(AND(F73&gt;E73,$G$1="no"),"",_xll.EURO(E73,F73,O73,O73,C73,R73,0,0))</f>
        <v>#NAME?</v>
      </c>
      <c r="J73" s="10" t="e">
        <f ca="1">_xll.EURO(E73,F73,O73,O73,C73,R73,0,1)</f>
        <v>#NAME?</v>
      </c>
      <c r="K73" s="14" t="e">
        <f ca="1">_xll.EURO($E73,$F73,$O73,$O73,$C73,$R73,1,2)</f>
        <v>#NAME?</v>
      </c>
      <c r="L73" s="10" t="e">
        <f ca="1">_xll.EURO($E73,$F73,$O73,$O73,$C73,$R73,1,3)/100</f>
        <v>#NAME?</v>
      </c>
      <c r="M73" s="10" t="e">
        <f ca="1">_xll.EURO($E73,$F73,$O73,$O73,$C73,$R73,1,5)/365.25</f>
        <v>#NAME?</v>
      </c>
      <c r="N73" s="118">
        <f>VLOOKUP(D73,Lookups!$B$6:$C$304,2)</f>
        <v>38867</v>
      </c>
      <c r="O73" s="24">
        <f>VLOOKUP(D73,Lookups!$B$6:$E$304,4)</f>
        <v>4.2500000000000003E-2</v>
      </c>
      <c r="P73" s="19">
        <f>VLOOKUP(D73,Lookups!$B$6:$D$304,3)</f>
        <v>22</v>
      </c>
      <c r="Q73" s="143">
        <f t="shared" si="1"/>
        <v>0</v>
      </c>
      <c r="R73" s="28">
        <f t="shared" ca="1" si="2"/>
        <v>-3018</v>
      </c>
    </row>
    <row r="74" spans="1:18" x14ac:dyDescent="0.2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40</v>
      </c>
      <c r="G74" s="64" t="e">
        <f ca="1">IF(AND(E74&gt;F74,$G$1="no"),"",_xll.EURO(E74,F74,O74,O74,C74,R74,1,0))</f>
        <v>#NAME?</v>
      </c>
      <c r="H74" s="9" t="e">
        <f ca="1">_xll.EURO(E74,F74,O74,O74,C74,R74,1,1)</f>
        <v>#NAME?</v>
      </c>
      <c r="I74" s="64" t="e">
        <f ca="1">IF(AND(F74&gt;E74,$G$1="no"),"",_xll.EURO(E74,F74,O74,O74,C74,R74,0,0))</f>
        <v>#NAME?</v>
      </c>
      <c r="J74" s="10" t="e">
        <f ca="1">_xll.EURO(E74,F74,O74,O74,C74,R74,0,1)</f>
        <v>#NAME?</v>
      </c>
      <c r="K74" s="14" t="e">
        <f ca="1">_xll.EURO($E74,$F74,$O74,$O74,$C74,$R74,1,2)</f>
        <v>#NAME?</v>
      </c>
      <c r="L74" s="10" t="e">
        <f ca="1">_xll.EURO($E74,$F74,$O74,$O74,$C74,$R74,1,3)/100</f>
        <v>#NAME?</v>
      </c>
      <c r="M74" s="10" t="e">
        <f ca="1">_xll.EURO($E74,$F74,$O74,$O74,$C74,$R74,1,5)/365.25</f>
        <v>#NAME?</v>
      </c>
      <c r="N74" s="118">
        <f>VLOOKUP(D74,Lookups!$B$6:$C$304,2)</f>
        <v>38897</v>
      </c>
      <c r="O74" s="24">
        <f>VLOOKUP(D74,Lookups!$B$6:$E$304,4)</f>
        <v>4.2500000000000003E-2</v>
      </c>
      <c r="P74" s="19">
        <f>VLOOKUP(D74,Lookups!$B$6:$D$304,3)</f>
        <v>20</v>
      </c>
      <c r="Q74" s="143">
        <f t="shared" si="1"/>
        <v>0</v>
      </c>
      <c r="R74" s="28">
        <f t="shared" ca="1" si="2"/>
        <v>-2988</v>
      </c>
    </row>
    <row r="75" spans="1:18" x14ac:dyDescent="0.2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40</v>
      </c>
      <c r="G75" s="64" t="e">
        <f ca="1">IF(AND(E75&gt;F75,$G$1="no"),"",_xll.EURO(E75,F75,O75,O75,C75,R75,1,0))</f>
        <v>#NAME?</v>
      </c>
      <c r="H75" s="9" t="e">
        <f ca="1">_xll.EURO(E75,F75,O75,O75,C75,R75,1,1)</f>
        <v>#NAME?</v>
      </c>
      <c r="I75" s="64" t="e">
        <f ca="1">IF(AND(F75&gt;E75,$G$1="no"),"",_xll.EURO(E75,F75,O75,O75,C75,R75,0,0))</f>
        <v>#NAME?</v>
      </c>
      <c r="J75" s="10" t="e">
        <f ca="1">_xll.EURO(E75,F75,O75,O75,C75,R75,0,1)</f>
        <v>#NAME?</v>
      </c>
      <c r="K75" s="14" t="e">
        <f ca="1">_xll.EURO($E75,$F75,$O75,$O75,$C75,$R75,1,2)</f>
        <v>#NAME?</v>
      </c>
      <c r="L75" s="10" t="e">
        <f ca="1">_xll.EURO($E75,$F75,$O75,$O75,$C75,$R75,1,3)/100</f>
        <v>#NAME?</v>
      </c>
      <c r="M75" s="10" t="e">
        <f ca="1">_xll.EURO($E75,$F75,$O75,$O75,$C75,$R75,1,5)/365.25</f>
        <v>#NAME?</v>
      </c>
      <c r="N75" s="118">
        <f>VLOOKUP(D75,Lookups!$B$6:$C$304,2)</f>
        <v>38928</v>
      </c>
      <c r="O75" s="24">
        <f>VLOOKUP(D75,Lookups!$B$6:$E$304,4)</f>
        <v>4.2500000000000003E-2</v>
      </c>
      <c r="P75" s="19">
        <f>VLOOKUP(D75,Lookups!$B$6:$D$304,3)</f>
        <v>23</v>
      </c>
      <c r="Q75" s="143">
        <f t="shared" si="1"/>
        <v>0</v>
      </c>
      <c r="R75" s="28">
        <f t="shared" ca="1" si="2"/>
        <v>-2957</v>
      </c>
    </row>
    <row r="76" spans="1:18" x14ac:dyDescent="0.2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40</v>
      </c>
      <c r="G76" s="64" t="e">
        <f ca="1">IF(AND(E76&gt;F76,$G$1="no"),"",_xll.EURO(E76,F76,O76,O76,C76,R76,1,0))</f>
        <v>#NAME?</v>
      </c>
      <c r="H76" s="9" t="e">
        <f ca="1">_xll.EURO(E76,F76,O76,O76,C76,R76,1,1)</f>
        <v>#NAME?</v>
      </c>
      <c r="I76" s="64" t="e">
        <f ca="1">IF(AND(F76&gt;E76,$G$1="no"),"",_xll.EURO(E76,F76,O76,O76,C76,R76,0,0))</f>
        <v>#NAME?</v>
      </c>
      <c r="J76" s="10" t="e">
        <f ca="1">_xll.EURO(E76,F76,O76,O76,C76,R76,0,1)</f>
        <v>#NAME?</v>
      </c>
      <c r="K76" s="14" t="e">
        <f ca="1">_xll.EURO($E76,$F76,$O76,$O76,$C76,$R76,1,2)</f>
        <v>#NAME?</v>
      </c>
      <c r="L76" s="10" t="e">
        <f ca="1">_xll.EURO($E76,$F76,$O76,$O76,$C76,$R76,1,3)/100</f>
        <v>#NAME?</v>
      </c>
      <c r="M76" s="10" t="e">
        <f ca="1">_xll.EURO($E76,$F76,$O76,$O76,$C76,$R76,1,5)/365.25</f>
        <v>#NAME?</v>
      </c>
      <c r="N76" s="118">
        <f>VLOOKUP(D76,Lookups!$B$6:$C$304,2)</f>
        <v>38959</v>
      </c>
      <c r="O76" s="24">
        <f>VLOOKUP(D76,Lookups!$B$6:$E$304,4)</f>
        <v>4.2500000000000003E-2</v>
      </c>
      <c r="P76" s="19">
        <f>VLOOKUP(D76,Lookups!$B$6:$D$304,3)</f>
        <v>20</v>
      </c>
      <c r="Q76" s="143">
        <f t="shared" si="1"/>
        <v>0</v>
      </c>
      <c r="R76" s="28">
        <f t="shared" ca="1" si="2"/>
        <v>-2926</v>
      </c>
    </row>
    <row r="77" spans="1:18" x14ac:dyDescent="0.2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40</v>
      </c>
      <c r="G77" s="64" t="e">
        <f ca="1">IF(AND(E77&gt;F77,$G$1="no"),"",_xll.EURO(E77,F77,O77,O77,C77,R77,1,0))</f>
        <v>#NAME?</v>
      </c>
      <c r="H77" s="9" t="e">
        <f ca="1">_xll.EURO(E77,F77,O77,O77,C77,R77,1,1)</f>
        <v>#NAME?</v>
      </c>
      <c r="I77" s="64" t="e">
        <f ca="1">IF(AND(F77&gt;E77,$G$1="no"),"",_xll.EURO(E77,F77,O77,O77,C77,R77,0,0))</f>
        <v>#NAME?</v>
      </c>
      <c r="J77" s="10" t="e">
        <f ca="1">_xll.EURO(E77,F77,O77,O77,C77,R77,0,1)</f>
        <v>#NAME?</v>
      </c>
      <c r="K77" s="14" t="e">
        <f ca="1">_xll.EURO($E77,$F77,$O77,$O77,$C77,$R77,1,2)</f>
        <v>#NAME?</v>
      </c>
      <c r="L77" s="10" t="e">
        <f ca="1">_xll.EURO($E77,$F77,$O77,$O77,$C77,$R77,1,3)/100</f>
        <v>#NAME?</v>
      </c>
      <c r="M77" s="10" t="e">
        <f ca="1">_xll.EURO($E77,$F77,$O77,$O77,$C77,$R77,1,5)/365.25</f>
        <v>#NAME?</v>
      </c>
      <c r="N77" s="118">
        <f>VLOOKUP(D77,Lookups!$B$6:$C$304,2)</f>
        <v>38989</v>
      </c>
      <c r="O77" s="24">
        <f>VLOOKUP(D77,Lookups!$B$6:$E$304,4)</f>
        <v>4.2500000000000003E-2</v>
      </c>
      <c r="P77" s="19">
        <f>VLOOKUP(D77,Lookups!$B$6:$D$304,3)</f>
        <v>22</v>
      </c>
      <c r="Q77" s="143">
        <f t="shared" ref="Q77:Q140" si="5">IF(D77&lt;$F$6,0,IF(D77&gt;$F$7,0,1))</f>
        <v>0</v>
      </c>
      <c r="R77" s="28">
        <f t="shared" ref="R77:R140" ca="1" si="6">N77-$D$4</f>
        <v>-2896</v>
      </c>
    </row>
    <row r="78" spans="1:18" x14ac:dyDescent="0.2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40</v>
      </c>
      <c r="G78" s="64" t="e">
        <f ca="1">IF(AND(E78&gt;F78,$G$1="no"),"",_xll.EURO(E78,F78,O78,O78,C78,R78,1,0))</f>
        <v>#NAME?</v>
      </c>
      <c r="H78" s="9" t="e">
        <f ca="1">_xll.EURO(E78,F78,O78,O78,C78,R78,1,1)</f>
        <v>#NAME?</v>
      </c>
      <c r="I78" s="64" t="e">
        <f ca="1">IF(AND(F78&gt;E78,$G$1="no"),"",_xll.EURO(E78,F78,O78,O78,C78,R78,0,0))</f>
        <v>#NAME?</v>
      </c>
      <c r="J78" s="10" t="e">
        <f ca="1">_xll.EURO(E78,F78,O78,O78,C78,R78,0,1)</f>
        <v>#NAME?</v>
      </c>
      <c r="K78" s="14" t="e">
        <f ca="1">_xll.EURO($E78,$F78,$O78,$O78,$C78,$R78,1,2)</f>
        <v>#NAME?</v>
      </c>
      <c r="L78" s="10" t="e">
        <f ca="1">_xll.EURO($E78,$F78,$O78,$O78,$C78,$R78,1,3)/100</f>
        <v>#NAME?</v>
      </c>
      <c r="M78" s="10" t="e">
        <f ca="1">_xll.EURO($E78,$F78,$O78,$O78,$C78,$R78,1,5)/365.25</f>
        <v>#NAME?</v>
      </c>
      <c r="N78" s="118">
        <f>VLOOKUP(D78,Lookups!$B$6:$C$304,2)</f>
        <v>39020</v>
      </c>
      <c r="O78" s="24">
        <f>VLOOKUP(D78,Lookups!$B$6:$E$304,4)</f>
        <v>4.2500000000000003E-2</v>
      </c>
      <c r="P78" s="19">
        <f>VLOOKUP(D78,Lookups!$B$6:$D$304,3)</f>
        <v>21</v>
      </c>
      <c r="Q78" s="143">
        <f t="shared" si="5"/>
        <v>0</v>
      </c>
      <c r="R78" s="28">
        <f t="shared" ca="1" si="6"/>
        <v>-2865</v>
      </c>
    </row>
    <row r="79" spans="1:18" x14ac:dyDescent="0.2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40</v>
      </c>
      <c r="G79" s="64" t="e">
        <f ca="1">IF(AND(E79&gt;F79,$G$1="no"),"",_xll.EURO(E79,F79,O79,O79,C79,R79,1,0))</f>
        <v>#NAME?</v>
      </c>
      <c r="H79" s="9" t="e">
        <f ca="1">_xll.EURO(E79,F79,O79,O79,C79,R79,1,1)</f>
        <v>#NAME?</v>
      </c>
      <c r="I79" s="64" t="e">
        <f ca="1">IF(AND(F79&gt;E79,$G$1="no"),"",_xll.EURO(E79,F79,O79,O79,C79,R79,0,0))</f>
        <v>#NAME?</v>
      </c>
      <c r="J79" s="10" t="e">
        <f ca="1">_xll.EURO(E79,F79,O79,O79,C79,R79,0,1)</f>
        <v>#NAME?</v>
      </c>
      <c r="K79" s="14" t="e">
        <f ca="1">_xll.EURO($E79,$F79,$O79,$O79,$C79,$R79,1,2)</f>
        <v>#NAME?</v>
      </c>
      <c r="L79" s="10" t="e">
        <f ca="1">_xll.EURO($E79,$F79,$O79,$O79,$C79,$R79,1,3)/100</f>
        <v>#NAME?</v>
      </c>
      <c r="M79" s="10" t="e">
        <f ca="1">_xll.EURO($E79,$F79,$O79,$O79,$C79,$R79,1,5)/365.25</f>
        <v>#NAME?</v>
      </c>
      <c r="N79" s="118">
        <f>VLOOKUP(D79,Lookups!$B$6:$C$304,2)</f>
        <v>39050</v>
      </c>
      <c r="O79" s="24">
        <f>VLOOKUP(D79,Lookups!$B$6:$E$304,4)</f>
        <v>4.2500000000000003E-2</v>
      </c>
      <c r="P79" s="19">
        <f>VLOOKUP(D79,Lookups!$B$6:$D$304,3)</f>
        <v>20</v>
      </c>
      <c r="Q79" s="143">
        <f t="shared" si="5"/>
        <v>0</v>
      </c>
      <c r="R79" s="28">
        <f t="shared" ca="1" si="6"/>
        <v>-2835</v>
      </c>
    </row>
    <row r="80" spans="1:18" x14ac:dyDescent="0.2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 t="e">
        <f ca="1">IF(AND(E80&gt;F80,$G$1="no"),"",_xll.EURO(E80,F80,O80,O80,C80,R80,1,0))</f>
        <v>#NAME?</v>
      </c>
      <c r="H80" s="9" t="e">
        <f ca="1">_xll.EURO(E80,F80,O80,O80,C80,R80,1,1)</f>
        <v>#NAME?</v>
      </c>
      <c r="I80" s="64" t="e">
        <f ca="1">IF(AND(F80&gt;E80,$G$1="no"),"",_xll.EURO(E80,F80,O80,O80,C80,R80,0,0))</f>
        <v>#NAME?</v>
      </c>
      <c r="J80" s="10" t="e">
        <f ca="1">_xll.EURO(E80,F80,O80,O80,C80,R80,0,1)</f>
        <v>#NAME?</v>
      </c>
      <c r="K80" s="14" t="e">
        <f ca="1">_xll.EURO($E80,$F80,$O80,$O80,$C80,$R80,1,2)</f>
        <v>#NAME?</v>
      </c>
      <c r="L80" s="10" t="e">
        <f ca="1">_xll.EURO($E80,$F80,$O80,$O80,$C80,$R80,1,3)/100</f>
        <v>#NAME?</v>
      </c>
      <c r="M80" s="10" t="e">
        <f ca="1">_xll.EURO($E80,$F80,$O80,$O80,$C80,$R80,1,5)/365.25</f>
        <v>#NAME?</v>
      </c>
      <c r="N80" s="118">
        <f>VLOOKUP(D80,Lookups!$B$6:$C$304,2)</f>
        <v>39081</v>
      </c>
      <c r="O80" s="24">
        <f>VLOOKUP(D80,Lookups!$B$6:$E$304,4)</f>
        <v>4.2500000000000003E-2</v>
      </c>
      <c r="P80" s="19">
        <f>VLOOKUP(D80,Lookups!$B$6:$D$304,3)</f>
        <v>22</v>
      </c>
      <c r="Q80" s="143">
        <f t="shared" si="5"/>
        <v>0</v>
      </c>
      <c r="R80" s="28">
        <f t="shared" ca="1" si="6"/>
        <v>-2804</v>
      </c>
    </row>
    <row r="81" spans="1:18" x14ac:dyDescent="0.2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40</v>
      </c>
      <c r="G81" s="64" t="e">
        <f ca="1">IF(AND(E81&gt;F81,$G$1="no"),"",_xll.EURO(E81,F81,O81,O81,C81,R81,1,0))</f>
        <v>#NAME?</v>
      </c>
      <c r="H81" s="9" t="e">
        <f ca="1">_xll.EURO(E81,F81,O81,O81,C81,R81,1,1)</f>
        <v>#NAME?</v>
      </c>
      <c r="I81" s="64" t="e">
        <f ca="1">IF(AND(F81&gt;E81,$G$1="no"),"",_xll.EURO(E81,F81,O81,O81,C81,R81,0,0))</f>
        <v>#NAME?</v>
      </c>
      <c r="J81" s="10" t="e">
        <f ca="1">_xll.EURO(E81,F81,O81,O81,C81,R81,0,1)</f>
        <v>#NAME?</v>
      </c>
      <c r="K81" s="14" t="e">
        <f ca="1">_xll.EURO($E81,$F81,$O81,$O81,$C81,$R81,1,2)</f>
        <v>#NAME?</v>
      </c>
      <c r="L81" s="10" t="e">
        <f ca="1">_xll.EURO($E81,$F81,$O81,$O81,$C81,$R81,1,3)/100</f>
        <v>#NAME?</v>
      </c>
      <c r="M81" s="10" t="e">
        <f ca="1">_xll.EURO($E81,$F81,$O81,$O81,$C81,$R81,1,5)/365.25</f>
        <v>#NAME?</v>
      </c>
      <c r="N81" s="118">
        <f>VLOOKUP(D81,Lookups!$B$6:$C$304,2)</f>
        <v>39112</v>
      </c>
      <c r="O81" s="24">
        <f>VLOOKUP(D81,Lookups!$B$6:$E$304,4)</f>
        <v>4.2500000000000003E-2</v>
      </c>
      <c r="P81" s="19">
        <f>VLOOKUP(D81,Lookups!$B$6:$D$304,3)</f>
        <v>20</v>
      </c>
      <c r="Q81" s="143">
        <f t="shared" si="5"/>
        <v>0</v>
      </c>
      <c r="R81" s="28">
        <f t="shared" ca="1" si="6"/>
        <v>-2773</v>
      </c>
    </row>
    <row r="82" spans="1:18" x14ac:dyDescent="0.2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40</v>
      </c>
      <c r="G82" s="64" t="e">
        <f ca="1">IF(AND(E82&gt;F82,$G$1="no"),"",_xll.EURO(E82,F82,O82,O82,C82,R82,1,0))</f>
        <v>#NAME?</v>
      </c>
      <c r="H82" s="9" t="e">
        <f ca="1">_xll.EURO(E82,F82,O82,O82,C82,R82,1,1)</f>
        <v>#NAME?</v>
      </c>
      <c r="I82" s="64" t="e">
        <f ca="1">IF(AND(F82&gt;E82,$G$1="no"),"",_xll.EURO(E82,F82,O82,O82,C82,R82,0,0))</f>
        <v>#NAME?</v>
      </c>
      <c r="J82" s="10" t="e">
        <f ca="1">_xll.EURO(E82,F82,O82,O82,C82,R82,0,1)</f>
        <v>#NAME?</v>
      </c>
      <c r="K82" s="14" t="e">
        <f ca="1">_xll.EURO($E82,$F82,$O82,$O82,$C82,$R82,1,2)</f>
        <v>#NAME?</v>
      </c>
      <c r="L82" s="10" t="e">
        <f ca="1">_xll.EURO($E82,$F82,$O82,$O82,$C82,$R82,1,3)/100</f>
        <v>#NAME?</v>
      </c>
      <c r="M82" s="10" t="e">
        <f ca="1">_xll.EURO($E82,$F82,$O82,$O82,$C82,$R82,1,5)/365.25</f>
        <v>#NAME?</v>
      </c>
      <c r="N82" s="118">
        <f>VLOOKUP(D82,Lookups!$B$6:$C$304,2)</f>
        <v>39140</v>
      </c>
      <c r="O82" s="24">
        <f>VLOOKUP(D82,Lookups!$B$6:$E$304,4)</f>
        <v>4.2500000000000003E-2</v>
      </c>
      <c r="P82" s="19">
        <f>VLOOKUP(D82,Lookups!$B$6:$D$304,3)</f>
        <v>22</v>
      </c>
      <c r="Q82" s="143">
        <f t="shared" si="5"/>
        <v>0</v>
      </c>
      <c r="R82" s="28">
        <f t="shared" ca="1" si="6"/>
        <v>-2745</v>
      </c>
    </row>
    <row r="83" spans="1:18" x14ac:dyDescent="0.2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40</v>
      </c>
      <c r="G83" s="64" t="e">
        <f ca="1">IF(AND(E83&gt;F83,$G$1="no"),"",_xll.EURO(E83,F83,O83,O83,C83,R83,1,0))</f>
        <v>#NAME?</v>
      </c>
      <c r="H83" s="9" t="e">
        <f ca="1">_xll.EURO(E83,F83,O83,O83,C83,R83,1,1)</f>
        <v>#NAME?</v>
      </c>
      <c r="I83" s="64" t="e">
        <f ca="1">IF(AND(F83&gt;E83,$G$1="no"),"",_xll.EURO(E83,F83,O83,O83,C83,R83,0,0))</f>
        <v>#NAME?</v>
      </c>
      <c r="J83" s="10" t="e">
        <f ca="1">_xll.EURO(E83,F83,O83,O83,C83,R83,0,1)</f>
        <v>#NAME?</v>
      </c>
      <c r="K83" s="14" t="e">
        <f ca="1">_xll.EURO($E83,$F83,$O83,$O83,$C83,$R83,1,2)</f>
        <v>#NAME?</v>
      </c>
      <c r="L83" s="10" t="e">
        <f ca="1">_xll.EURO($E83,$F83,$O83,$O83,$C83,$R83,1,3)/100</f>
        <v>#NAME?</v>
      </c>
      <c r="M83" s="10" t="e">
        <f ca="1">_xll.EURO($E83,$F83,$O83,$O83,$C83,$R83,1,5)/365.25</f>
        <v>#NAME?</v>
      </c>
      <c r="N83" s="118">
        <f>VLOOKUP(D83,Lookups!$B$6:$C$304,2)</f>
        <v>39171</v>
      </c>
      <c r="O83" s="24">
        <f>VLOOKUP(D83,Lookups!$B$6:$E$304,4)</f>
        <v>4.2500000000000003E-2</v>
      </c>
      <c r="P83" s="19">
        <f>VLOOKUP(D83,Lookups!$B$6:$D$304,3)</f>
        <v>21</v>
      </c>
      <c r="Q83" s="143">
        <f t="shared" si="5"/>
        <v>0</v>
      </c>
      <c r="R83" s="28">
        <f t="shared" ca="1" si="6"/>
        <v>-2714</v>
      </c>
    </row>
    <row r="84" spans="1:18" x14ac:dyDescent="0.2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40</v>
      </c>
      <c r="G84" s="64" t="e">
        <f ca="1">IF(AND(E84&gt;F84,$G$1="no"),"",_xll.EURO(E84,F84,O84,O84,C84,R84,1,0))</f>
        <v>#NAME?</v>
      </c>
      <c r="H84" s="9" t="e">
        <f ca="1">_xll.EURO(E84,F84,O84,O84,C84,R84,1,1)</f>
        <v>#NAME?</v>
      </c>
      <c r="I84" s="64" t="e">
        <f ca="1">IF(AND(F84&gt;E84,$G$1="no"),"",_xll.EURO(E84,F84,O84,O84,C84,R84,0,0))</f>
        <v>#NAME?</v>
      </c>
      <c r="J84" s="10" t="e">
        <f ca="1">_xll.EURO(E84,F84,O84,O84,C84,R84,0,1)</f>
        <v>#NAME?</v>
      </c>
      <c r="K84" s="14" t="e">
        <f ca="1">_xll.EURO($E84,$F84,$O84,$O84,$C84,$R84,1,2)</f>
        <v>#NAME?</v>
      </c>
      <c r="L84" s="10" t="e">
        <f ca="1">_xll.EURO($E84,$F84,$O84,$O84,$C84,$R84,1,3)/100</f>
        <v>#NAME?</v>
      </c>
      <c r="M84" s="10" t="e">
        <f ca="1">_xll.EURO($E84,$F84,$O84,$O84,$C84,$R84,1,5)/365.25</f>
        <v>#NAME?</v>
      </c>
      <c r="N84" s="118">
        <f>VLOOKUP(D84,Lookups!$B$6:$C$304,2)</f>
        <v>39201</v>
      </c>
      <c r="O84" s="24">
        <f>VLOOKUP(D84,Lookups!$B$6:$E$304,4)</f>
        <v>4.2500000000000003E-2</v>
      </c>
      <c r="P84" s="19">
        <f>VLOOKUP(D84,Lookups!$B$6:$D$304,3)</f>
        <v>22</v>
      </c>
      <c r="Q84" s="143">
        <f t="shared" si="5"/>
        <v>0</v>
      </c>
      <c r="R84" s="28">
        <f t="shared" ca="1" si="6"/>
        <v>-2684</v>
      </c>
    </row>
    <row r="85" spans="1:18" x14ac:dyDescent="0.2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40</v>
      </c>
      <c r="G85" s="64" t="e">
        <f ca="1">IF(AND(E85&gt;F85,$G$1="no"),"",_xll.EURO(E85,F85,O85,O85,C85,R85,1,0))</f>
        <v>#NAME?</v>
      </c>
      <c r="H85" s="9" t="e">
        <f ca="1">_xll.EURO(E85,F85,O85,O85,C85,R85,1,1)</f>
        <v>#NAME?</v>
      </c>
      <c r="I85" s="64" t="e">
        <f ca="1">IF(AND(F85&gt;E85,$G$1="no"),"",_xll.EURO(E85,F85,O85,O85,C85,R85,0,0))</f>
        <v>#NAME?</v>
      </c>
      <c r="J85" s="10" t="e">
        <f ca="1">_xll.EURO(E85,F85,O85,O85,C85,R85,0,1)</f>
        <v>#NAME?</v>
      </c>
      <c r="K85" s="14" t="e">
        <f ca="1">_xll.EURO($E85,$F85,$O85,$O85,$C85,$R85,1,2)</f>
        <v>#NAME?</v>
      </c>
      <c r="L85" s="10" t="e">
        <f ca="1">_xll.EURO($E85,$F85,$O85,$O85,$C85,$R85,1,3)/100</f>
        <v>#NAME?</v>
      </c>
      <c r="M85" s="10" t="e">
        <f ca="1">_xll.EURO($E85,$F85,$O85,$O85,$C85,$R85,1,5)/365.25</f>
        <v>#NAME?</v>
      </c>
      <c r="N85" s="118">
        <f>VLOOKUP(D85,Lookups!$B$6:$C$304,2)</f>
        <v>39232</v>
      </c>
      <c r="O85" s="24">
        <f>VLOOKUP(D85,Lookups!$B$6:$E$304,4)</f>
        <v>4.2500000000000003E-2</v>
      </c>
      <c r="P85" s="19">
        <f>VLOOKUP(D85,Lookups!$B$6:$D$304,3)</f>
        <v>21</v>
      </c>
      <c r="Q85" s="143">
        <f t="shared" si="5"/>
        <v>0</v>
      </c>
      <c r="R85" s="28">
        <f t="shared" ca="1" si="6"/>
        <v>-2653</v>
      </c>
    </row>
    <row r="86" spans="1:18" x14ac:dyDescent="0.2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40</v>
      </c>
      <c r="G86" s="64" t="e">
        <f ca="1">IF(AND(E86&gt;F86,$G$1="no"),"",_xll.EURO(E86,F86,O86,O86,C86,R86,1,0))</f>
        <v>#NAME?</v>
      </c>
      <c r="H86" s="9" t="e">
        <f ca="1">_xll.EURO(E86,F86,O86,O86,C86,R86,1,1)</f>
        <v>#NAME?</v>
      </c>
      <c r="I86" s="64" t="e">
        <f ca="1">IF(AND(F86&gt;E86,$G$1="no"),"",_xll.EURO(E86,F86,O86,O86,C86,R86,0,0))</f>
        <v>#NAME?</v>
      </c>
      <c r="J86" s="10" t="e">
        <f ca="1">_xll.EURO(E86,F86,O86,O86,C86,R86,0,1)</f>
        <v>#NAME?</v>
      </c>
      <c r="K86" s="14" t="e">
        <f ca="1">_xll.EURO($E86,$F86,$O86,$O86,$C86,$R86,1,2)</f>
        <v>#NAME?</v>
      </c>
      <c r="L86" s="10" t="e">
        <f ca="1">_xll.EURO($E86,$F86,$O86,$O86,$C86,$R86,1,3)/100</f>
        <v>#NAME?</v>
      </c>
      <c r="M86" s="10" t="e">
        <f ca="1">_xll.EURO($E86,$F86,$O86,$O86,$C86,$R86,1,5)/365.25</f>
        <v>#NAME?</v>
      </c>
      <c r="N86" s="118">
        <f>VLOOKUP(D86,Lookups!$B$6:$C$304,2)</f>
        <v>39262</v>
      </c>
      <c r="O86" s="24">
        <f>VLOOKUP(D86,Lookups!$B$6:$E$304,4)</f>
        <v>4.2500000000000003E-2</v>
      </c>
      <c r="P86" s="19">
        <f>VLOOKUP(D86,Lookups!$B$6:$D$304,3)</f>
        <v>21</v>
      </c>
      <c r="Q86" s="143">
        <f t="shared" si="5"/>
        <v>0</v>
      </c>
      <c r="R86" s="28">
        <f t="shared" ca="1" si="6"/>
        <v>-2623</v>
      </c>
    </row>
    <row r="87" spans="1:18" x14ac:dyDescent="0.2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40</v>
      </c>
      <c r="G87" s="64" t="e">
        <f ca="1">IF(AND(E87&gt;F87,$G$1="no"),"",_xll.EURO(E87,F87,O87,O87,C87,R87,1,0))</f>
        <v>#NAME?</v>
      </c>
      <c r="H87" s="9" t="e">
        <f ca="1">_xll.EURO(E87,F87,O87,O87,C87,R87,1,1)</f>
        <v>#NAME?</v>
      </c>
      <c r="I87" s="64" t="e">
        <f ca="1">IF(AND(F87&gt;E87,$G$1="no"),"",_xll.EURO(E87,F87,O87,O87,C87,R87,0,0))</f>
        <v>#NAME?</v>
      </c>
      <c r="J87" s="10" t="e">
        <f ca="1">_xll.EURO(E87,F87,O87,O87,C87,R87,0,1)</f>
        <v>#NAME?</v>
      </c>
      <c r="K87" s="14" t="e">
        <f ca="1">_xll.EURO($E87,$F87,$O87,$O87,$C87,$R87,1,2)</f>
        <v>#NAME?</v>
      </c>
      <c r="L87" s="10" t="e">
        <f ca="1">_xll.EURO($E87,$F87,$O87,$O87,$C87,$R87,1,3)/100</f>
        <v>#NAME?</v>
      </c>
      <c r="M87" s="10" t="e">
        <f ca="1">_xll.EURO($E87,$F87,$O87,$O87,$C87,$R87,1,5)/365.25</f>
        <v>#NAME?</v>
      </c>
      <c r="N87" s="118">
        <f>VLOOKUP(D87,Lookups!$B$6:$C$304,2)</f>
        <v>39293</v>
      </c>
      <c r="O87" s="24">
        <f>VLOOKUP(D87,Lookups!$B$6:$E$304,4)</f>
        <v>4.2500000000000003E-2</v>
      </c>
      <c r="P87" s="19">
        <f>VLOOKUP(D87,Lookups!$B$6:$D$304,3)</f>
        <v>23</v>
      </c>
      <c r="Q87" s="143">
        <f t="shared" si="5"/>
        <v>0</v>
      </c>
      <c r="R87" s="28">
        <f t="shared" ca="1" si="6"/>
        <v>-2592</v>
      </c>
    </row>
    <row r="88" spans="1:18" x14ac:dyDescent="0.2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40</v>
      </c>
      <c r="G88" s="64" t="e">
        <f ca="1">IF(AND(E88&gt;F88,$G$1="no"),"",_xll.EURO(E88,F88,O88,O88,C88,R88,1,0))</f>
        <v>#NAME?</v>
      </c>
      <c r="H88" s="9" t="e">
        <f ca="1">_xll.EURO(E88,F88,O88,O88,C88,R88,1,1)</f>
        <v>#NAME?</v>
      </c>
      <c r="I88" s="64" t="e">
        <f ca="1">IF(AND(F88&gt;E88,$G$1="no"),"",_xll.EURO(E88,F88,O88,O88,C88,R88,0,0))</f>
        <v>#NAME?</v>
      </c>
      <c r="J88" s="10" t="e">
        <f ca="1">_xll.EURO(E88,F88,O88,O88,C88,R88,0,1)</f>
        <v>#NAME?</v>
      </c>
      <c r="K88" s="14" t="e">
        <f ca="1">_xll.EURO($E88,$F88,$O88,$O88,$C88,$R88,1,2)</f>
        <v>#NAME?</v>
      </c>
      <c r="L88" s="10" t="e">
        <f ca="1">_xll.EURO($E88,$F88,$O88,$O88,$C88,$R88,1,3)/100</f>
        <v>#NAME?</v>
      </c>
      <c r="M88" s="10" t="e">
        <f ca="1">_xll.EURO($E88,$F88,$O88,$O88,$C88,$R88,1,5)/365.25</f>
        <v>#NAME?</v>
      </c>
      <c r="N88" s="118">
        <f>VLOOKUP(D88,Lookups!$B$6:$C$304,2)</f>
        <v>39324</v>
      </c>
      <c r="O88" s="24">
        <f>VLOOKUP(D88,Lookups!$B$6:$E$304,4)</f>
        <v>4.2500000000000003E-2</v>
      </c>
      <c r="P88" s="19">
        <f>VLOOKUP(D88,Lookups!$B$6:$D$304,3)</f>
        <v>19</v>
      </c>
      <c r="Q88" s="143">
        <f t="shared" si="5"/>
        <v>0</v>
      </c>
      <c r="R88" s="28">
        <f t="shared" ca="1" si="6"/>
        <v>-2561</v>
      </c>
    </row>
    <row r="89" spans="1:18" x14ac:dyDescent="0.2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40</v>
      </c>
      <c r="G89" s="64" t="e">
        <f ca="1">IF(AND(E89&gt;F89,$G$1="no"),"",_xll.EURO(E89,F89,O89,O89,C89,R89,1,0))</f>
        <v>#NAME?</v>
      </c>
      <c r="H89" s="9" t="e">
        <f ca="1">_xll.EURO(E89,F89,O89,O89,C89,R89,1,1)</f>
        <v>#NAME?</v>
      </c>
      <c r="I89" s="64" t="e">
        <f ca="1">IF(AND(F89&gt;E89,$G$1="no"),"",_xll.EURO(E89,F89,O89,O89,C89,R89,0,0))</f>
        <v>#NAME?</v>
      </c>
      <c r="J89" s="10" t="e">
        <f ca="1">_xll.EURO(E89,F89,O89,O89,C89,R89,0,1)</f>
        <v>#NAME?</v>
      </c>
      <c r="K89" s="14" t="e">
        <f ca="1">_xll.EURO($E89,$F89,$O89,$O89,$C89,$R89,1,2)</f>
        <v>#NAME?</v>
      </c>
      <c r="L89" s="10" t="e">
        <f ca="1">_xll.EURO($E89,$F89,$O89,$O89,$C89,$R89,1,3)/100</f>
        <v>#NAME?</v>
      </c>
      <c r="M89" s="10" t="e">
        <f ca="1">_xll.EURO($E89,$F89,$O89,$O89,$C89,$R89,1,5)/365.25</f>
        <v>#NAME?</v>
      </c>
      <c r="N89" s="118">
        <f>VLOOKUP(D89,Lookups!$B$6:$C$304,2)</f>
        <v>39354</v>
      </c>
      <c r="O89" s="24">
        <f>VLOOKUP(D89,Lookups!$B$6:$E$304,4)</f>
        <v>4.2500000000000003E-2</v>
      </c>
      <c r="P89" s="19">
        <f>VLOOKUP(D89,Lookups!$B$6:$D$304,3)</f>
        <v>23</v>
      </c>
      <c r="Q89" s="143">
        <f t="shared" si="5"/>
        <v>0</v>
      </c>
      <c r="R89" s="28">
        <f t="shared" ca="1" si="6"/>
        <v>-2531</v>
      </c>
    </row>
    <row r="90" spans="1:18" x14ac:dyDescent="0.2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40</v>
      </c>
      <c r="G90" s="64" t="e">
        <f ca="1">IF(AND(E90&gt;F90,$G$1="no"),"",_xll.EURO(E90,F90,O90,O90,C90,R90,1,0))</f>
        <v>#NAME?</v>
      </c>
      <c r="H90" s="9" t="e">
        <f ca="1">_xll.EURO(E90,F90,O90,O90,C90,R90,1,1)</f>
        <v>#NAME?</v>
      </c>
      <c r="I90" s="64" t="e">
        <f ca="1">IF(AND(F90&gt;E90,$G$1="no"),"",_xll.EURO(E90,F90,O90,O90,C90,R90,0,0))</f>
        <v>#NAME?</v>
      </c>
      <c r="J90" s="10" t="e">
        <f ca="1">_xll.EURO(E90,F90,O90,O90,C90,R90,0,1)</f>
        <v>#NAME?</v>
      </c>
      <c r="K90" s="14" t="e">
        <f ca="1">_xll.EURO($E90,$F90,$O90,$O90,$C90,$R90,1,2)</f>
        <v>#NAME?</v>
      </c>
      <c r="L90" s="10" t="e">
        <f ca="1">_xll.EURO($E90,$F90,$O90,$O90,$C90,$R90,1,3)/100</f>
        <v>#NAME?</v>
      </c>
      <c r="M90" s="10" t="e">
        <f ca="1">_xll.EURO($E90,$F90,$O90,$O90,$C90,$R90,1,5)/365.25</f>
        <v>#NAME?</v>
      </c>
      <c r="N90" s="118">
        <f>VLOOKUP(D90,Lookups!$B$6:$C$304,2)</f>
        <v>39385</v>
      </c>
      <c r="O90" s="24">
        <f>VLOOKUP(D90,Lookups!$B$6:$E$304,4)</f>
        <v>4.2500000000000003E-2</v>
      </c>
      <c r="P90" s="19">
        <f>VLOOKUP(D90,Lookups!$B$6:$D$304,3)</f>
        <v>21</v>
      </c>
      <c r="Q90" s="143">
        <f t="shared" si="5"/>
        <v>0</v>
      </c>
      <c r="R90" s="28">
        <f t="shared" ca="1" si="6"/>
        <v>-2500</v>
      </c>
    </row>
    <row r="91" spans="1:18" x14ac:dyDescent="0.2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40</v>
      </c>
      <c r="G91" s="64" t="e">
        <f ca="1">IF(AND(E91&gt;F91,$G$1="no"),"",_xll.EURO(E91,F91,O91,O91,C91,R91,1,0))</f>
        <v>#NAME?</v>
      </c>
      <c r="H91" s="9" t="e">
        <f ca="1">_xll.EURO(E91,F91,O91,O91,C91,R91,1,1)</f>
        <v>#NAME?</v>
      </c>
      <c r="I91" s="64" t="e">
        <f ca="1">IF(AND(F91&gt;E91,$G$1="no"),"",_xll.EURO(E91,F91,O91,O91,C91,R91,0,0))</f>
        <v>#NAME?</v>
      </c>
      <c r="J91" s="10" t="e">
        <f ca="1">_xll.EURO(E91,F91,O91,O91,C91,R91,0,1)</f>
        <v>#NAME?</v>
      </c>
      <c r="K91" s="14" t="e">
        <f ca="1">_xll.EURO($E91,$F91,$O91,$O91,$C91,$R91,1,2)</f>
        <v>#NAME?</v>
      </c>
      <c r="L91" s="10" t="e">
        <f ca="1">_xll.EURO($E91,$F91,$O91,$O91,$C91,$R91,1,3)/100</f>
        <v>#NAME?</v>
      </c>
      <c r="M91" s="10" t="e">
        <f ca="1">_xll.EURO($E91,$F91,$O91,$O91,$C91,$R91,1,5)/365.25</f>
        <v>#NAME?</v>
      </c>
      <c r="N91" s="118">
        <f>VLOOKUP(D91,Lookups!$B$6:$C$304,2)</f>
        <v>39415</v>
      </c>
      <c r="O91" s="24">
        <f>VLOOKUP(D91,Lookups!$B$6:$E$304,4)</f>
        <v>4.2500000000000003E-2</v>
      </c>
      <c r="P91" s="19">
        <f>VLOOKUP(D91,Lookups!$B$6:$D$304,3)</f>
        <v>20</v>
      </c>
      <c r="Q91" s="143">
        <f t="shared" si="5"/>
        <v>0</v>
      </c>
      <c r="R91" s="28">
        <f t="shared" ca="1" si="6"/>
        <v>-2470</v>
      </c>
    </row>
    <row r="92" spans="1:18" x14ac:dyDescent="0.2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40</v>
      </c>
      <c r="G92" s="64" t="e">
        <f ca="1">IF(AND(E92&gt;F92,$G$1="no"),"",_xll.EURO(E92,F92,O92,O92,C92,R92,1,0))</f>
        <v>#NAME?</v>
      </c>
      <c r="H92" s="9" t="e">
        <f ca="1">_xll.EURO(E92,F92,O92,O92,C92,R92,1,1)</f>
        <v>#NAME?</v>
      </c>
      <c r="I92" s="64" t="e">
        <f ca="1">IF(AND(F92&gt;E92,$G$1="no"),"",_xll.EURO(E92,F92,O92,O92,C92,R92,0,0))</f>
        <v>#NAME?</v>
      </c>
      <c r="J92" s="10" t="e">
        <f ca="1">_xll.EURO(E92,F92,O92,O92,C92,R92,0,1)</f>
        <v>#NAME?</v>
      </c>
      <c r="K92" s="14" t="e">
        <f ca="1">_xll.EURO($E92,$F92,$O92,$O92,$C92,$R92,1,2)</f>
        <v>#NAME?</v>
      </c>
      <c r="L92" s="10" t="e">
        <f ca="1">_xll.EURO($E92,$F92,$O92,$O92,$C92,$R92,1,3)/100</f>
        <v>#NAME?</v>
      </c>
      <c r="M92" s="10" t="e">
        <f ca="1">_xll.EURO($E92,$F92,$O92,$O92,$C92,$R92,1,5)/365.25</f>
        <v>#NAME?</v>
      </c>
      <c r="N92" s="118">
        <f>VLOOKUP(D92,Lookups!$B$6:$C$304,2)</f>
        <v>39446</v>
      </c>
      <c r="O92" s="24">
        <f>VLOOKUP(D92,Lookups!$B$6:$E$304,4)</f>
        <v>4.4999999999999998E-2</v>
      </c>
      <c r="P92" s="19">
        <f>VLOOKUP(D92,Lookups!$B$6:$D$304,3)</f>
        <v>22</v>
      </c>
      <c r="Q92" s="143">
        <f t="shared" si="5"/>
        <v>0</v>
      </c>
      <c r="R92" s="28">
        <f t="shared" ca="1" si="6"/>
        <v>-2439</v>
      </c>
    </row>
    <row r="93" spans="1:18" x14ac:dyDescent="0.2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40</v>
      </c>
      <c r="G93" s="64" t="e">
        <f ca="1">IF(AND(E93&gt;F93,$G$1="no"),"",_xll.EURO(E93,F93,O93,O93,C93,R93,1,0))</f>
        <v>#NAME?</v>
      </c>
      <c r="H93" s="9" t="e">
        <f ca="1">_xll.EURO(E93,F93,O93,O93,C93,R93,1,1)</f>
        <v>#NAME?</v>
      </c>
      <c r="I93" s="64" t="e">
        <f ca="1">IF(AND(F93&gt;E93,$G$1="no"),"",_xll.EURO(E93,F93,O93,O93,C93,R93,0,0))</f>
        <v>#NAME?</v>
      </c>
      <c r="J93" s="10" t="e">
        <f ca="1">_xll.EURO(E93,F93,O93,O93,C93,R93,0,1)</f>
        <v>#NAME?</v>
      </c>
      <c r="K93" s="14" t="e">
        <f ca="1">_xll.EURO($E93,$F93,$O93,$O93,$C93,$R93,1,2)</f>
        <v>#NAME?</v>
      </c>
      <c r="L93" s="10" t="e">
        <f ca="1">_xll.EURO($E93,$F93,$O93,$O93,$C93,$R93,1,3)/100</f>
        <v>#NAME?</v>
      </c>
      <c r="M93" s="10" t="e">
        <f ca="1">_xll.EURO($E93,$F93,$O93,$O93,$C93,$R93,1,5)/365.25</f>
        <v>#NAME?</v>
      </c>
      <c r="N93" s="118">
        <f>VLOOKUP(D93,Lookups!$B$6:$C$304,2)</f>
        <v>39477</v>
      </c>
      <c r="O93" s="24">
        <f>VLOOKUP(D93,Lookups!$B$6:$E$304,4)</f>
        <v>4.4999999999999998E-2</v>
      </c>
      <c r="P93" s="19">
        <f>VLOOKUP(D93,Lookups!$B$6:$D$304,3)</f>
        <v>21</v>
      </c>
      <c r="Q93" s="143">
        <f t="shared" si="5"/>
        <v>0</v>
      </c>
      <c r="R93" s="28">
        <f t="shared" ca="1" si="6"/>
        <v>-2408</v>
      </c>
    </row>
    <row r="94" spans="1:18" x14ac:dyDescent="0.2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40</v>
      </c>
      <c r="G94" s="64" t="e">
        <f ca="1">IF(AND(E94&gt;F94,$G$1="no"),"",_xll.EURO(E94,F94,O94,O94,C94,R94,1,0))</f>
        <v>#NAME?</v>
      </c>
      <c r="H94" s="9" t="e">
        <f ca="1">_xll.EURO(E94,F94,O94,O94,C94,R94,1,1)</f>
        <v>#NAME?</v>
      </c>
      <c r="I94" s="64" t="e">
        <f ca="1">IF(AND(F94&gt;E94,$G$1="no"),"",_xll.EURO(E94,F94,O94,O94,C94,R94,0,0))</f>
        <v>#NAME?</v>
      </c>
      <c r="J94" s="10" t="e">
        <f ca="1">_xll.EURO(E94,F94,O94,O94,C94,R94,0,1)</f>
        <v>#NAME?</v>
      </c>
      <c r="K94" s="14" t="e">
        <f ca="1">_xll.EURO($E94,$F94,$O94,$O94,$C94,$R94,1,2)</f>
        <v>#NAME?</v>
      </c>
      <c r="L94" s="10" t="e">
        <f ca="1">_xll.EURO($E94,$F94,$O94,$O94,$C94,$R94,1,3)/100</f>
        <v>#NAME?</v>
      </c>
      <c r="M94" s="10" t="e">
        <f ca="1">_xll.EURO($E94,$F94,$O94,$O94,$C94,$R94,1,5)/365.25</f>
        <v>#NAME?</v>
      </c>
      <c r="N94" s="118">
        <f>VLOOKUP(D94,Lookups!$B$6:$C$304,2)</f>
        <v>39506</v>
      </c>
      <c r="O94" s="24">
        <f>VLOOKUP(D94,Lookups!$B$6:$E$304,4)</f>
        <v>4.4999999999999998E-2</v>
      </c>
      <c r="P94" s="19">
        <f>VLOOKUP(D94,Lookups!$B$6:$D$304,3)</f>
        <v>21</v>
      </c>
      <c r="Q94" s="143">
        <f t="shared" si="5"/>
        <v>0</v>
      </c>
      <c r="R94" s="28">
        <f t="shared" ca="1" si="6"/>
        <v>-2379</v>
      </c>
    </row>
    <row r="95" spans="1:18" x14ac:dyDescent="0.2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40</v>
      </c>
      <c r="G95" s="64" t="e">
        <f ca="1">IF(AND(E95&gt;F95,$G$1="no"),"",_xll.EURO(E95,F95,O95,O95,C95,R95,1,0))</f>
        <v>#NAME?</v>
      </c>
      <c r="H95" s="9" t="e">
        <f ca="1">_xll.EURO(E95,F95,O95,O95,C95,R95,1,1)</f>
        <v>#NAME?</v>
      </c>
      <c r="I95" s="64" t="e">
        <f ca="1">IF(AND(F95&gt;E95,$G$1="no"),"",_xll.EURO(E95,F95,O95,O95,C95,R95,0,0))</f>
        <v>#NAME?</v>
      </c>
      <c r="J95" s="10" t="e">
        <f ca="1">_xll.EURO(E95,F95,O95,O95,C95,R95,0,1)</f>
        <v>#NAME?</v>
      </c>
      <c r="K95" s="14" t="e">
        <f ca="1">_xll.EURO($E95,$F95,$O95,$O95,$C95,$R95,1,2)</f>
        <v>#NAME?</v>
      </c>
      <c r="L95" s="10" t="e">
        <f ca="1">_xll.EURO($E95,$F95,$O95,$O95,$C95,$R95,1,3)/100</f>
        <v>#NAME?</v>
      </c>
      <c r="M95" s="10" t="e">
        <f ca="1">_xll.EURO($E95,$F95,$O95,$O95,$C95,$R95,1,5)/365.25</f>
        <v>#NAME?</v>
      </c>
      <c r="N95" s="118">
        <f>VLOOKUP(D95,Lookups!$B$6:$C$304,2)</f>
        <v>39537</v>
      </c>
      <c r="O95" s="24">
        <f>VLOOKUP(D95,Lookups!$B$6:$E$304,4)</f>
        <v>4.4999999999999998E-2</v>
      </c>
      <c r="P95" s="19">
        <f>VLOOKUP(D95,Lookups!$B$6:$D$304,3)</f>
        <v>22</v>
      </c>
      <c r="Q95" s="143">
        <f t="shared" si="5"/>
        <v>0</v>
      </c>
      <c r="R95" s="28">
        <f t="shared" ca="1" si="6"/>
        <v>-2348</v>
      </c>
    </row>
    <row r="96" spans="1:18" x14ac:dyDescent="0.2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40</v>
      </c>
      <c r="G96" s="64" t="e">
        <f ca="1">IF(AND(E96&gt;F96,$G$1="no"),"",_xll.EURO(E96,F96,O96,O96,C96,R96,1,0))</f>
        <v>#NAME?</v>
      </c>
      <c r="H96" s="9" t="e">
        <f ca="1">_xll.EURO(E96,F96,O96,O96,C96,R96,1,1)</f>
        <v>#NAME?</v>
      </c>
      <c r="I96" s="64" t="e">
        <f ca="1">IF(AND(F96&gt;E96,$G$1="no"),"",_xll.EURO(E96,F96,O96,O96,C96,R96,0,0))</f>
        <v>#NAME?</v>
      </c>
      <c r="J96" s="10" t="e">
        <f ca="1">_xll.EURO(E96,F96,O96,O96,C96,R96,0,1)</f>
        <v>#NAME?</v>
      </c>
      <c r="K96" s="14" t="e">
        <f ca="1">_xll.EURO($E96,$F96,$O96,$O96,$C96,$R96,1,2)</f>
        <v>#NAME?</v>
      </c>
      <c r="L96" s="10" t="e">
        <f ca="1">_xll.EURO($E96,$F96,$O96,$O96,$C96,$R96,1,3)/100</f>
        <v>#NAME?</v>
      </c>
      <c r="M96" s="10" t="e">
        <f ca="1">_xll.EURO($E96,$F96,$O96,$O96,$C96,$R96,1,5)/365.25</f>
        <v>#NAME?</v>
      </c>
      <c r="N96" s="118">
        <f>VLOOKUP(D96,Lookups!$B$6:$C$304,2)</f>
        <v>39567</v>
      </c>
      <c r="O96" s="24">
        <f>VLOOKUP(D96,Lookups!$B$6:$E$304,4)</f>
        <v>4.4999999999999998E-2</v>
      </c>
      <c r="P96" s="19">
        <f>VLOOKUP(D96,Lookups!$B$6:$D$304,3)</f>
        <v>21</v>
      </c>
      <c r="Q96" s="143">
        <f t="shared" si="5"/>
        <v>0</v>
      </c>
      <c r="R96" s="28">
        <f t="shared" ca="1" si="6"/>
        <v>-2318</v>
      </c>
    </row>
    <row r="97" spans="1:18" x14ac:dyDescent="0.2">
      <c r="A97" s="24"/>
      <c r="B97" s="25"/>
      <c r="C97" s="131">
        <v>0.27300000000000002</v>
      </c>
      <c r="D97" s="93">
        <v>39600</v>
      </c>
      <c r="E97" s="128">
        <f t="shared" ref="E97:E160" si="8">E85*1.015</f>
        <v>48.885460042303542</v>
      </c>
      <c r="F97" s="127">
        <f t="shared" si="7"/>
        <v>40</v>
      </c>
      <c r="G97" s="64" t="e">
        <f ca="1">IF(AND(E97&gt;F97,$G$1="no"),"",_xll.EURO(E97,F97,O97,O97,C97,R97,1,0))</f>
        <v>#NAME?</v>
      </c>
      <c r="H97" s="9" t="e">
        <f ca="1">_xll.EURO(E97,F97,O97,O97,C97,R97,1,1)</f>
        <v>#NAME?</v>
      </c>
      <c r="I97" s="64" t="e">
        <f ca="1">IF(AND(F97&gt;E97,$G$1="no"),"",_xll.EURO(E97,F97,O97,O97,C97,R97,0,0))</f>
        <v>#NAME?</v>
      </c>
      <c r="J97" s="10" t="e">
        <f ca="1">_xll.EURO(E97,F97,O97,O97,C97,R97,0,1)</f>
        <v>#NAME?</v>
      </c>
      <c r="K97" s="14" t="e">
        <f ca="1">_xll.EURO($E97,$F97,$O97,$O97,$C97,$R97,1,2)</f>
        <v>#NAME?</v>
      </c>
      <c r="L97" s="10" t="e">
        <f ca="1">_xll.EURO($E97,$F97,$O97,$O97,$C97,$R97,1,3)/100</f>
        <v>#NAME?</v>
      </c>
      <c r="M97" s="10" t="e">
        <f ca="1">_xll.EURO($E97,$F97,$O97,$O97,$C97,$R97,1,5)/365.25</f>
        <v>#NAME?</v>
      </c>
      <c r="N97" s="118">
        <f>VLOOKUP(D97,Lookups!$B$6:$C$304,2)</f>
        <v>39598</v>
      </c>
      <c r="O97" s="24">
        <f>VLOOKUP(D97,Lookups!$B$6:$E$304,4)</f>
        <v>4.4999999999999998E-2</v>
      </c>
      <c r="P97" s="19">
        <f>VLOOKUP(D97,Lookups!$B$6:$D$304,3)</f>
        <v>21</v>
      </c>
      <c r="Q97" s="143">
        <f t="shared" si="5"/>
        <v>0</v>
      </c>
      <c r="R97" s="28">
        <f t="shared" ca="1" si="6"/>
        <v>-2287</v>
      </c>
    </row>
    <row r="98" spans="1:18" x14ac:dyDescent="0.2">
      <c r="A98" s="24"/>
      <c r="B98" s="25"/>
      <c r="C98" s="131">
        <v>0.27300000000000002</v>
      </c>
      <c r="D98" s="93">
        <v>39630</v>
      </c>
      <c r="E98" s="128">
        <f t="shared" si="8"/>
        <v>57.773722240857104</v>
      </c>
      <c r="F98" s="127">
        <f t="shared" si="7"/>
        <v>40</v>
      </c>
      <c r="G98" s="64" t="e">
        <f ca="1">IF(AND(E98&gt;F98,$G$1="no"),"",_xll.EURO(E98,F98,O98,O98,C98,R98,1,0))</f>
        <v>#NAME?</v>
      </c>
      <c r="H98" s="9" t="e">
        <f ca="1">_xll.EURO(E98,F98,O98,O98,C98,R98,1,1)</f>
        <v>#NAME?</v>
      </c>
      <c r="I98" s="64" t="e">
        <f ca="1">IF(AND(F98&gt;E98,$G$1="no"),"",_xll.EURO(E98,F98,O98,O98,C98,R98,0,0))</f>
        <v>#NAME?</v>
      </c>
      <c r="J98" s="10" t="e">
        <f ca="1">_xll.EURO(E98,F98,O98,O98,C98,R98,0,1)</f>
        <v>#NAME?</v>
      </c>
      <c r="K98" s="14" t="e">
        <f ca="1">_xll.EURO($E98,$F98,$O98,$O98,$C98,$R98,1,2)</f>
        <v>#NAME?</v>
      </c>
      <c r="L98" s="10" t="e">
        <f ca="1">_xll.EURO($E98,$F98,$O98,$O98,$C98,$R98,1,3)/100</f>
        <v>#NAME?</v>
      </c>
      <c r="M98" s="10" t="e">
        <f ca="1">_xll.EURO($E98,$F98,$O98,$O98,$C98,$R98,1,5)/365.25</f>
        <v>#NAME?</v>
      </c>
      <c r="N98" s="118">
        <f>VLOOKUP(D98,Lookups!$B$6:$C$304,2)</f>
        <v>39628</v>
      </c>
      <c r="O98" s="24">
        <f>VLOOKUP(D98,Lookups!$B$6:$E$304,4)</f>
        <v>4.4999999999999998E-2</v>
      </c>
      <c r="P98" s="19">
        <f>VLOOKUP(D98,Lookups!$B$6:$D$304,3)</f>
        <v>22</v>
      </c>
      <c r="Q98" s="143">
        <f t="shared" si="5"/>
        <v>0</v>
      </c>
      <c r="R98" s="28">
        <f t="shared" ca="1" si="6"/>
        <v>-2257</v>
      </c>
    </row>
    <row r="99" spans="1:18" x14ac:dyDescent="0.2">
      <c r="A99" s="24"/>
      <c r="B99" s="25"/>
      <c r="C99" s="131">
        <v>0.27300000000000002</v>
      </c>
      <c r="D99" s="93">
        <v>39661</v>
      </c>
      <c r="E99" s="128">
        <f t="shared" si="8"/>
        <v>57.773730218749975</v>
      </c>
      <c r="F99" s="127">
        <f t="shared" si="7"/>
        <v>40</v>
      </c>
      <c r="G99" s="64" t="e">
        <f ca="1">IF(AND(E99&gt;F99,$G$1="no"),"",_xll.EURO(E99,F99,O99,O99,C99,R99,1,0))</f>
        <v>#NAME?</v>
      </c>
      <c r="H99" s="9" t="e">
        <f ca="1">_xll.EURO(E99,F99,O99,O99,C99,R99,1,1)</f>
        <v>#NAME?</v>
      </c>
      <c r="I99" s="64" t="e">
        <f ca="1">IF(AND(F99&gt;E99,$G$1="no"),"",_xll.EURO(E99,F99,O99,O99,C99,R99,0,0))</f>
        <v>#NAME?</v>
      </c>
      <c r="J99" s="10" t="e">
        <f ca="1">_xll.EURO(E99,F99,O99,O99,C99,R99,0,1)</f>
        <v>#NAME?</v>
      </c>
      <c r="K99" s="14" t="e">
        <f ca="1">_xll.EURO($E99,$F99,$O99,$O99,$C99,$R99,1,2)</f>
        <v>#NAME?</v>
      </c>
      <c r="L99" s="10" t="e">
        <f ca="1">_xll.EURO($E99,$F99,$O99,$O99,$C99,$R99,1,3)/100</f>
        <v>#NAME?</v>
      </c>
      <c r="M99" s="10" t="e">
        <f ca="1">_xll.EURO($E99,$F99,$O99,$O99,$C99,$R99,1,5)/365.25</f>
        <v>#NAME?</v>
      </c>
      <c r="N99" s="118">
        <f>VLOOKUP(D99,Lookups!$B$6:$C$304,2)</f>
        <v>39659</v>
      </c>
      <c r="O99" s="24">
        <f>VLOOKUP(D99,Lookups!$B$6:$E$304,4)</f>
        <v>4.4999999999999998E-2</v>
      </c>
      <c r="P99" s="19">
        <f>VLOOKUP(D99,Lookups!$B$6:$D$304,3)</f>
        <v>21</v>
      </c>
      <c r="Q99" s="143">
        <f t="shared" si="5"/>
        <v>0</v>
      </c>
      <c r="R99" s="28">
        <f t="shared" ca="1" si="6"/>
        <v>-2226</v>
      </c>
    </row>
    <row r="100" spans="1:18" x14ac:dyDescent="0.2">
      <c r="A100" s="24"/>
      <c r="B100" s="25"/>
      <c r="C100" s="131">
        <v>0.27300000000000002</v>
      </c>
      <c r="D100" s="93">
        <v>39692</v>
      </c>
      <c r="E100" s="128">
        <f t="shared" si="8"/>
        <v>42.349978176446427</v>
      </c>
      <c r="F100" s="127">
        <f t="shared" si="7"/>
        <v>40</v>
      </c>
      <c r="G100" s="64" t="e">
        <f ca="1">IF(AND(E100&gt;F100,$G$1="no"),"",_xll.EURO(E100,F100,O100,O100,C100,R100,1,0))</f>
        <v>#NAME?</v>
      </c>
      <c r="H100" s="9" t="e">
        <f ca="1">_xll.EURO(E100,F100,O100,O100,C100,R100,1,1)</f>
        <v>#NAME?</v>
      </c>
      <c r="I100" s="64" t="e">
        <f ca="1">IF(AND(F100&gt;E100,$G$1="no"),"",_xll.EURO(E100,F100,O100,O100,C100,R100,0,0))</f>
        <v>#NAME?</v>
      </c>
      <c r="J100" s="10" t="e">
        <f ca="1">_xll.EURO(E100,F100,O100,O100,C100,R100,0,1)</f>
        <v>#NAME?</v>
      </c>
      <c r="K100" s="14" t="e">
        <f ca="1">_xll.EURO($E100,$F100,$O100,$O100,$C100,$R100,1,2)</f>
        <v>#NAME?</v>
      </c>
      <c r="L100" s="10" t="e">
        <f ca="1">_xll.EURO($E100,$F100,$O100,$O100,$C100,$R100,1,3)/100</f>
        <v>#NAME?</v>
      </c>
      <c r="M100" s="10" t="e">
        <f ca="1">_xll.EURO($E100,$F100,$O100,$O100,$C100,$R100,1,5)/365.25</f>
        <v>#NAME?</v>
      </c>
      <c r="N100" s="118">
        <f>VLOOKUP(D100,Lookups!$B$6:$C$304,2)</f>
        <v>39690</v>
      </c>
      <c r="O100" s="24">
        <f>VLOOKUP(D100,Lookups!$B$6:$E$304,4)</f>
        <v>4.4999999999999998E-2</v>
      </c>
      <c r="P100" s="19">
        <f>VLOOKUP(D100,Lookups!$B$6:$D$304,3)</f>
        <v>21</v>
      </c>
      <c r="Q100" s="143">
        <f t="shared" si="5"/>
        <v>0</v>
      </c>
      <c r="R100" s="28">
        <f t="shared" ca="1" si="6"/>
        <v>-2195</v>
      </c>
    </row>
    <row r="101" spans="1:18" x14ac:dyDescent="0.2">
      <c r="A101" s="24"/>
      <c r="B101" s="25"/>
      <c r="C101" s="131">
        <v>0.27300000000000002</v>
      </c>
      <c r="D101" s="93">
        <v>39722</v>
      </c>
      <c r="E101" s="128">
        <f t="shared" si="8"/>
        <v>38.794670105867851</v>
      </c>
      <c r="F101" s="127">
        <f t="shared" si="7"/>
        <v>40</v>
      </c>
      <c r="G101" s="64" t="e">
        <f ca="1">IF(AND(E101&gt;F101,$G$1="no"),"",_xll.EURO(E101,F101,O101,O101,C101,R101,1,0))</f>
        <v>#NAME?</v>
      </c>
      <c r="H101" s="9" t="e">
        <f ca="1">_xll.EURO(E101,F101,O101,O101,C101,R101,1,1)</f>
        <v>#NAME?</v>
      </c>
      <c r="I101" s="64" t="e">
        <f ca="1">IF(AND(F101&gt;E101,$G$1="no"),"",_xll.EURO(E101,F101,O101,O101,C101,R101,0,0))</f>
        <v>#NAME?</v>
      </c>
      <c r="J101" s="10" t="e">
        <f ca="1">_xll.EURO(E101,F101,O101,O101,C101,R101,0,1)</f>
        <v>#NAME?</v>
      </c>
      <c r="K101" s="14" t="e">
        <f ca="1">_xll.EURO($E101,$F101,$O101,$O101,$C101,$R101,1,2)</f>
        <v>#NAME?</v>
      </c>
      <c r="L101" s="10" t="e">
        <f ca="1">_xll.EURO($E101,$F101,$O101,$O101,$C101,$R101,1,3)/100</f>
        <v>#NAME?</v>
      </c>
      <c r="M101" s="10" t="e">
        <f ca="1">_xll.EURO($E101,$F101,$O101,$O101,$C101,$R101,1,5)/365.25</f>
        <v>#NAME?</v>
      </c>
      <c r="N101" s="118">
        <f>VLOOKUP(D101,Lookups!$B$6:$C$304,2)</f>
        <v>39720</v>
      </c>
      <c r="O101" s="24">
        <f>VLOOKUP(D101,Lookups!$B$6:$E$304,4)</f>
        <v>4.4999999999999998E-2</v>
      </c>
      <c r="P101" s="19">
        <f>VLOOKUP(D101,Lookups!$B$6:$D$304,3)</f>
        <v>23</v>
      </c>
      <c r="Q101" s="143">
        <f t="shared" si="5"/>
        <v>0</v>
      </c>
      <c r="R101" s="28">
        <f t="shared" ca="1" si="6"/>
        <v>-2165</v>
      </c>
    </row>
    <row r="102" spans="1:18" x14ac:dyDescent="0.2">
      <c r="A102" s="24"/>
      <c r="B102" s="25"/>
      <c r="C102" s="131">
        <v>0.27300000000000002</v>
      </c>
      <c r="D102" s="93">
        <v>39753</v>
      </c>
      <c r="E102" s="128">
        <f t="shared" si="8"/>
        <v>38.742379007014272</v>
      </c>
      <c r="F102" s="127">
        <f t="shared" si="7"/>
        <v>40</v>
      </c>
      <c r="G102" s="64" t="e">
        <f ca="1">IF(AND(E102&gt;F102,$G$1="no"),"",_xll.EURO(E102,F102,O102,O102,C102,R102,1,0))</f>
        <v>#NAME?</v>
      </c>
      <c r="H102" s="9" t="e">
        <f ca="1">_xll.EURO(E102,F102,O102,O102,C102,R102,1,1)</f>
        <v>#NAME?</v>
      </c>
      <c r="I102" s="64" t="e">
        <f ca="1">IF(AND(F102&gt;E102,$G$1="no"),"",_xll.EURO(E102,F102,O102,O102,C102,R102,0,0))</f>
        <v>#NAME?</v>
      </c>
      <c r="J102" s="10" t="e">
        <f ca="1">_xll.EURO(E102,F102,O102,O102,C102,R102,0,1)</f>
        <v>#NAME?</v>
      </c>
      <c r="K102" s="14" t="e">
        <f ca="1">_xll.EURO($E102,$F102,$O102,$O102,$C102,$R102,1,2)</f>
        <v>#NAME?</v>
      </c>
      <c r="L102" s="10" t="e">
        <f ca="1">_xll.EURO($E102,$F102,$O102,$O102,$C102,$R102,1,3)/100</f>
        <v>#NAME?</v>
      </c>
      <c r="M102" s="10" t="e">
        <f ca="1">_xll.EURO($E102,$F102,$O102,$O102,$C102,$R102,1,5)/365.25</f>
        <v>#NAME?</v>
      </c>
      <c r="N102" s="118">
        <f>VLOOKUP(D102,Lookups!$B$6:$C$304,2)</f>
        <v>39751</v>
      </c>
      <c r="O102" s="24">
        <f>VLOOKUP(D102,Lookups!$B$6:$E$304,4)</f>
        <v>4.4999999999999998E-2</v>
      </c>
      <c r="P102" s="19">
        <f>VLOOKUP(D102,Lookups!$B$6:$D$304,3)</f>
        <v>19</v>
      </c>
      <c r="Q102" s="143">
        <f t="shared" si="5"/>
        <v>0</v>
      </c>
      <c r="R102" s="28">
        <f t="shared" ca="1" si="6"/>
        <v>-2134</v>
      </c>
    </row>
    <row r="103" spans="1:18" x14ac:dyDescent="0.2">
      <c r="A103" s="24"/>
      <c r="B103" s="25"/>
      <c r="C103" s="131">
        <v>0.27300000000000002</v>
      </c>
      <c r="D103" s="93">
        <v>39783</v>
      </c>
      <c r="E103" s="128">
        <f t="shared" si="8"/>
        <v>38.742379007014272</v>
      </c>
      <c r="F103" s="127">
        <f t="shared" si="7"/>
        <v>40</v>
      </c>
      <c r="G103" s="64" t="e">
        <f ca="1">IF(AND(E103&gt;F103,$G$1="no"),"",_xll.EURO(E103,F103,O103,O103,C103,R103,1,0))</f>
        <v>#NAME?</v>
      </c>
      <c r="H103" s="9" t="e">
        <f ca="1">_xll.EURO(E103,F103,O103,O103,C103,R103,1,1)</f>
        <v>#NAME?</v>
      </c>
      <c r="I103" s="64" t="e">
        <f ca="1">IF(AND(F103&gt;E103,$G$1="no"),"",_xll.EURO(E103,F103,O103,O103,C103,R103,0,0))</f>
        <v>#NAME?</v>
      </c>
      <c r="J103" s="10" t="e">
        <f ca="1">_xll.EURO(E103,F103,O103,O103,C103,R103,0,1)</f>
        <v>#NAME?</v>
      </c>
      <c r="K103" s="14" t="e">
        <f ca="1">_xll.EURO($E103,$F103,$O103,$O103,$C103,$R103,1,2)</f>
        <v>#NAME?</v>
      </c>
      <c r="L103" s="10" t="e">
        <f ca="1">_xll.EURO($E103,$F103,$O103,$O103,$C103,$R103,1,3)/100</f>
        <v>#NAME?</v>
      </c>
      <c r="M103" s="10" t="e">
        <f ca="1">_xll.EURO($E103,$F103,$O103,$O103,$C103,$R103,1,5)/365.25</f>
        <v>#NAME?</v>
      </c>
      <c r="N103" s="118">
        <f>VLOOKUP(D103,Lookups!$B$6:$C$304,2)</f>
        <v>39781</v>
      </c>
      <c r="O103" s="24">
        <f>VLOOKUP(D103,Lookups!$B$6:$E$304,4)</f>
        <v>4.4999999999999998E-2</v>
      </c>
      <c r="P103" s="19">
        <f>VLOOKUP(D103,Lookups!$B$6:$D$304,3)</f>
        <v>22</v>
      </c>
      <c r="Q103" s="143">
        <f t="shared" si="5"/>
        <v>0</v>
      </c>
      <c r="R103" s="28">
        <f t="shared" ca="1" si="6"/>
        <v>-2104</v>
      </c>
    </row>
    <row r="104" spans="1:18" x14ac:dyDescent="0.2">
      <c r="A104" s="24"/>
      <c r="B104" s="25"/>
      <c r="C104" s="131">
        <v>0.27300000000000002</v>
      </c>
      <c r="D104" s="93">
        <v>39814</v>
      </c>
      <c r="E104" s="128">
        <f t="shared" si="8"/>
        <v>42.754337499999991</v>
      </c>
      <c r="F104" s="127">
        <f t="shared" si="7"/>
        <v>40</v>
      </c>
      <c r="G104" s="64" t="e">
        <f ca="1">IF(AND(E104&gt;F104,$G$1="no"),"",_xll.EURO(E104,F104,O104,O104,C104,R104,1,0))</f>
        <v>#NAME?</v>
      </c>
      <c r="H104" s="9" t="e">
        <f ca="1">_xll.EURO(E104,F104,O104,O104,C104,R104,1,1)</f>
        <v>#NAME?</v>
      </c>
      <c r="I104" s="64" t="e">
        <f ca="1">IF(AND(F104&gt;E104,$G$1="no"),"",_xll.EURO(E104,F104,O104,O104,C104,R104,0,0))</f>
        <v>#NAME?</v>
      </c>
      <c r="J104" s="10" t="e">
        <f ca="1">_xll.EURO(E104,F104,O104,O104,C104,R104,0,1)</f>
        <v>#NAME?</v>
      </c>
      <c r="K104" s="14" t="e">
        <f ca="1">_xll.EURO($E104,$F104,$O104,$O104,$C104,$R104,1,2)</f>
        <v>#NAME?</v>
      </c>
      <c r="L104" s="10" t="e">
        <f ca="1">_xll.EURO($E104,$F104,$O104,$O104,$C104,$R104,1,3)/100</f>
        <v>#NAME?</v>
      </c>
      <c r="M104" s="10" t="e">
        <f ca="1">_xll.EURO($E104,$F104,$O104,$O104,$C104,$R104,1,5)/365.25</f>
        <v>#NAME?</v>
      </c>
      <c r="N104" s="118">
        <f>VLOOKUP(D104,Lookups!$B$6:$C$304,2)</f>
        <v>39812</v>
      </c>
      <c r="O104" s="24">
        <f>VLOOKUP(D104,Lookups!$B$6:$E$304,4)</f>
        <v>4.4999999999999998E-2</v>
      </c>
      <c r="P104" s="19">
        <f>VLOOKUP(D104,Lookups!$B$6:$D$304,3)</f>
        <v>21</v>
      </c>
      <c r="Q104" s="143">
        <f t="shared" si="5"/>
        <v>0</v>
      </c>
      <c r="R104" s="28">
        <f t="shared" ca="1" si="6"/>
        <v>-2073</v>
      </c>
    </row>
    <row r="105" spans="1:18" x14ac:dyDescent="0.2">
      <c r="A105" s="24"/>
      <c r="B105" s="25"/>
      <c r="C105" s="131">
        <v>0.27300000000000002</v>
      </c>
      <c r="D105" s="93">
        <v>39845</v>
      </c>
      <c r="E105" s="128">
        <f t="shared" si="8"/>
        <v>75.288842999999986</v>
      </c>
      <c r="F105" s="127">
        <f t="shared" si="7"/>
        <v>40</v>
      </c>
      <c r="G105" s="64" t="e">
        <f ca="1">IF(AND(E105&gt;F105,$G$1="no"),"",_xll.EURO(E105,F105,O105,O105,C105,R105,1,0))</f>
        <v>#NAME?</v>
      </c>
      <c r="H105" s="9" t="e">
        <f ca="1">_xll.EURO(E105,F105,O105,O105,C105,R105,1,1)</f>
        <v>#NAME?</v>
      </c>
      <c r="I105" s="64" t="e">
        <f ca="1">IF(AND(F105&gt;E105,$G$1="no"),"",_xll.EURO(E105,F105,O105,O105,C105,R105,0,0))</f>
        <v>#NAME?</v>
      </c>
      <c r="J105" s="10" t="e">
        <f ca="1">_xll.EURO(E105,F105,O105,O105,C105,R105,0,1)</f>
        <v>#NAME?</v>
      </c>
      <c r="K105" s="14" t="e">
        <f ca="1">_xll.EURO($E105,$F105,$O105,$O105,$C105,$R105,1,2)</f>
        <v>#NAME?</v>
      </c>
      <c r="L105" s="10" t="e">
        <f ca="1">_xll.EURO($E105,$F105,$O105,$O105,$C105,$R105,1,3)/100</f>
        <v>#NAME?</v>
      </c>
      <c r="M105" s="10" t="e">
        <f ca="1">_xll.EURO($E105,$F105,$O105,$O105,$C105,$R105,1,5)/365.25</f>
        <v>#NAME?</v>
      </c>
      <c r="N105" s="118">
        <f>VLOOKUP(D105,Lookups!$B$6:$C$304,2)</f>
        <v>39843</v>
      </c>
      <c r="O105" s="24">
        <f>VLOOKUP(D105,Lookups!$B$6:$E$304,4)</f>
        <v>4.4999999999999998E-2</v>
      </c>
      <c r="P105" s="19">
        <f>VLOOKUP(D105,Lookups!$B$6:$D$304,3)</f>
        <v>20</v>
      </c>
      <c r="Q105" s="143">
        <f t="shared" si="5"/>
        <v>0</v>
      </c>
      <c r="R105" s="28">
        <f t="shared" ca="1" si="6"/>
        <v>-2042</v>
      </c>
    </row>
    <row r="106" spans="1:18" x14ac:dyDescent="0.2">
      <c r="A106" s="24"/>
      <c r="B106" s="25"/>
      <c r="C106" s="131">
        <v>0.27300000000000002</v>
      </c>
      <c r="D106" s="93">
        <v>39873</v>
      </c>
      <c r="E106" s="128">
        <f t="shared" si="8"/>
        <v>41.074762121382349</v>
      </c>
      <c r="F106" s="127">
        <f t="shared" si="7"/>
        <v>40</v>
      </c>
      <c r="G106" s="64" t="e">
        <f ca="1">IF(AND(E106&gt;F106,$G$1="no"),"",_xll.EURO(E106,F106,O106,O106,C106,R106,1,0))</f>
        <v>#NAME?</v>
      </c>
      <c r="H106" s="9" t="e">
        <f ca="1">_xll.EURO(E106,F106,O106,O106,C106,R106,1,1)</f>
        <v>#NAME?</v>
      </c>
      <c r="I106" s="64" t="e">
        <f ca="1">IF(AND(F106&gt;E106,$G$1="no"),"",_xll.EURO(E106,F106,O106,O106,C106,R106,0,0))</f>
        <v>#NAME?</v>
      </c>
      <c r="J106" s="10" t="e">
        <f ca="1">_xll.EURO(E106,F106,O106,O106,C106,R106,0,1)</f>
        <v>#NAME?</v>
      </c>
      <c r="K106" s="14" t="e">
        <f ca="1">_xll.EURO($E106,$F106,$O106,$O106,$C106,$R106,1,2)</f>
        <v>#NAME?</v>
      </c>
      <c r="L106" s="10" t="e">
        <f ca="1">_xll.EURO($E106,$F106,$O106,$O106,$C106,$R106,1,3)/100</f>
        <v>#NAME?</v>
      </c>
      <c r="M106" s="10" t="e">
        <f ca="1">_xll.EURO($E106,$F106,$O106,$O106,$C106,$R106,1,5)/365.25</f>
        <v>#NAME?</v>
      </c>
      <c r="N106" s="118">
        <f>VLOOKUP(D106,Lookups!$B$6:$C$304,2)</f>
        <v>39871</v>
      </c>
      <c r="O106" s="24">
        <f>VLOOKUP(D106,Lookups!$B$6:$E$304,4)</f>
        <v>4.4999999999999998E-2</v>
      </c>
      <c r="P106" s="19">
        <f>VLOOKUP(D106,Lookups!$B$6:$D$304,3)</f>
        <v>22</v>
      </c>
      <c r="Q106" s="143">
        <f t="shared" si="5"/>
        <v>0</v>
      </c>
      <c r="R106" s="28">
        <f t="shared" ca="1" si="6"/>
        <v>-2014</v>
      </c>
    </row>
    <row r="107" spans="1:18" x14ac:dyDescent="0.2">
      <c r="A107" s="24"/>
      <c r="B107" s="25"/>
      <c r="C107" s="131">
        <v>0.27300000000000002</v>
      </c>
      <c r="D107" s="93">
        <v>39904</v>
      </c>
      <c r="E107" s="128">
        <f t="shared" si="8"/>
        <v>40.331801967651963</v>
      </c>
      <c r="F107" s="127">
        <f t="shared" si="7"/>
        <v>40</v>
      </c>
      <c r="G107" s="64" t="e">
        <f ca="1">IF(AND(E107&gt;F107,$G$1="no"),"",_xll.EURO(E107,F107,O107,O107,C107,R107,1,0))</f>
        <v>#NAME?</v>
      </c>
      <c r="H107" s="9" t="e">
        <f ca="1">_xll.EURO(E107,F107,O107,O107,C107,R107,1,1)</f>
        <v>#NAME?</v>
      </c>
      <c r="I107" s="64" t="e">
        <f ca="1">IF(AND(F107&gt;E107,$G$1="no"),"",_xll.EURO(E107,F107,O107,O107,C107,R107,0,0))</f>
        <v>#NAME?</v>
      </c>
      <c r="J107" s="10" t="e">
        <f ca="1">_xll.EURO(E107,F107,O107,O107,C107,R107,0,1)</f>
        <v>#NAME?</v>
      </c>
      <c r="K107" s="14" t="e">
        <f ca="1">_xll.EURO($E107,$F107,$O107,$O107,$C107,$R107,1,2)</f>
        <v>#NAME?</v>
      </c>
      <c r="L107" s="10" t="e">
        <f ca="1">_xll.EURO($E107,$F107,$O107,$O107,$C107,$R107,1,3)/100</f>
        <v>#NAME?</v>
      </c>
      <c r="M107" s="10" t="e">
        <f ca="1">_xll.EURO($E107,$F107,$O107,$O107,$C107,$R107,1,5)/365.25</f>
        <v>#NAME?</v>
      </c>
      <c r="N107" s="118">
        <f>VLOOKUP(D107,Lookups!$B$6:$C$304,2)</f>
        <v>39902</v>
      </c>
      <c r="O107" s="24">
        <f>VLOOKUP(D107,Lookups!$B$6:$E$304,4)</f>
        <v>4.4999999999999998E-2</v>
      </c>
      <c r="P107" s="19">
        <f>VLOOKUP(D107,Lookups!$B$6:$D$304,3)</f>
        <v>22</v>
      </c>
      <c r="Q107" s="143">
        <f t="shared" si="5"/>
        <v>0</v>
      </c>
      <c r="R107" s="28">
        <f t="shared" ca="1" si="6"/>
        <v>-1983</v>
      </c>
    </row>
    <row r="108" spans="1:18" x14ac:dyDescent="0.2">
      <c r="A108" s="24"/>
      <c r="B108" s="25"/>
      <c r="C108" s="131">
        <v>0.27300000000000002</v>
      </c>
      <c r="D108" s="93">
        <v>39934</v>
      </c>
      <c r="E108" s="128">
        <f t="shared" si="8"/>
        <v>42.985235946654385</v>
      </c>
      <c r="F108" s="127">
        <f t="shared" si="7"/>
        <v>40</v>
      </c>
      <c r="G108" s="64" t="e">
        <f ca="1">IF(AND(E108&gt;F108,$G$1="no"),"",_xll.EURO(E108,F108,O108,O108,C108,R108,1,0))</f>
        <v>#NAME?</v>
      </c>
      <c r="H108" s="9" t="e">
        <f ca="1">_xll.EURO(E108,F108,O108,O108,C108,R108,1,1)</f>
        <v>#NAME?</v>
      </c>
      <c r="I108" s="64" t="e">
        <f ca="1">IF(AND(F108&gt;E108,$G$1="no"),"",_xll.EURO(E108,F108,O108,O108,C108,R108,0,0))</f>
        <v>#NAME?</v>
      </c>
      <c r="J108" s="10" t="e">
        <f ca="1">_xll.EURO(E108,F108,O108,O108,C108,R108,0,1)</f>
        <v>#NAME?</v>
      </c>
      <c r="K108" s="14" t="e">
        <f ca="1">_xll.EURO($E108,$F108,$O108,$O108,$C108,$R108,1,2)</f>
        <v>#NAME?</v>
      </c>
      <c r="L108" s="10" t="e">
        <f ca="1">_xll.EURO($E108,$F108,$O108,$O108,$C108,$R108,1,3)/100</f>
        <v>#NAME?</v>
      </c>
      <c r="M108" s="10" t="e">
        <f ca="1">_xll.EURO($E108,$F108,$O108,$O108,$C108,$R108,1,5)/365.25</f>
        <v>#NAME?</v>
      </c>
      <c r="N108" s="118">
        <f>VLOOKUP(D108,Lookups!$B$6:$C$304,2)</f>
        <v>39932</v>
      </c>
      <c r="O108" s="24">
        <f>VLOOKUP(D108,Lookups!$B$6:$E$304,4)</f>
        <v>4.4999999999999998E-2</v>
      </c>
      <c r="P108" s="19">
        <f>VLOOKUP(D108,Lookups!$B$6:$D$304,3)</f>
        <v>20</v>
      </c>
      <c r="Q108" s="143">
        <f t="shared" si="5"/>
        <v>0</v>
      </c>
      <c r="R108" s="28">
        <f t="shared" ca="1" si="6"/>
        <v>-1953</v>
      </c>
    </row>
    <row r="109" spans="1:18" x14ac:dyDescent="0.2">
      <c r="A109" s="24"/>
      <c r="B109" s="25"/>
      <c r="C109" s="131">
        <v>0.27300000000000002</v>
      </c>
      <c r="D109" s="93">
        <v>39965</v>
      </c>
      <c r="E109" s="128">
        <f t="shared" si="8"/>
        <v>49.618741942938094</v>
      </c>
      <c r="F109" s="127">
        <f t="shared" si="7"/>
        <v>40</v>
      </c>
      <c r="G109" s="64" t="e">
        <f ca="1">IF(AND(E109&gt;F109,$G$1="no"),"",_xll.EURO(E109,F109,O109,O109,C109,R109,1,0))</f>
        <v>#NAME?</v>
      </c>
      <c r="H109" s="9" t="e">
        <f ca="1">_xll.EURO(E109,F109,O109,O109,C109,R109,1,1)</f>
        <v>#NAME?</v>
      </c>
      <c r="I109" s="64" t="e">
        <f ca="1">IF(AND(F109&gt;E109,$G$1="no"),"",_xll.EURO(E109,F109,O109,O109,C109,R109,0,0))</f>
        <v>#NAME?</v>
      </c>
      <c r="J109" s="10" t="e">
        <f ca="1">_xll.EURO(E109,F109,O109,O109,C109,R109,0,1)</f>
        <v>#NAME?</v>
      </c>
      <c r="K109" s="14" t="e">
        <f ca="1">_xll.EURO($E109,$F109,$O109,$O109,$C109,$R109,1,2)</f>
        <v>#NAME?</v>
      </c>
      <c r="L109" s="10" t="e">
        <f ca="1">_xll.EURO($E109,$F109,$O109,$O109,$C109,$R109,1,3)/100</f>
        <v>#NAME?</v>
      </c>
      <c r="M109" s="10" t="e">
        <f ca="1">_xll.EURO($E109,$F109,$O109,$O109,$C109,$R109,1,5)/365.25</f>
        <v>#NAME?</v>
      </c>
      <c r="N109" s="118">
        <f>VLOOKUP(D109,Lookups!$B$6:$C$304,2)</f>
        <v>39963</v>
      </c>
      <c r="O109" s="24">
        <f>VLOOKUP(D109,Lookups!$B$6:$E$304,4)</f>
        <v>4.4999999999999998E-2</v>
      </c>
      <c r="P109" s="19">
        <f>VLOOKUP(D109,Lookups!$B$6:$D$304,3)</f>
        <v>22</v>
      </c>
      <c r="Q109" s="143">
        <f t="shared" si="5"/>
        <v>0</v>
      </c>
      <c r="R109" s="28">
        <f t="shared" ca="1" si="6"/>
        <v>-1922</v>
      </c>
    </row>
    <row r="110" spans="1:18" x14ac:dyDescent="0.2">
      <c r="A110" s="24"/>
      <c r="B110" s="25"/>
      <c r="C110" s="131">
        <v>0.27300000000000002</v>
      </c>
      <c r="D110" s="93">
        <v>39995</v>
      </c>
      <c r="E110" s="128">
        <f t="shared" si="8"/>
        <v>58.640328074469956</v>
      </c>
      <c r="F110" s="127">
        <f t="shared" si="7"/>
        <v>40</v>
      </c>
      <c r="G110" s="64" t="e">
        <f ca="1">IF(AND(E110&gt;F110,$G$1="no"),"",_xll.EURO(E110,F110,O110,O110,C110,R110,1,0))</f>
        <v>#NAME?</v>
      </c>
      <c r="H110" s="9" t="e">
        <f ca="1">_xll.EURO(E110,F110,O110,O110,C110,R110,1,1)</f>
        <v>#NAME?</v>
      </c>
      <c r="I110" s="64" t="e">
        <f ca="1">IF(AND(F110&gt;E110,$G$1="no"),"",_xll.EURO(E110,F110,O110,O110,C110,R110,0,0))</f>
        <v>#NAME?</v>
      </c>
      <c r="J110" s="10" t="e">
        <f ca="1">_xll.EURO(E110,F110,O110,O110,C110,R110,0,1)</f>
        <v>#NAME?</v>
      </c>
      <c r="K110" s="14" t="e">
        <f ca="1">_xll.EURO($E110,$F110,$O110,$O110,$C110,$R110,1,2)</f>
        <v>#NAME?</v>
      </c>
      <c r="L110" s="10" t="e">
        <f ca="1">_xll.EURO($E110,$F110,$O110,$O110,$C110,$R110,1,3)/100</f>
        <v>#NAME?</v>
      </c>
      <c r="M110" s="10" t="e">
        <f ca="1">_xll.EURO($E110,$F110,$O110,$O110,$C110,$R110,1,5)/365.25</f>
        <v>#NAME?</v>
      </c>
      <c r="N110" s="118">
        <f>VLOOKUP(D110,Lookups!$B$6:$C$304,2)</f>
        <v>39993</v>
      </c>
      <c r="O110" s="24">
        <f>VLOOKUP(D110,Lookups!$B$6:$E$304,4)</f>
        <v>4.4999999999999998E-2</v>
      </c>
      <c r="P110" s="19">
        <f>VLOOKUP(D110,Lookups!$B$6:$D$304,3)</f>
        <v>23</v>
      </c>
      <c r="Q110" s="143">
        <f t="shared" si="5"/>
        <v>0</v>
      </c>
      <c r="R110" s="28">
        <f t="shared" ca="1" si="6"/>
        <v>-1892</v>
      </c>
    </row>
    <row r="111" spans="1:18" x14ac:dyDescent="0.2">
      <c r="A111" s="24"/>
      <c r="B111" s="25"/>
      <c r="C111" s="131">
        <v>0.27300000000000002</v>
      </c>
      <c r="D111" s="93">
        <v>40026</v>
      </c>
      <c r="E111" s="128">
        <f t="shared" si="8"/>
        <v>58.640336172031219</v>
      </c>
      <c r="F111" s="127">
        <f t="shared" si="7"/>
        <v>40</v>
      </c>
      <c r="G111" s="64" t="e">
        <f ca="1">IF(AND(E111&gt;F111,$G$1="no"),"",_xll.EURO(E111,F111,O111,O111,C111,R111,1,0))</f>
        <v>#NAME?</v>
      </c>
      <c r="H111" s="9" t="e">
        <f ca="1">_xll.EURO(E111,F111,O111,O111,C111,R111,1,1)</f>
        <v>#NAME?</v>
      </c>
      <c r="I111" s="64" t="e">
        <f ca="1">IF(AND(F111&gt;E111,$G$1="no"),"",_xll.EURO(E111,F111,O111,O111,C111,R111,0,0))</f>
        <v>#NAME?</v>
      </c>
      <c r="J111" s="10" t="e">
        <f ca="1">_xll.EURO(E111,F111,O111,O111,C111,R111,0,1)</f>
        <v>#NAME?</v>
      </c>
      <c r="K111" s="14" t="e">
        <f ca="1">_xll.EURO($E111,$F111,$O111,$O111,$C111,$R111,1,2)</f>
        <v>#NAME?</v>
      </c>
      <c r="L111" s="10" t="e">
        <f ca="1">_xll.EURO($E111,$F111,$O111,$O111,$C111,$R111,1,3)/100</f>
        <v>#NAME?</v>
      </c>
      <c r="M111" s="10" t="e">
        <f ca="1">_xll.EURO($E111,$F111,$O111,$O111,$C111,$R111,1,5)/365.25</f>
        <v>#NAME?</v>
      </c>
      <c r="N111" s="118">
        <f>VLOOKUP(D111,Lookups!$B$6:$C$304,2)</f>
        <v>40024</v>
      </c>
      <c r="O111" s="24">
        <f>VLOOKUP(D111,Lookups!$B$6:$E$304,4)</f>
        <v>4.4999999999999998E-2</v>
      </c>
      <c r="P111" s="19">
        <f>VLOOKUP(D111,Lookups!$B$6:$D$304,3)</f>
        <v>21</v>
      </c>
      <c r="Q111" s="143">
        <f t="shared" si="5"/>
        <v>0</v>
      </c>
      <c r="R111" s="28">
        <f t="shared" ca="1" si="6"/>
        <v>-1861</v>
      </c>
    </row>
    <row r="112" spans="1:18" x14ac:dyDescent="0.2">
      <c r="A112" s="24"/>
      <c r="B112" s="25"/>
      <c r="C112" s="131">
        <v>0.27300000000000002</v>
      </c>
      <c r="D112" s="93">
        <v>40057</v>
      </c>
      <c r="E112" s="128">
        <f t="shared" si="8"/>
        <v>42.985227849093121</v>
      </c>
      <c r="F112" s="127">
        <f t="shared" si="7"/>
        <v>40</v>
      </c>
      <c r="G112" s="64" t="e">
        <f ca="1">IF(AND(E112&gt;F112,$G$1="no"),"",_xll.EURO(E112,F112,O112,O112,C112,R112,1,0))</f>
        <v>#NAME?</v>
      </c>
      <c r="H112" s="9" t="e">
        <f ca="1">_xll.EURO(E112,F112,O112,O112,C112,R112,1,1)</f>
        <v>#NAME?</v>
      </c>
      <c r="I112" s="64" t="e">
        <f ca="1">IF(AND(F112&gt;E112,$G$1="no"),"",_xll.EURO(E112,F112,O112,O112,C112,R112,0,0))</f>
        <v>#NAME?</v>
      </c>
      <c r="J112" s="10" t="e">
        <f ca="1">_xll.EURO(E112,F112,O112,O112,C112,R112,0,1)</f>
        <v>#NAME?</v>
      </c>
      <c r="K112" s="14" t="e">
        <f ca="1">_xll.EURO($E112,$F112,$O112,$O112,$C112,$R112,1,2)</f>
        <v>#NAME?</v>
      </c>
      <c r="L112" s="10" t="e">
        <f ca="1">_xll.EURO($E112,$F112,$O112,$O112,$C112,$R112,1,3)/100</f>
        <v>#NAME?</v>
      </c>
      <c r="M112" s="10" t="e">
        <f ca="1">_xll.EURO($E112,$F112,$O112,$O112,$C112,$R112,1,5)/365.25</f>
        <v>#NAME?</v>
      </c>
      <c r="N112" s="118">
        <f>VLOOKUP(D112,Lookups!$B$6:$C$304,2)</f>
        <v>40055</v>
      </c>
      <c r="O112" s="24">
        <f>VLOOKUP(D112,Lookups!$B$6:$E$304,4)</f>
        <v>4.4999999999999998E-2</v>
      </c>
      <c r="P112" s="19">
        <f>VLOOKUP(D112,Lookups!$B$6:$D$304,3)</f>
        <v>21</v>
      </c>
      <c r="Q112" s="143">
        <f t="shared" si="5"/>
        <v>0</v>
      </c>
      <c r="R112" s="28">
        <f t="shared" ca="1" si="6"/>
        <v>-1830</v>
      </c>
    </row>
    <row r="113" spans="1:18" x14ac:dyDescent="0.2">
      <c r="A113" s="24"/>
      <c r="B113" s="25"/>
      <c r="C113" s="131">
        <v>0.27300000000000002</v>
      </c>
      <c r="D113" s="93">
        <v>40087</v>
      </c>
      <c r="E113" s="128">
        <f t="shared" si="8"/>
        <v>39.376590157455865</v>
      </c>
      <c r="F113" s="127">
        <f t="shared" ref="F113:F144" si="9">IF($G$8="atm",E113,$G$8)</f>
        <v>40</v>
      </c>
      <c r="G113" s="64" t="e">
        <f ca="1">IF(AND(E113&gt;F113,$G$1="no"),"",_xll.EURO(E113,F113,O113,O113,C113,R113,1,0))</f>
        <v>#NAME?</v>
      </c>
      <c r="H113" s="9" t="e">
        <f ca="1">_xll.EURO(E113,F113,O113,O113,C113,R113,1,1)</f>
        <v>#NAME?</v>
      </c>
      <c r="I113" s="64" t="e">
        <f ca="1">IF(AND(F113&gt;E113,$G$1="no"),"",_xll.EURO(E113,F113,O113,O113,C113,R113,0,0))</f>
        <v>#NAME?</v>
      </c>
      <c r="J113" s="10" t="e">
        <f ca="1">_xll.EURO(E113,F113,O113,O113,C113,R113,0,1)</f>
        <v>#NAME?</v>
      </c>
      <c r="K113" s="14" t="e">
        <f ca="1">_xll.EURO($E113,$F113,$O113,$O113,$C113,$R113,1,2)</f>
        <v>#NAME?</v>
      </c>
      <c r="L113" s="10" t="e">
        <f ca="1">_xll.EURO($E113,$F113,$O113,$O113,$C113,$R113,1,3)/100</f>
        <v>#NAME?</v>
      </c>
      <c r="M113" s="10" t="e">
        <f ca="1">_xll.EURO($E113,$F113,$O113,$O113,$C113,$R113,1,5)/365.25</f>
        <v>#NAME?</v>
      </c>
      <c r="N113" s="118">
        <f>VLOOKUP(D113,Lookups!$B$6:$C$304,2)</f>
        <v>40085</v>
      </c>
      <c r="O113" s="24">
        <f>VLOOKUP(D113,Lookups!$B$6:$E$304,4)</f>
        <v>4.4999999999999998E-2</v>
      </c>
      <c r="P113" s="19">
        <f>VLOOKUP(D113,Lookups!$B$6:$D$304,3)</f>
        <v>22</v>
      </c>
      <c r="Q113" s="143">
        <f t="shared" si="5"/>
        <v>0</v>
      </c>
      <c r="R113" s="28">
        <f t="shared" ca="1" si="6"/>
        <v>-1800</v>
      </c>
    </row>
    <row r="114" spans="1:18" x14ac:dyDescent="0.2">
      <c r="A114" s="24"/>
      <c r="B114" s="25"/>
      <c r="C114" s="131">
        <v>0.27300000000000002</v>
      </c>
      <c r="D114" s="93">
        <v>40118</v>
      </c>
      <c r="E114" s="128">
        <f t="shared" si="8"/>
        <v>39.323514692119481</v>
      </c>
      <c r="F114" s="127">
        <f t="shared" si="9"/>
        <v>40</v>
      </c>
      <c r="G114" s="64" t="e">
        <f ca="1">IF(AND(E114&gt;F114,$G$1="no"),"",_xll.EURO(E114,F114,O114,O114,C114,R114,1,0))</f>
        <v>#NAME?</v>
      </c>
      <c r="H114" s="9" t="e">
        <f ca="1">_xll.EURO(E114,F114,O114,O114,C114,R114,1,1)</f>
        <v>#NAME?</v>
      </c>
      <c r="I114" s="64" t="e">
        <f ca="1">IF(AND(F114&gt;E114,$G$1="no"),"",_xll.EURO(E114,F114,O114,O114,C114,R114,0,0))</f>
        <v>#NAME?</v>
      </c>
      <c r="J114" s="10" t="e">
        <f ca="1">_xll.EURO(E114,F114,O114,O114,C114,R114,0,1)</f>
        <v>#NAME?</v>
      </c>
      <c r="K114" s="14" t="e">
        <f ca="1">_xll.EURO($E114,$F114,$O114,$O114,$C114,$R114,1,2)</f>
        <v>#NAME?</v>
      </c>
      <c r="L114" s="10" t="e">
        <f ca="1">_xll.EURO($E114,$F114,$O114,$O114,$C114,$R114,1,3)/100</f>
        <v>#NAME?</v>
      </c>
      <c r="M114" s="10" t="e">
        <f ca="1">_xll.EURO($E114,$F114,$O114,$O114,$C114,$R114,1,5)/365.25</f>
        <v>#NAME?</v>
      </c>
      <c r="N114" s="118">
        <f>VLOOKUP(D114,Lookups!$B$6:$C$304,2)</f>
        <v>40116</v>
      </c>
      <c r="O114" s="24">
        <f>VLOOKUP(D114,Lookups!$B$6:$E$304,4)</f>
        <v>4.4999999999999998E-2</v>
      </c>
      <c r="P114" s="19">
        <f>VLOOKUP(D114,Lookups!$B$6:$D$304,3)</f>
        <v>20</v>
      </c>
      <c r="Q114" s="143">
        <f t="shared" si="5"/>
        <v>0</v>
      </c>
      <c r="R114" s="28">
        <f t="shared" ca="1" si="6"/>
        <v>-1769</v>
      </c>
    </row>
    <row r="115" spans="1:18" x14ac:dyDescent="0.2">
      <c r="A115" s="24"/>
      <c r="B115" s="25"/>
      <c r="C115" s="131">
        <v>0.27300000000000002</v>
      </c>
      <c r="D115" s="93">
        <v>40148</v>
      </c>
      <c r="E115" s="128">
        <f t="shared" si="8"/>
        <v>39.323514692119481</v>
      </c>
      <c r="F115" s="127">
        <f t="shared" si="9"/>
        <v>40</v>
      </c>
      <c r="G115" s="64" t="e">
        <f ca="1">IF(AND(E115&gt;F115,$G$1="no"),"",_xll.EURO(E115,F115,O115,O115,C115,R115,1,0))</f>
        <v>#NAME?</v>
      </c>
      <c r="H115" s="9" t="e">
        <f ca="1">_xll.EURO(E115,F115,O115,O115,C115,R115,1,1)</f>
        <v>#NAME?</v>
      </c>
      <c r="I115" s="64" t="e">
        <f ca="1">IF(AND(F115&gt;E115,$G$1="no"),"",_xll.EURO(E115,F115,O115,O115,C115,R115,0,0))</f>
        <v>#NAME?</v>
      </c>
      <c r="J115" s="10" t="e">
        <f ca="1">_xll.EURO(E115,F115,O115,O115,C115,R115,0,1)</f>
        <v>#NAME?</v>
      </c>
      <c r="K115" s="14" t="e">
        <f ca="1">_xll.EURO($E115,$F115,$O115,$O115,$C115,$R115,1,2)</f>
        <v>#NAME?</v>
      </c>
      <c r="L115" s="10" t="e">
        <f ca="1">_xll.EURO($E115,$F115,$O115,$O115,$C115,$R115,1,3)/100</f>
        <v>#NAME?</v>
      </c>
      <c r="M115" s="10" t="e">
        <f ca="1">_xll.EURO($E115,$F115,$O115,$O115,$C115,$R115,1,5)/365.25</f>
        <v>#NAME?</v>
      </c>
      <c r="N115" s="118">
        <f>VLOOKUP(D115,Lookups!$B$6:$C$304,2)</f>
        <v>40146</v>
      </c>
      <c r="O115" s="24">
        <f>VLOOKUP(D115,Lookups!$B$6:$E$304,4)</f>
        <v>4.4999999999999998E-2</v>
      </c>
      <c r="P115" s="19">
        <f>VLOOKUP(D115,Lookups!$B$6:$D$304,3)</f>
        <v>22</v>
      </c>
      <c r="Q115" s="143">
        <f t="shared" si="5"/>
        <v>0</v>
      </c>
      <c r="R115" s="28">
        <f t="shared" ca="1" si="6"/>
        <v>-1739</v>
      </c>
    </row>
    <row r="116" spans="1:18" x14ac:dyDescent="0.2">
      <c r="A116" s="24"/>
      <c r="B116" s="25"/>
      <c r="C116" s="131">
        <v>0.27300000000000002</v>
      </c>
      <c r="D116" s="93">
        <v>40179</v>
      </c>
      <c r="E116" s="128">
        <f t="shared" si="8"/>
        <v>43.39565256249999</v>
      </c>
      <c r="F116" s="127">
        <f t="shared" si="9"/>
        <v>40</v>
      </c>
      <c r="G116" s="64" t="e">
        <f ca="1">IF(AND(E116&gt;F116,$G$1="no"),"",_xll.EURO(E116,F116,O116,O116,C116,R116,1,0))</f>
        <v>#NAME?</v>
      </c>
      <c r="H116" s="9" t="e">
        <f ca="1">_xll.EURO(E116,F116,O116,O116,C116,R116,1,1)</f>
        <v>#NAME?</v>
      </c>
      <c r="I116" s="64" t="e">
        <f ca="1">IF(AND(F116&gt;E116,$G$1="no"),"",_xll.EURO(E116,F116,O116,O116,C116,R116,0,0))</f>
        <v>#NAME?</v>
      </c>
      <c r="J116" s="10" t="e">
        <f ca="1">_xll.EURO(E116,F116,O116,O116,C116,R116,0,1)</f>
        <v>#NAME?</v>
      </c>
      <c r="K116" s="14" t="e">
        <f ca="1">_xll.EURO($E116,$F116,$O116,$O116,$C116,$R116,1,2)</f>
        <v>#NAME?</v>
      </c>
      <c r="L116" s="10" t="e">
        <f ca="1">_xll.EURO($E116,$F116,$O116,$O116,$C116,$R116,1,3)/100</f>
        <v>#NAME?</v>
      </c>
      <c r="M116" s="10" t="e">
        <f ca="1">_xll.EURO($E116,$F116,$O116,$O116,$C116,$R116,1,5)/365.25</f>
        <v>#NAME?</v>
      </c>
      <c r="N116" s="118">
        <f>VLOOKUP(D116,Lookups!$B$6:$C$304,2)</f>
        <v>40177</v>
      </c>
      <c r="O116" s="24">
        <f>VLOOKUP(D116,Lookups!$B$6:$E$304,4)</f>
        <v>4.4999999999999998E-2</v>
      </c>
      <c r="P116" s="19">
        <f>VLOOKUP(D116,Lookups!$B$6:$D$304,3)</f>
        <v>20</v>
      </c>
      <c r="Q116" s="143">
        <f t="shared" si="5"/>
        <v>0</v>
      </c>
      <c r="R116" s="28">
        <f t="shared" ca="1" si="6"/>
        <v>-1708</v>
      </c>
    </row>
    <row r="117" spans="1:18" x14ac:dyDescent="0.2">
      <c r="A117" s="24"/>
      <c r="B117" s="25"/>
      <c r="C117" s="131">
        <v>0.27300000000000002</v>
      </c>
      <c r="D117" s="93">
        <v>40210</v>
      </c>
      <c r="E117" s="128">
        <f t="shared" si="8"/>
        <v>76.418175644999977</v>
      </c>
      <c r="F117" s="127">
        <f t="shared" si="9"/>
        <v>40</v>
      </c>
      <c r="G117" s="64" t="e">
        <f ca="1">IF(AND(E117&gt;F117,$G$1="no"),"",_xll.EURO(E117,F117,O117,O117,C117,R117,1,0))</f>
        <v>#NAME?</v>
      </c>
      <c r="H117" s="9" t="e">
        <f ca="1">_xll.EURO(E117,F117,O117,O117,C117,R117,1,1)</f>
        <v>#NAME?</v>
      </c>
      <c r="I117" s="64" t="e">
        <f ca="1">IF(AND(F117&gt;E117,$G$1="no"),"",_xll.EURO(E117,F117,O117,O117,C117,R117,0,0))</f>
        <v>#NAME?</v>
      </c>
      <c r="J117" s="10" t="e">
        <f ca="1">_xll.EURO(E117,F117,O117,O117,C117,R117,0,1)</f>
        <v>#NAME?</v>
      </c>
      <c r="K117" s="14" t="e">
        <f ca="1">_xll.EURO($E117,$F117,$O117,$O117,$C117,$R117,1,2)</f>
        <v>#NAME?</v>
      </c>
      <c r="L117" s="10" t="e">
        <f ca="1">_xll.EURO($E117,$F117,$O117,$O117,$C117,$R117,1,3)/100</f>
        <v>#NAME?</v>
      </c>
      <c r="M117" s="10" t="e">
        <f ca="1">_xll.EURO($E117,$F117,$O117,$O117,$C117,$R117,1,5)/365.25</f>
        <v>#NAME?</v>
      </c>
      <c r="N117" s="118">
        <f>VLOOKUP(D117,Lookups!$B$6:$C$304,2)</f>
        <v>40208</v>
      </c>
      <c r="O117" s="24">
        <f>VLOOKUP(D117,Lookups!$B$6:$E$304,4)</f>
        <v>4.4999999999999998E-2</v>
      </c>
      <c r="P117" s="19">
        <f>VLOOKUP(D117,Lookups!$B$6:$D$304,3)</f>
        <v>20</v>
      </c>
      <c r="Q117" s="143">
        <f t="shared" si="5"/>
        <v>0</v>
      </c>
      <c r="R117" s="28">
        <f t="shared" ca="1" si="6"/>
        <v>-1677</v>
      </c>
    </row>
    <row r="118" spans="1:18" x14ac:dyDescent="0.2">
      <c r="A118" s="24"/>
      <c r="B118" s="25"/>
      <c r="C118" s="131">
        <v>0.27300000000000002</v>
      </c>
      <c r="D118" s="93">
        <v>40238</v>
      </c>
      <c r="E118" s="128">
        <f t="shared" si="8"/>
        <v>41.690883553203079</v>
      </c>
      <c r="F118" s="127">
        <f t="shared" si="9"/>
        <v>40</v>
      </c>
      <c r="G118" s="64" t="e">
        <f ca="1">IF(AND(E118&gt;F118,$G$1="no"),"",_xll.EURO(E118,F118,O118,O118,C118,R118,1,0))</f>
        <v>#NAME?</v>
      </c>
      <c r="H118" s="9" t="e">
        <f ca="1">_xll.EURO(E118,F118,O118,O118,C118,R118,1,1)</f>
        <v>#NAME?</v>
      </c>
      <c r="I118" s="64" t="e">
        <f ca="1">IF(AND(F118&gt;E118,$G$1="no"),"",_xll.EURO(E118,F118,O118,O118,C118,R118,0,0))</f>
        <v>#NAME?</v>
      </c>
      <c r="J118" s="10" t="e">
        <f ca="1">_xll.EURO(E118,F118,O118,O118,C118,R118,0,1)</f>
        <v>#NAME?</v>
      </c>
      <c r="K118" s="14" t="e">
        <f ca="1">_xll.EURO($E118,$F118,$O118,$O118,$C118,$R118,1,2)</f>
        <v>#NAME?</v>
      </c>
      <c r="L118" s="10" t="e">
        <f ca="1">_xll.EURO($E118,$F118,$O118,$O118,$C118,$R118,1,3)/100</f>
        <v>#NAME?</v>
      </c>
      <c r="M118" s="10" t="e">
        <f ca="1">_xll.EURO($E118,$F118,$O118,$O118,$C118,$R118,1,5)/365.25</f>
        <v>#NAME?</v>
      </c>
      <c r="N118" s="118">
        <f>VLOOKUP(D118,Lookups!$B$6:$C$304,2)</f>
        <v>40236</v>
      </c>
      <c r="O118" s="24">
        <f>VLOOKUP(D118,Lookups!$B$6:$E$304,4)</f>
        <v>4.4999999999999998E-2</v>
      </c>
      <c r="P118" s="19">
        <f>VLOOKUP(D118,Lookups!$B$6:$D$304,3)</f>
        <v>23</v>
      </c>
      <c r="Q118" s="143">
        <f t="shared" si="5"/>
        <v>0</v>
      </c>
      <c r="R118" s="28">
        <f t="shared" ca="1" si="6"/>
        <v>-1649</v>
      </c>
    </row>
    <row r="119" spans="1:18" x14ac:dyDescent="0.2">
      <c r="A119" s="24"/>
      <c r="B119" s="25"/>
      <c r="C119" s="131">
        <v>0.27300000000000002</v>
      </c>
      <c r="D119" s="93">
        <v>40269</v>
      </c>
      <c r="E119" s="128">
        <f t="shared" si="8"/>
        <v>40.936778997166741</v>
      </c>
      <c r="F119" s="127">
        <f t="shared" si="9"/>
        <v>40</v>
      </c>
      <c r="G119" s="64" t="e">
        <f ca="1">IF(AND(E119&gt;F119,$G$1="no"),"",_xll.EURO(E119,F119,O119,O119,C119,R119,1,0))</f>
        <v>#NAME?</v>
      </c>
      <c r="H119" s="9" t="e">
        <f ca="1">_xll.EURO(E119,F119,O119,O119,C119,R119,1,1)</f>
        <v>#NAME?</v>
      </c>
      <c r="I119" s="64" t="e">
        <f ca="1">IF(AND(F119&gt;E119,$G$1="no"),"",_xll.EURO(E119,F119,O119,O119,C119,R119,0,0))</f>
        <v>#NAME?</v>
      </c>
      <c r="J119" s="10" t="e">
        <f ca="1">_xll.EURO(E119,F119,O119,O119,C119,R119,0,1)</f>
        <v>#NAME?</v>
      </c>
      <c r="K119" s="14" t="e">
        <f ca="1">_xll.EURO($E119,$F119,$O119,$O119,$C119,$R119,1,2)</f>
        <v>#NAME?</v>
      </c>
      <c r="L119" s="10" t="e">
        <f ca="1">_xll.EURO($E119,$F119,$O119,$O119,$C119,$R119,1,3)/100</f>
        <v>#NAME?</v>
      </c>
      <c r="M119" s="10" t="e">
        <f ca="1">_xll.EURO($E119,$F119,$O119,$O119,$C119,$R119,1,5)/365.25</f>
        <v>#NAME?</v>
      </c>
      <c r="N119" s="118">
        <f>VLOOKUP(D119,Lookups!$B$6:$C$304,2)</f>
        <v>40267</v>
      </c>
      <c r="O119" s="24">
        <f>VLOOKUP(D119,Lookups!$B$6:$E$304,4)</f>
        <v>4.4999999999999998E-2</v>
      </c>
      <c r="P119" s="19">
        <f>VLOOKUP(D119,Lookups!$B$6:$D$304,3)</f>
        <v>22</v>
      </c>
      <c r="Q119" s="143">
        <f t="shared" si="5"/>
        <v>0</v>
      </c>
      <c r="R119" s="28">
        <f t="shared" ca="1" si="6"/>
        <v>-1618</v>
      </c>
    </row>
    <row r="120" spans="1:18" x14ac:dyDescent="0.2">
      <c r="A120" s="24"/>
      <c r="B120" s="25"/>
      <c r="C120" s="131">
        <v>0.27300000000000002</v>
      </c>
      <c r="D120" s="93">
        <v>40299</v>
      </c>
      <c r="E120" s="128">
        <f t="shared" si="8"/>
        <v>43.630014485854197</v>
      </c>
      <c r="F120" s="127">
        <f t="shared" si="9"/>
        <v>40</v>
      </c>
      <c r="G120" s="64" t="e">
        <f ca="1">IF(AND(E120&gt;F120,$G$1="no"),"",_xll.EURO(E120,F120,O120,O120,C120,R120,1,0))</f>
        <v>#NAME?</v>
      </c>
      <c r="H120" s="9" t="e">
        <f ca="1">_xll.EURO(E120,F120,O120,O120,C120,R120,1,1)</f>
        <v>#NAME?</v>
      </c>
      <c r="I120" s="64" t="e">
        <f ca="1">IF(AND(F120&gt;E120,$G$1="no"),"",_xll.EURO(E120,F120,O120,O120,C120,R120,0,0))</f>
        <v>#NAME?</v>
      </c>
      <c r="J120" s="10" t="e">
        <f ca="1">_xll.EURO(E120,F120,O120,O120,C120,R120,0,1)</f>
        <v>#NAME?</v>
      </c>
      <c r="K120" s="14" t="e">
        <f ca="1">_xll.EURO($E120,$F120,$O120,$O120,$C120,$R120,1,2)</f>
        <v>#NAME?</v>
      </c>
      <c r="L120" s="10" t="e">
        <f ca="1">_xll.EURO($E120,$F120,$O120,$O120,$C120,$R120,1,3)/100</f>
        <v>#NAME?</v>
      </c>
      <c r="M120" s="10" t="e">
        <f ca="1">_xll.EURO($E120,$F120,$O120,$O120,$C120,$R120,1,5)/365.25</f>
        <v>#NAME?</v>
      </c>
      <c r="N120" s="118">
        <f>VLOOKUP(D120,Lookups!$B$6:$C$304,2)</f>
        <v>40297</v>
      </c>
      <c r="O120" s="24">
        <f>VLOOKUP(D120,Lookups!$B$6:$E$304,4)</f>
        <v>4.4999999999999998E-2</v>
      </c>
      <c r="P120" s="19">
        <f>VLOOKUP(D120,Lookups!$B$6:$D$304,3)</f>
        <v>20</v>
      </c>
      <c r="Q120" s="143">
        <f t="shared" si="5"/>
        <v>0</v>
      </c>
      <c r="R120" s="28">
        <f t="shared" ca="1" si="6"/>
        <v>-1588</v>
      </c>
    </row>
    <row r="121" spans="1:18" x14ac:dyDescent="0.2">
      <c r="A121" s="24"/>
      <c r="B121" s="25"/>
      <c r="C121" s="131">
        <v>0.27300000000000002</v>
      </c>
      <c r="D121" s="93">
        <v>40330</v>
      </c>
      <c r="E121" s="128">
        <f t="shared" si="8"/>
        <v>50.363023072082157</v>
      </c>
      <c r="F121" s="127">
        <f t="shared" si="9"/>
        <v>40</v>
      </c>
      <c r="G121" s="64" t="e">
        <f ca="1">IF(AND(E121&gt;F121,$G$1="no"),"",_xll.EURO(E121,F121,O121,O121,C121,R121,1,0))</f>
        <v>#NAME?</v>
      </c>
      <c r="H121" s="9" t="e">
        <f ca="1">_xll.EURO(E121,F121,O121,O121,C121,R121,1,1)</f>
        <v>#NAME?</v>
      </c>
      <c r="I121" s="64" t="e">
        <f ca="1">IF(AND(F121&gt;E121,$G$1="no"),"",_xll.EURO(E121,F121,O121,O121,C121,R121,0,0))</f>
        <v>#NAME?</v>
      </c>
      <c r="J121" s="10" t="e">
        <f ca="1">_xll.EURO(E121,F121,O121,O121,C121,R121,0,1)</f>
        <v>#NAME?</v>
      </c>
      <c r="K121" s="14" t="e">
        <f ca="1">_xll.EURO($E121,$F121,$O121,$O121,$C121,$R121,1,2)</f>
        <v>#NAME?</v>
      </c>
      <c r="L121" s="10" t="e">
        <f ca="1">_xll.EURO($E121,$F121,$O121,$O121,$C121,$R121,1,3)/100</f>
        <v>#NAME?</v>
      </c>
      <c r="M121" s="10" t="e">
        <f ca="1">_xll.EURO($E121,$F121,$O121,$O121,$C121,$R121,1,5)/365.25</f>
        <v>#NAME?</v>
      </c>
      <c r="N121" s="118">
        <f>VLOOKUP(D121,Lookups!$B$6:$C$304,2)</f>
        <v>40328</v>
      </c>
      <c r="O121" s="24">
        <f>VLOOKUP(D121,Lookups!$B$6:$E$304,4)</f>
        <v>4.4999999999999998E-2</v>
      </c>
      <c r="P121" s="19">
        <f>VLOOKUP(D121,Lookups!$B$6:$D$304,3)</f>
        <v>22</v>
      </c>
      <c r="Q121" s="143">
        <f t="shared" si="5"/>
        <v>0</v>
      </c>
      <c r="R121" s="28">
        <f t="shared" ca="1" si="6"/>
        <v>-1557</v>
      </c>
    </row>
    <row r="122" spans="1:18" x14ac:dyDescent="0.2">
      <c r="A122" s="24"/>
      <c r="B122" s="25"/>
      <c r="C122" s="131">
        <v>0.27300000000000002</v>
      </c>
      <c r="D122" s="93">
        <v>40360</v>
      </c>
      <c r="E122" s="128">
        <f t="shared" si="8"/>
        <v>59.519932995586998</v>
      </c>
      <c r="F122" s="127">
        <f t="shared" si="9"/>
        <v>40</v>
      </c>
      <c r="G122" s="64" t="e">
        <f ca="1">IF(AND(E122&gt;F122,$G$1="no"),"",_xll.EURO(E122,F122,O122,O122,C122,R122,1,0))</f>
        <v>#NAME?</v>
      </c>
      <c r="H122" s="9" t="e">
        <f ca="1">_xll.EURO(E122,F122,O122,O122,C122,R122,1,1)</f>
        <v>#NAME?</v>
      </c>
      <c r="I122" s="64" t="e">
        <f ca="1">IF(AND(F122&gt;E122,$G$1="no"),"",_xll.EURO(E122,F122,O122,O122,C122,R122,0,0))</f>
        <v>#NAME?</v>
      </c>
      <c r="J122" s="10" t="e">
        <f ca="1">_xll.EURO(E122,F122,O122,O122,C122,R122,0,1)</f>
        <v>#NAME?</v>
      </c>
      <c r="K122" s="14" t="e">
        <f ca="1">_xll.EURO($E122,$F122,$O122,$O122,$C122,$R122,1,2)</f>
        <v>#NAME?</v>
      </c>
      <c r="L122" s="10" t="e">
        <f ca="1">_xll.EURO($E122,$F122,$O122,$O122,$C122,$R122,1,3)/100</f>
        <v>#NAME?</v>
      </c>
      <c r="M122" s="10" t="e">
        <f ca="1">_xll.EURO($E122,$F122,$O122,$O122,$C122,$R122,1,5)/365.25</f>
        <v>#NAME?</v>
      </c>
      <c r="N122" s="118">
        <f>VLOOKUP(D122,Lookups!$B$6:$C$304,2)</f>
        <v>40358</v>
      </c>
      <c r="O122" s="24">
        <f>VLOOKUP(D122,Lookups!$B$6:$E$304,4)</f>
        <v>4.4999999999999998E-2</v>
      </c>
      <c r="P122" s="19">
        <f>VLOOKUP(D122,Lookups!$B$6:$D$304,3)</f>
        <v>21</v>
      </c>
      <c r="Q122" s="143">
        <f t="shared" si="5"/>
        <v>0</v>
      </c>
      <c r="R122" s="28">
        <f t="shared" ca="1" si="6"/>
        <v>-1527</v>
      </c>
    </row>
    <row r="123" spans="1:18" x14ac:dyDescent="0.2">
      <c r="A123" s="24"/>
      <c r="B123" s="25"/>
      <c r="C123" s="131">
        <v>0.27300000000000002</v>
      </c>
      <c r="D123" s="93">
        <v>40391</v>
      </c>
      <c r="E123" s="128">
        <f t="shared" si="8"/>
        <v>59.519941214611684</v>
      </c>
      <c r="F123" s="127">
        <f t="shared" si="9"/>
        <v>40</v>
      </c>
      <c r="G123" s="64" t="e">
        <f ca="1">IF(AND(E123&gt;F123,$G$1="no"),"",_xll.EURO(E123,F123,O123,O123,C123,R123,1,0))</f>
        <v>#NAME?</v>
      </c>
      <c r="H123" s="9" t="e">
        <f ca="1">_xll.EURO(E123,F123,O123,O123,C123,R123,1,1)</f>
        <v>#NAME?</v>
      </c>
      <c r="I123" s="64" t="e">
        <f ca="1">IF(AND(F123&gt;E123,$G$1="no"),"",_xll.EURO(E123,F123,O123,O123,C123,R123,0,0))</f>
        <v>#NAME?</v>
      </c>
      <c r="J123" s="10" t="e">
        <f ca="1">_xll.EURO(E123,F123,O123,O123,C123,R123,0,1)</f>
        <v>#NAME?</v>
      </c>
      <c r="K123" s="14" t="e">
        <f ca="1">_xll.EURO($E123,$F123,$O123,$O123,$C123,$R123,1,2)</f>
        <v>#NAME?</v>
      </c>
      <c r="L123" s="10" t="e">
        <f ca="1">_xll.EURO($E123,$F123,$O123,$O123,$C123,$R123,1,3)/100</f>
        <v>#NAME?</v>
      </c>
      <c r="M123" s="10" t="e">
        <f ca="1">_xll.EURO($E123,$F123,$O123,$O123,$C123,$R123,1,5)/365.25</f>
        <v>#NAME?</v>
      </c>
      <c r="N123" s="118">
        <f>VLOOKUP(D123,Lookups!$B$6:$C$304,2)</f>
        <v>40389</v>
      </c>
      <c r="O123" s="24">
        <f>VLOOKUP(D123,Lookups!$B$6:$E$304,4)</f>
        <v>4.4999999999999998E-2</v>
      </c>
      <c r="P123" s="19">
        <f>VLOOKUP(D123,Lookups!$B$6:$D$304,3)</f>
        <v>22</v>
      </c>
      <c r="Q123" s="143">
        <f t="shared" si="5"/>
        <v>0</v>
      </c>
      <c r="R123" s="28">
        <f t="shared" ca="1" si="6"/>
        <v>-1496</v>
      </c>
    </row>
    <row r="124" spans="1:18" x14ac:dyDescent="0.2">
      <c r="A124" s="24"/>
      <c r="B124" s="25"/>
      <c r="C124" s="131">
        <v>0.27300000000000002</v>
      </c>
      <c r="D124" s="93">
        <v>40422</v>
      </c>
      <c r="E124" s="128">
        <f t="shared" si="8"/>
        <v>43.630006266829511</v>
      </c>
      <c r="F124" s="127">
        <f t="shared" si="9"/>
        <v>40</v>
      </c>
      <c r="G124" s="64" t="e">
        <f ca="1">IF(AND(E124&gt;F124,$G$1="no"),"",_xll.EURO(E124,F124,O124,O124,C124,R124,1,0))</f>
        <v>#NAME?</v>
      </c>
      <c r="H124" s="9" t="e">
        <f ca="1">_xll.EURO(E124,F124,O124,O124,C124,R124,1,1)</f>
        <v>#NAME?</v>
      </c>
      <c r="I124" s="64" t="e">
        <f ca="1">IF(AND(F124&gt;E124,$G$1="no"),"",_xll.EURO(E124,F124,O124,O124,C124,R124,0,0))</f>
        <v>#NAME?</v>
      </c>
      <c r="J124" s="10" t="e">
        <f ca="1">_xll.EURO(E124,F124,O124,O124,C124,R124,0,1)</f>
        <v>#NAME?</v>
      </c>
      <c r="K124" s="14" t="e">
        <f ca="1">_xll.EURO($E124,$F124,$O124,$O124,$C124,$R124,1,2)</f>
        <v>#NAME?</v>
      </c>
      <c r="L124" s="10" t="e">
        <f ca="1">_xll.EURO($E124,$F124,$O124,$O124,$C124,$R124,1,3)/100</f>
        <v>#NAME?</v>
      </c>
      <c r="M124" s="10" t="e">
        <f ca="1">_xll.EURO($E124,$F124,$O124,$O124,$C124,$R124,1,5)/365.25</f>
        <v>#NAME?</v>
      </c>
      <c r="N124" s="118">
        <f>VLOOKUP(D124,Lookups!$B$6:$C$304,2)</f>
        <v>40420</v>
      </c>
      <c r="O124" s="24">
        <f>VLOOKUP(D124,Lookups!$B$6:$E$304,4)</f>
        <v>4.4999999999999998E-2</v>
      </c>
      <c r="P124" s="19">
        <f>VLOOKUP(D124,Lookups!$B$6:$D$304,3)</f>
        <v>21</v>
      </c>
      <c r="Q124" s="143">
        <f t="shared" si="5"/>
        <v>0</v>
      </c>
      <c r="R124" s="28">
        <f t="shared" ca="1" si="6"/>
        <v>-1465</v>
      </c>
    </row>
    <row r="125" spans="1:18" x14ac:dyDescent="0.2">
      <c r="A125" s="24"/>
      <c r="B125" s="25"/>
      <c r="C125" s="131">
        <v>0.27300000000000002</v>
      </c>
      <c r="D125" s="93">
        <v>40452</v>
      </c>
      <c r="E125" s="128">
        <f t="shared" si="8"/>
        <v>39.967239009817696</v>
      </c>
      <c r="F125" s="127">
        <f t="shared" si="9"/>
        <v>40</v>
      </c>
      <c r="G125" s="64" t="e">
        <f ca="1">IF(AND(E125&gt;F125,$G$1="no"),"",_xll.EURO(E125,F125,O125,O125,C125,R125,1,0))</f>
        <v>#NAME?</v>
      </c>
      <c r="H125" s="9" t="e">
        <f ca="1">_xll.EURO(E125,F125,O125,O125,C125,R125,1,1)</f>
        <v>#NAME?</v>
      </c>
      <c r="I125" s="64" t="e">
        <f ca="1">IF(AND(F125&gt;E125,$G$1="no"),"",_xll.EURO(E125,F125,O125,O125,C125,R125,0,0))</f>
        <v>#NAME?</v>
      </c>
      <c r="J125" s="10" t="e">
        <f ca="1">_xll.EURO(E125,F125,O125,O125,C125,R125,0,1)</f>
        <v>#NAME?</v>
      </c>
      <c r="K125" s="14" t="e">
        <f ca="1">_xll.EURO($E125,$F125,$O125,$O125,$C125,$R125,1,2)</f>
        <v>#NAME?</v>
      </c>
      <c r="L125" s="10" t="e">
        <f ca="1">_xll.EURO($E125,$F125,$O125,$O125,$C125,$R125,1,3)/100</f>
        <v>#NAME?</v>
      </c>
      <c r="M125" s="10" t="e">
        <f ca="1">_xll.EURO($E125,$F125,$O125,$O125,$C125,$R125,1,5)/365.25</f>
        <v>#NAME?</v>
      </c>
      <c r="N125" s="118">
        <f>VLOOKUP(D125,Lookups!$B$6:$C$304,2)</f>
        <v>40450</v>
      </c>
      <c r="O125" s="24">
        <f>VLOOKUP(D125,Lookups!$B$6:$E$304,4)</f>
        <v>4.4999999999999998E-2</v>
      </c>
      <c r="P125" s="19">
        <f>VLOOKUP(D125,Lookups!$B$6:$D$304,3)</f>
        <v>21</v>
      </c>
      <c r="Q125" s="143">
        <f t="shared" si="5"/>
        <v>0</v>
      </c>
      <c r="R125" s="28">
        <f t="shared" ca="1" si="6"/>
        <v>-1435</v>
      </c>
    </row>
    <row r="126" spans="1:18" x14ac:dyDescent="0.2">
      <c r="A126" s="24"/>
      <c r="B126" s="25"/>
      <c r="C126" s="131">
        <v>0.27300000000000002</v>
      </c>
      <c r="D126" s="93">
        <v>40483</v>
      </c>
      <c r="E126" s="128">
        <f t="shared" si="8"/>
        <v>39.913367412501266</v>
      </c>
      <c r="F126" s="127">
        <f t="shared" si="9"/>
        <v>40</v>
      </c>
      <c r="G126" s="64" t="e">
        <f ca="1">IF(AND(E126&gt;F126,$G$1="no"),"",_xll.EURO(E126,F126,O126,O126,C126,R126,1,0))</f>
        <v>#NAME?</v>
      </c>
      <c r="H126" s="9" t="e">
        <f ca="1">_xll.EURO(E126,F126,O126,O126,C126,R126,1,1)</f>
        <v>#NAME?</v>
      </c>
      <c r="I126" s="64" t="e">
        <f ca="1">IF(AND(F126&gt;E126,$G$1="no"),"",_xll.EURO(E126,F126,O126,O126,C126,R126,0,0))</f>
        <v>#NAME?</v>
      </c>
      <c r="J126" s="10" t="e">
        <f ca="1">_xll.EURO(E126,F126,O126,O126,C126,R126,0,1)</f>
        <v>#NAME?</v>
      </c>
      <c r="K126" s="14" t="e">
        <f ca="1">_xll.EURO($E126,$F126,$O126,$O126,$C126,$R126,1,2)</f>
        <v>#NAME?</v>
      </c>
      <c r="L126" s="10" t="e">
        <f ca="1">_xll.EURO($E126,$F126,$O126,$O126,$C126,$R126,1,3)/100</f>
        <v>#NAME?</v>
      </c>
      <c r="M126" s="10" t="e">
        <f ca="1">_xll.EURO($E126,$F126,$O126,$O126,$C126,$R126,1,5)/365.25</f>
        <v>#NAME?</v>
      </c>
      <c r="N126" s="118">
        <f>VLOOKUP(D126,Lookups!$B$6:$C$304,2)</f>
        <v>40481</v>
      </c>
      <c r="O126" s="24">
        <f>VLOOKUP(D126,Lookups!$B$6:$E$304,4)</f>
        <v>4.4999999999999998E-2</v>
      </c>
      <c r="P126" s="19">
        <f>VLOOKUP(D126,Lookups!$B$6:$D$304,3)</f>
        <v>21</v>
      </c>
      <c r="Q126" s="143">
        <f t="shared" si="5"/>
        <v>0</v>
      </c>
      <c r="R126" s="28">
        <f t="shared" ca="1" si="6"/>
        <v>-1404</v>
      </c>
    </row>
    <row r="127" spans="1:18" x14ac:dyDescent="0.2">
      <c r="A127" s="24"/>
      <c r="B127" s="25"/>
      <c r="C127" s="131">
        <v>0.27300000000000002</v>
      </c>
      <c r="D127" s="93">
        <v>40513</v>
      </c>
      <c r="E127" s="128">
        <f t="shared" si="8"/>
        <v>39.913367412501266</v>
      </c>
      <c r="F127" s="127">
        <f t="shared" si="9"/>
        <v>40</v>
      </c>
      <c r="G127" s="64" t="e">
        <f ca="1">IF(AND(E127&gt;F127,$G$1="no"),"",_xll.EURO(E127,F127,O127,O127,C127,R127,1,0))</f>
        <v>#NAME?</v>
      </c>
      <c r="H127" s="9" t="e">
        <f ca="1">_xll.EURO(E127,F127,O127,O127,C127,R127,1,1)</f>
        <v>#NAME?</v>
      </c>
      <c r="I127" s="64" t="e">
        <f ca="1">IF(AND(F127&gt;E127,$G$1="no"),"",_xll.EURO(E127,F127,O127,O127,C127,R127,0,0))</f>
        <v>#NAME?</v>
      </c>
      <c r="J127" s="10" t="e">
        <f ca="1">_xll.EURO(E127,F127,O127,O127,C127,R127,0,1)</f>
        <v>#NAME?</v>
      </c>
      <c r="K127" s="14" t="e">
        <f ca="1">_xll.EURO($E127,$F127,$O127,$O127,$C127,$R127,1,2)</f>
        <v>#NAME?</v>
      </c>
      <c r="L127" s="10" t="e">
        <f ca="1">_xll.EURO($E127,$F127,$O127,$O127,$C127,$R127,1,3)/100</f>
        <v>#NAME?</v>
      </c>
      <c r="M127" s="10" t="e">
        <f ca="1">_xll.EURO($E127,$F127,$O127,$O127,$C127,$R127,1,5)/365.25</f>
        <v>#NAME?</v>
      </c>
      <c r="N127" s="118">
        <f>VLOOKUP(D127,Lookups!$B$6:$C$304,2)</f>
        <v>40511</v>
      </c>
      <c r="O127" s="24">
        <f>VLOOKUP(D127,Lookups!$B$6:$E$304,4)</f>
        <v>4.4999999999999998E-2</v>
      </c>
      <c r="P127" s="19">
        <f>VLOOKUP(D127,Lookups!$B$6:$D$304,3)</f>
        <v>23</v>
      </c>
      <c r="Q127" s="143">
        <f t="shared" si="5"/>
        <v>0</v>
      </c>
      <c r="R127" s="28">
        <f t="shared" ca="1" si="6"/>
        <v>-1374</v>
      </c>
    </row>
    <row r="128" spans="1:18" x14ac:dyDescent="0.2">
      <c r="A128" s="24"/>
      <c r="B128" s="25"/>
      <c r="C128" s="131">
        <v>0.27300000000000002</v>
      </c>
      <c r="D128" s="93">
        <v>40544</v>
      </c>
      <c r="E128" s="128">
        <f t="shared" si="8"/>
        <v>44.046587350937486</v>
      </c>
      <c r="F128" s="127">
        <f t="shared" si="9"/>
        <v>40</v>
      </c>
      <c r="G128" s="64" t="e">
        <f ca="1">IF(AND(E128&gt;F128,$G$1="no"),"",_xll.EURO(E128,F128,O128,O128,C128,R128,1,0))</f>
        <v>#NAME?</v>
      </c>
      <c r="H128" s="9" t="e">
        <f ca="1">_xll.EURO(E128,F128,O128,O128,C128,R128,1,1)</f>
        <v>#NAME?</v>
      </c>
      <c r="I128" s="64" t="e">
        <f ca="1">IF(AND(F128&gt;E128,$G$1="no"),"",_xll.EURO(E128,F128,O128,O128,C128,R128,0,0))</f>
        <v>#NAME?</v>
      </c>
      <c r="J128" s="10" t="e">
        <f ca="1">_xll.EURO(E128,F128,O128,O128,C128,R128,0,1)</f>
        <v>#NAME?</v>
      </c>
      <c r="K128" s="14" t="e">
        <f ca="1">_xll.EURO($E128,$F128,$O128,$O128,$C128,$R128,1,2)</f>
        <v>#NAME?</v>
      </c>
      <c r="L128" s="10" t="e">
        <f ca="1">_xll.EURO($E128,$F128,$O128,$O128,$C128,$R128,1,3)/100</f>
        <v>#NAME?</v>
      </c>
      <c r="M128" s="10" t="e">
        <f ca="1">_xll.EURO($E128,$F128,$O128,$O128,$C128,$R128,1,5)/365.25</f>
        <v>#NAME?</v>
      </c>
      <c r="N128" s="118">
        <f>VLOOKUP(D128,Lookups!$B$6:$C$304,2)</f>
        <v>40542</v>
      </c>
      <c r="O128" s="24">
        <f>VLOOKUP(D128,Lookups!$B$6:$E$304,4)</f>
        <v>4.4999999999999998E-2</v>
      </c>
      <c r="P128" s="19">
        <f>VLOOKUP(D128,Lookups!$B$6:$D$304,3)</f>
        <v>21</v>
      </c>
      <c r="Q128" s="143">
        <f t="shared" si="5"/>
        <v>0</v>
      </c>
      <c r="R128" s="28">
        <f t="shared" ca="1" si="6"/>
        <v>-1343</v>
      </c>
    </row>
    <row r="129" spans="1:18" x14ac:dyDescent="0.2">
      <c r="A129" s="24"/>
      <c r="B129" s="25"/>
      <c r="C129" s="131">
        <v>0.27300000000000002</v>
      </c>
      <c r="D129" s="93">
        <v>40575</v>
      </c>
      <c r="E129" s="128">
        <f t="shared" si="8"/>
        <v>77.564448279674963</v>
      </c>
      <c r="F129" s="127">
        <f t="shared" si="9"/>
        <v>40</v>
      </c>
      <c r="G129" s="64" t="e">
        <f ca="1">IF(AND(E129&gt;F129,$G$1="no"),"",_xll.EURO(E129,F129,O129,O129,C129,R129,1,0))</f>
        <v>#NAME?</v>
      </c>
      <c r="H129" s="9" t="e">
        <f ca="1">_xll.EURO(E129,F129,O129,O129,C129,R129,1,1)</f>
        <v>#NAME?</v>
      </c>
      <c r="I129" s="64" t="e">
        <f ca="1">IF(AND(F129&gt;E129,$G$1="no"),"",_xll.EURO(E129,F129,O129,O129,C129,R129,0,0))</f>
        <v>#NAME?</v>
      </c>
      <c r="J129" s="10" t="e">
        <f ca="1">_xll.EURO(E129,F129,O129,O129,C129,R129,0,1)</f>
        <v>#NAME?</v>
      </c>
      <c r="K129" s="14" t="e">
        <f ca="1">_xll.EURO($E129,$F129,$O129,$O129,$C129,$R129,1,2)</f>
        <v>#NAME?</v>
      </c>
      <c r="L129" s="10" t="e">
        <f ca="1">_xll.EURO($E129,$F129,$O129,$O129,$C129,$R129,1,3)/100</f>
        <v>#NAME?</v>
      </c>
      <c r="M129" s="10" t="e">
        <f ca="1">_xll.EURO($E129,$F129,$O129,$O129,$C129,$R129,1,5)/365.25</f>
        <v>#NAME?</v>
      </c>
      <c r="N129" s="118">
        <f>VLOOKUP(D129,Lookups!$B$6:$C$304,2)</f>
        <v>40573</v>
      </c>
      <c r="O129" s="24">
        <f>VLOOKUP(D129,Lookups!$B$6:$E$304,4)</f>
        <v>4.4999999999999998E-2</v>
      </c>
      <c r="P129" s="19">
        <f>VLOOKUP(D129,Lookups!$B$6:$D$304,3)</f>
        <v>20</v>
      </c>
      <c r="Q129" s="143">
        <f t="shared" si="5"/>
        <v>0</v>
      </c>
      <c r="R129" s="28">
        <f t="shared" ca="1" si="6"/>
        <v>-1312</v>
      </c>
    </row>
    <row r="130" spans="1:18" x14ac:dyDescent="0.2">
      <c r="A130" s="24"/>
      <c r="B130" s="25"/>
      <c r="C130" s="131">
        <v>0.27300000000000002</v>
      </c>
      <c r="D130" s="93">
        <v>40603</v>
      </c>
      <c r="E130" s="128">
        <f t="shared" si="8"/>
        <v>42.31624680650112</v>
      </c>
      <c r="F130" s="127">
        <f t="shared" si="9"/>
        <v>40</v>
      </c>
      <c r="G130" s="64" t="e">
        <f ca="1">IF(AND(E130&gt;F130,$G$1="no"),"",_xll.EURO(E130,F130,O130,O130,C130,R130,1,0))</f>
        <v>#NAME?</v>
      </c>
      <c r="H130" s="9" t="e">
        <f ca="1">_xll.EURO(E130,F130,O130,O130,C130,R130,1,1)</f>
        <v>#NAME?</v>
      </c>
      <c r="I130" s="64" t="e">
        <f ca="1">IF(AND(F130&gt;E130,$G$1="no"),"",_xll.EURO(E130,F130,O130,O130,C130,R130,0,0))</f>
        <v>#NAME?</v>
      </c>
      <c r="J130" s="10" t="e">
        <f ca="1">_xll.EURO(E130,F130,O130,O130,C130,R130,0,1)</f>
        <v>#NAME?</v>
      </c>
      <c r="K130" s="14" t="e">
        <f ca="1">_xll.EURO($E130,$F130,$O130,$O130,$C130,$R130,1,2)</f>
        <v>#NAME?</v>
      </c>
      <c r="L130" s="10" t="e">
        <f ca="1">_xll.EURO($E130,$F130,$O130,$O130,$C130,$R130,1,3)/100</f>
        <v>#NAME?</v>
      </c>
      <c r="M130" s="10" t="e">
        <f ca="1">_xll.EURO($E130,$F130,$O130,$O130,$C130,$R130,1,5)/365.25</f>
        <v>#NAME?</v>
      </c>
      <c r="N130" s="118">
        <f>VLOOKUP(D130,Lookups!$B$6:$C$304,2)</f>
        <v>40601</v>
      </c>
      <c r="O130" s="24">
        <f>VLOOKUP(D130,Lookups!$B$6:$E$304,4)</f>
        <v>4.4999999999999998E-2</v>
      </c>
      <c r="P130" s="19">
        <f>VLOOKUP(D130,Lookups!$B$6:$D$304,3)</f>
        <v>23</v>
      </c>
      <c r="Q130" s="143">
        <f t="shared" si="5"/>
        <v>0</v>
      </c>
      <c r="R130" s="28">
        <f t="shared" ca="1" si="6"/>
        <v>-1284</v>
      </c>
    </row>
    <row r="131" spans="1:18" x14ac:dyDescent="0.2">
      <c r="A131" s="24"/>
      <c r="B131" s="25"/>
      <c r="C131" s="131">
        <v>0.27300000000000002</v>
      </c>
      <c r="D131" s="93">
        <v>40634</v>
      </c>
      <c r="E131" s="128">
        <f t="shared" si="8"/>
        <v>41.550830682124236</v>
      </c>
      <c r="F131" s="127">
        <f t="shared" si="9"/>
        <v>40</v>
      </c>
      <c r="G131" s="64" t="e">
        <f ca="1">IF(AND(E131&gt;F131,$G$1="no"),"",_xll.EURO(E131,F131,O131,O131,C131,R131,1,0))</f>
        <v>#NAME?</v>
      </c>
      <c r="H131" s="9" t="e">
        <f ca="1">_xll.EURO(E131,F131,O131,O131,C131,R131,1,1)</f>
        <v>#NAME?</v>
      </c>
      <c r="I131" s="64" t="e">
        <f ca="1">IF(AND(F131&gt;E131,$G$1="no"),"",_xll.EURO(E131,F131,O131,O131,C131,R131,0,0))</f>
        <v>#NAME?</v>
      </c>
      <c r="J131" s="10" t="e">
        <f ca="1">_xll.EURO(E131,F131,O131,O131,C131,R131,0,1)</f>
        <v>#NAME?</v>
      </c>
      <c r="K131" s="14" t="e">
        <f ca="1">_xll.EURO($E131,$F131,$O131,$O131,$C131,$R131,1,2)</f>
        <v>#NAME?</v>
      </c>
      <c r="L131" s="10" t="e">
        <f ca="1">_xll.EURO($E131,$F131,$O131,$O131,$C131,$R131,1,3)/100</f>
        <v>#NAME?</v>
      </c>
      <c r="M131" s="10" t="e">
        <f ca="1">_xll.EURO($E131,$F131,$O131,$O131,$C131,$R131,1,5)/365.25</f>
        <v>#NAME?</v>
      </c>
      <c r="N131" s="118">
        <f>VLOOKUP(D131,Lookups!$B$6:$C$304,2)</f>
        <v>40632</v>
      </c>
      <c r="O131" s="24">
        <f>VLOOKUP(D131,Lookups!$B$6:$E$304,4)</f>
        <v>4.4999999999999998E-2</v>
      </c>
      <c r="P131" s="19">
        <f>VLOOKUP(D131,Lookups!$B$6:$D$304,3)</f>
        <v>21</v>
      </c>
      <c r="Q131" s="143">
        <f t="shared" si="5"/>
        <v>0</v>
      </c>
      <c r="R131" s="28">
        <f t="shared" ca="1" si="6"/>
        <v>-1253</v>
      </c>
    </row>
    <row r="132" spans="1:18" x14ac:dyDescent="0.2">
      <c r="A132" s="24"/>
      <c r="B132" s="25"/>
      <c r="C132" s="131">
        <v>0.27300000000000002</v>
      </c>
      <c r="D132" s="93">
        <v>40664</v>
      </c>
      <c r="E132" s="128">
        <f t="shared" si="8"/>
        <v>44.284464703142007</v>
      </c>
      <c r="F132" s="127">
        <f t="shared" si="9"/>
        <v>40</v>
      </c>
      <c r="G132" s="64" t="e">
        <f ca="1">IF(AND(E132&gt;F132,$G$1="no"),"",_xll.EURO(E132,F132,O132,O132,C132,R132,1,0))</f>
        <v>#NAME?</v>
      </c>
      <c r="H132" s="9" t="e">
        <f ca="1">_xll.EURO(E132,F132,O132,O132,C132,R132,1,1)</f>
        <v>#NAME?</v>
      </c>
      <c r="I132" s="64" t="e">
        <f ca="1">IF(AND(F132&gt;E132,$G$1="no"),"",_xll.EURO(E132,F132,O132,O132,C132,R132,0,0))</f>
        <v>#NAME?</v>
      </c>
      <c r="J132" s="10" t="e">
        <f ca="1">_xll.EURO(E132,F132,O132,O132,C132,R132,0,1)</f>
        <v>#NAME?</v>
      </c>
      <c r="K132" s="14" t="e">
        <f ca="1">_xll.EURO($E132,$F132,$O132,$O132,$C132,$R132,1,2)</f>
        <v>#NAME?</v>
      </c>
      <c r="L132" s="10" t="e">
        <f ca="1">_xll.EURO($E132,$F132,$O132,$O132,$C132,$R132,1,3)/100</f>
        <v>#NAME?</v>
      </c>
      <c r="M132" s="10" t="e">
        <f ca="1">_xll.EURO($E132,$F132,$O132,$O132,$C132,$R132,1,5)/365.25</f>
        <v>#NAME?</v>
      </c>
      <c r="N132" s="118">
        <f>VLOOKUP(D132,Lookups!$B$6:$C$304,2)</f>
        <v>40662</v>
      </c>
      <c r="O132" s="24">
        <f>VLOOKUP(D132,Lookups!$B$6:$E$304,4)</f>
        <v>4.4999999999999998E-2</v>
      </c>
      <c r="P132" s="19">
        <f>VLOOKUP(D132,Lookups!$B$6:$D$304,3)</f>
        <v>21</v>
      </c>
      <c r="Q132" s="143">
        <f t="shared" si="5"/>
        <v>0</v>
      </c>
      <c r="R132" s="28">
        <f t="shared" ca="1" si="6"/>
        <v>-1223</v>
      </c>
    </row>
    <row r="133" spans="1:18" x14ac:dyDescent="0.2">
      <c r="A133" s="24"/>
      <c r="B133" s="25"/>
      <c r="C133" s="131">
        <v>0.27300000000000002</v>
      </c>
      <c r="D133" s="93">
        <v>40695</v>
      </c>
      <c r="E133" s="128">
        <f t="shared" si="8"/>
        <v>51.118468418163381</v>
      </c>
      <c r="F133" s="127">
        <f t="shared" si="9"/>
        <v>40</v>
      </c>
      <c r="G133" s="64" t="e">
        <f ca="1">IF(AND(E133&gt;F133,$G$1="no"),"",_xll.EURO(E133,F133,O133,O133,C133,R133,1,0))</f>
        <v>#NAME?</v>
      </c>
      <c r="H133" s="9" t="e">
        <f ca="1">_xll.EURO(E133,F133,O133,O133,C133,R133,1,1)</f>
        <v>#NAME?</v>
      </c>
      <c r="I133" s="64" t="e">
        <f ca="1">IF(AND(F133&gt;E133,$G$1="no"),"",_xll.EURO(E133,F133,O133,O133,C133,R133,0,0))</f>
        <v>#NAME?</v>
      </c>
      <c r="J133" s="10" t="e">
        <f ca="1">_xll.EURO(E133,F133,O133,O133,C133,R133,0,1)</f>
        <v>#NAME?</v>
      </c>
      <c r="K133" s="14" t="e">
        <f ca="1">_xll.EURO($E133,$F133,$O133,$O133,$C133,$R133,1,2)</f>
        <v>#NAME?</v>
      </c>
      <c r="L133" s="10" t="e">
        <f ca="1">_xll.EURO($E133,$F133,$O133,$O133,$C133,$R133,1,3)/100</f>
        <v>#NAME?</v>
      </c>
      <c r="M133" s="10" t="e">
        <f ca="1">_xll.EURO($E133,$F133,$O133,$O133,$C133,$R133,1,5)/365.25</f>
        <v>#NAME?</v>
      </c>
      <c r="N133" s="118">
        <f>VLOOKUP(D133,Lookups!$B$6:$C$304,2)</f>
        <v>40693</v>
      </c>
      <c r="O133" s="24">
        <f>VLOOKUP(D133,Lookups!$B$6:$E$304,4)</f>
        <v>4.4999999999999998E-2</v>
      </c>
      <c r="P133" s="19">
        <f>VLOOKUP(D133,Lookups!$B$6:$D$304,3)</f>
        <v>22</v>
      </c>
      <c r="Q133" s="143">
        <f t="shared" si="5"/>
        <v>0</v>
      </c>
      <c r="R133" s="28">
        <f t="shared" ca="1" si="6"/>
        <v>-1192</v>
      </c>
    </row>
    <row r="134" spans="1:18" x14ac:dyDescent="0.2">
      <c r="A134" s="24"/>
      <c r="B134" s="25"/>
      <c r="C134" s="131">
        <v>0.27300000000000002</v>
      </c>
      <c r="D134" s="93">
        <v>40725</v>
      </c>
      <c r="E134" s="128">
        <f t="shared" si="8"/>
        <v>60.412731990520797</v>
      </c>
      <c r="F134" s="127">
        <f t="shared" si="9"/>
        <v>40</v>
      </c>
      <c r="G134" s="64" t="e">
        <f ca="1">IF(AND(E134&gt;F134,$G$1="no"),"",_xll.EURO(E134,F134,O134,O134,C134,R134,1,0))</f>
        <v>#NAME?</v>
      </c>
      <c r="H134" s="9" t="e">
        <f ca="1">_xll.EURO(E134,F134,O134,O134,C134,R134,1,1)</f>
        <v>#NAME?</v>
      </c>
      <c r="I134" s="64" t="e">
        <f ca="1">IF(AND(F134&gt;E134,$G$1="no"),"",_xll.EURO(E134,F134,O134,O134,C134,R134,0,0))</f>
        <v>#NAME?</v>
      </c>
      <c r="J134" s="10" t="e">
        <f ca="1">_xll.EURO(E134,F134,O134,O134,C134,R134,0,1)</f>
        <v>#NAME?</v>
      </c>
      <c r="K134" s="14" t="e">
        <f ca="1">_xll.EURO($E134,$F134,$O134,$O134,$C134,$R134,1,2)</f>
        <v>#NAME?</v>
      </c>
      <c r="L134" s="10" t="e">
        <f ca="1">_xll.EURO($E134,$F134,$O134,$O134,$C134,$R134,1,3)/100</f>
        <v>#NAME?</v>
      </c>
      <c r="M134" s="10" t="e">
        <f ca="1">_xll.EURO($E134,$F134,$O134,$O134,$C134,$R134,1,5)/365.25</f>
        <v>#NAME?</v>
      </c>
      <c r="N134" s="118">
        <f>VLOOKUP(D134,Lookups!$B$6:$C$304,2)</f>
        <v>40723</v>
      </c>
      <c r="O134" s="24">
        <f>VLOOKUP(D134,Lookups!$B$6:$E$304,4)</f>
        <v>4.4999999999999998E-2</v>
      </c>
      <c r="P134" s="19">
        <f>VLOOKUP(D134,Lookups!$B$6:$D$304,3)</f>
        <v>20</v>
      </c>
      <c r="Q134" s="143">
        <f t="shared" si="5"/>
        <v>0</v>
      </c>
      <c r="R134" s="28">
        <f t="shared" ca="1" si="6"/>
        <v>-1162</v>
      </c>
    </row>
    <row r="135" spans="1:18" x14ac:dyDescent="0.2">
      <c r="A135" s="24"/>
      <c r="B135" s="25"/>
      <c r="C135" s="131">
        <v>0.27300000000000002</v>
      </c>
      <c r="D135" s="93">
        <v>40756</v>
      </c>
      <c r="E135" s="128">
        <f t="shared" si="8"/>
        <v>60.41274033283085</v>
      </c>
      <c r="F135" s="127">
        <f t="shared" si="9"/>
        <v>40</v>
      </c>
      <c r="G135" s="64" t="e">
        <f ca="1">IF(AND(E135&gt;F135,$G$1="no"),"",_xll.EURO(E135,F135,O135,O135,C135,R135,1,0))</f>
        <v>#NAME?</v>
      </c>
      <c r="H135" s="9" t="e">
        <f ca="1">_xll.EURO(E135,F135,O135,O135,C135,R135,1,1)</f>
        <v>#NAME?</v>
      </c>
      <c r="I135" s="64" t="e">
        <f ca="1">IF(AND(F135&gt;E135,$G$1="no"),"",_xll.EURO(E135,F135,O135,O135,C135,R135,0,0))</f>
        <v>#NAME?</v>
      </c>
      <c r="J135" s="10" t="e">
        <f ca="1">_xll.EURO(E135,F135,O135,O135,C135,R135,0,1)</f>
        <v>#NAME?</v>
      </c>
      <c r="K135" s="14" t="e">
        <f ca="1">_xll.EURO($E135,$F135,$O135,$O135,$C135,$R135,1,2)</f>
        <v>#NAME?</v>
      </c>
      <c r="L135" s="10" t="e">
        <f ca="1">_xll.EURO($E135,$F135,$O135,$O135,$C135,$R135,1,3)/100</f>
        <v>#NAME?</v>
      </c>
      <c r="M135" s="10" t="e">
        <f ca="1">_xll.EURO($E135,$F135,$O135,$O135,$C135,$R135,1,5)/365.25</f>
        <v>#NAME?</v>
      </c>
      <c r="N135" s="118">
        <f>VLOOKUP(D135,Lookups!$B$6:$C$304,2)</f>
        <v>40754</v>
      </c>
      <c r="O135" s="24">
        <f>VLOOKUP(D135,Lookups!$B$6:$E$304,4)</f>
        <v>4.4999999999999998E-2</v>
      </c>
      <c r="P135" s="19">
        <f>VLOOKUP(D135,Lookups!$B$6:$D$304,3)</f>
        <v>23</v>
      </c>
      <c r="Q135" s="143">
        <f t="shared" si="5"/>
        <v>0</v>
      </c>
      <c r="R135" s="28">
        <f t="shared" ca="1" si="6"/>
        <v>-1131</v>
      </c>
    </row>
    <row r="136" spans="1:18" x14ac:dyDescent="0.2">
      <c r="A136" s="24"/>
      <c r="B136" s="25"/>
      <c r="C136" s="131">
        <v>0.27300000000000002</v>
      </c>
      <c r="D136" s="93">
        <v>40787</v>
      </c>
      <c r="E136" s="128">
        <f t="shared" si="8"/>
        <v>44.284456360831946</v>
      </c>
      <c r="F136" s="127">
        <f t="shared" si="9"/>
        <v>40</v>
      </c>
      <c r="G136" s="64" t="e">
        <f ca="1">IF(AND(E136&gt;F136,$G$1="no"),"",_xll.EURO(E136,F136,O136,O136,C136,R136,1,0))</f>
        <v>#NAME?</v>
      </c>
      <c r="H136" s="9" t="e">
        <f ca="1">_xll.EURO(E136,F136,O136,O136,C136,R136,1,1)</f>
        <v>#NAME?</v>
      </c>
      <c r="I136" s="64" t="e">
        <f ca="1">IF(AND(F136&gt;E136,$G$1="no"),"",_xll.EURO(E136,F136,O136,O136,C136,R136,0,0))</f>
        <v>#NAME?</v>
      </c>
      <c r="J136" s="10" t="e">
        <f ca="1">_xll.EURO(E136,F136,O136,O136,C136,R136,0,1)</f>
        <v>#NAME?</v>
      </c>
      <c r="K136" s="14" t="e">
        <f ca="1">_xll.EURO($E136,$F136,$O136,$O136,$C136,$R136,1,2)</f>
        <v>#NAME?</v>
      </c>
      <c r="L136" s="10" t="e">
        <f ca="1">_xll.EURO($E136,$F136,$O136,$O136,$C136,$R136,1,3)/100</f>
        <v>#NAME?</v>
      </c>
      <c r="M136" s="10" t="e">
        <f ca="1">_xll.EURO($E136,$F136,$O136,$O136,$C136,$R136,1,5)/365.25</f>
        <v>#NAME?</v>
      </c>
      <c r="N136" s="118">
        <f>VLOOKUP(D136,Lookups!$B$6:$C$304,2)</f>
        <v>40785</v>
      </c>
      <c r="O136" s="24">
        <f>VLOOKUP(D136,Lookups!$B$6:$E$304,4)</f>
        <v>4.4999999999999998E-2</v>
      </c>
      <c r="P136" s="19">
        <f>VLOOKUP(D136,Lookups!$B$6:$D$304,3)</f>
        <v>21</v>
      </c>
      <c r="Q136" s="143">
        <f t="shared" si="5"/>
        <v>0</v>
      </c>
      <c r="R136" s="28">
        <f t="shared" ca="1" si="6"/>
        <v>-1100</v>
      </c>
    </row>
    <row r="137" spans="1:18" x14ac:dyDescent="0.2">
      <c r="A137" s="24"/>
      <c r="B137" s="25"/>
      <c r="C137" s="131">
        <v>0.27300000000000002</v>
      </c>
      <c r="D137" s="93">
        <v>40817</v>
      </c>
      <c r="E137" s="128">
        <f t="shared" si="8"/>
        <v>40.566747594964959</v>
      </c>
      <c r="F137" s="127">
        <f t="shared" si="9"/>
        <v>40</v>
      </c>
      <c r="G137" s="64" t="e">
        <f ca="1">IF(AND(E137&gt;F137,$G$1="no"),"",_xll.EURO(E137,F137,O137,O137,C137,R137,1,0))</f>
        <v>#NAME?</v>
      </c>
      <c r="H137" s="9" t="e">
        <f ca="1">_xll.EURO(E137,F137,O137,O137,C137,R137,1,1)</f>
        <v>#NAME?</v>
      </c>
      <c r="I137" s="64" t="e">
        <f ca="1">IF(AND(F137&gt;E137,$G$1="no"),"",_xll.EURO(E137,F137,O137,O137,C137,R137,0,0))</f>
        <v>#NAME?</v>
      </c>
      <c r="J137" s="10" t="e">
        <f ca="1">_xll.EURO(E137,F137,O137,O137,C137,R137,0,1)</f>
        <v>#NAME?</v>
      </c>
      <c r="K137" s="14" t="e">
        <f ca="1">_xll.EURO($E137,$F137,$O137,$O137,$C137,$R137,1,2)</f>
        <v>#NAME?</v>
      </c>
      <c r="L137" s="10" t="e">
        <f ca="1">_xll.EURO($E137,$F137,$O137,$O137,$C137,$R137,1,3)/100</f>
        <v>#NAME?</v>
      </c>
      <c r="M137" s="10" t="e">
        <f ca="1">_xll.EURO($E137,$F137,$O137,$O137,$C137,$R137,1,5)/365.25</f>
        <v>#NAME?</v>
      </c>
      <c r="N137" s="118">
        <f>VLOOKUP(D137,Lookups!$B$6:$C$304,2)</f>
        <v>40815</v>
      </c>
      <c r="O137" s="24">
        <f>VLOOKUP(D137,Lookups!$B$6:$E$304,4)</f>
        <v>4.4999999999999998E-2</v>
      </c>
      <c r="P137" s="19">
        <f>VLOOKUP(D137,Lookups!$B$6:$D$304,3)</f>
        <v>21</v>
      </c>
      <c r="Q137" s="143">
        <f t="shared" si="5"/>
        <v>0</v>
      </c>
      <c r="R137" s="28">
        <f t="shared" ca="1" si="6"/>
        <v>-1070</v>
      </c>
    </row>
    <row r="138" spans="1:18" x14ac:dyDescent="0.2">
      <c r="A138" s="24"/>
      <c r="B138" s="25"/>
      <c r="C138" s="131">
        <v>0.27300000000000002</v>
      </c>
      <c r="D138" s="93">
        <v>40848</v>
      </c>
      <c r="E138" s="128">
        <f t="shared" si="8"/>
        <v>40.512067923688782</v>
      </c>
      <c r="F138" s="127">
        <f t="shared" si="9"/>
        <v>40</v>
      </c>
      <c r="G138" s="64" t="e">
        <f ca="1">IF(AND(E138&gt;F138,$G$1="no"),"",_xll.EURO(E138,F138,O138,O138,C138,R138,1,0))</f>
        <v>#NAME?</v>
      </c>
      <c r="H138" s="9" t="e">
        <f ca="1">_xll.EURO(E138,F138,O138,O138,C138,R138,1,1)</f>
        <v>#NAME?</v>
      </c>
      <c r="I138" s="64" t="e">
        <f ca="1">IF(AND(F138&gt;E138,$G$1="no"),"",_xll.EURO(E138,F138,O138,O138,C138,R138,0,0))</f>
        <v>#NAME?</v>
      </c>
      <c r="J138" s="10" t="e">
        <f ca="1">_xll.EURO(E138,F138,O138,O138,C138,R138,0,1)</f>
        <v>#NAME?</v>
      </c>
      <c r="K138" s="14" t="e">
        <f ca="1">_xll.EURO($E138,$F138,$O138,$O138,$C138,$R138,1,2)</f>
        <v>#NAME?</v>
      </c>
      <c r="L138" s="10" t="e">
        <f ca="1">_xll.EURO($E138,$F138,$O138,$O138,$C138,$R138,1,3)/100</f>
        <v>#NAME?</v>
      </c>
      <c r="M138" s="10" t="e">
        <f ca="1">_xll.EURO($E138,$F138,$O138,$O138,$C138,$R138,1,5)/365.25</f>
        <v>#NAME?</v>
      </c>
      <c r="N138" s="118">
        <f>VLOOKUP(D138,Lookups!$B$6:$C$304,2)</f>
        <v>40846</v>
      </c>
      <c r="O138" s="24">
        <f>VLOOKUP(D138,Lookups!$B$6:$E$304,4)</f>
        <v>4.4999999999999998E-2</v>
      </c>
      <c r="P138" s="19">
        <f>VLOOKUP(D138,Lookups!$B$6:$D$304,3)</f>
        <v>21</v>
      </c>
      <c r="Q138" s="143">
        <f t="shared" si="5"/>
        <v>0</v>
      </c>
      <c r="R138" s="28">
        <f t="shared" ca="1" si="6"/>
        <v>-1039</v>
      </c>
    </row>
    <row r="139" spans="1:18" x14ac:dyDescent="0.2">
      <c r="A139" s="24"/>
      <c r="B139" s="25"/>
      <c r="C139" s="131">
        <v>0.27300000000000002</v>
      </c>
      <c r="D139" s="93">
        <v>40878</v>
      </c>
      <c r="E139" s="128">
        <f t="shared" si="8"/>
        <v>40.512067923688782</v>
      </c>
      <c r="F139" s="127">
        <f t="shared" si="9"/>
        <v>40</v>
      </c>
      <c r="G139" s="64" t="e">
        <f ca="1">IF(AND(E139&gt;F139,$G$1="no"),"",_xll.EURO(E139,F139,O139,O139,C139,R139,1,0))</f>
        <v>#NAME?</v>
      </c>
      <c r="H139" s="9" t="e">
        <f ca="1">_xll.EURO(E139,F139,O139,O139,C139,R139,1,1)</f>
        <v>#NAME?</v>
      </c>
      <c r="I139" s="64" t="e">
        <f ca="1">IF(AND(F139&gt;E139,$G$1="no"),"",_xll.EURO(E139,F139,O139,O139,C139,R139,0,0))</f>
        <v>#NAME?</v>
      </c>
      <c r="J139" s="10" t="e">
        <f ca="1">_xll.EURO(E139,F139,O139,O139,C139,R139,0,1)</f>
        <v>#NAME?</v>
      </c>
      <c r="K139" s="14" t="e">
        <f ca="1">_xll.EURO($E139,$F139,$O139,$O139,$C139,$R139,1,2)</f>
        <v>#NAME?</v>
      </c>
      <c r="L139" s="10" t="e">
        <f ca="1">_xll.EURO($E139,$F139,$O139,$O139,$C139,$R139,1,3)/100</f>
        <v>#NAME?</v>
      </c>
      <c r="M139" s="10" t="e">
        <f ca="1">_xll.EURO($E139,$F139,$O139,$O139,$C139,$R139,1,5)/365.25</f>
        <v>#NAME?</v>
      </c>
      <c r="N139" s="118">
        <f>VLOOKUP(D139,Lookups!$B$6:$C$304,2)</f>
        <v>40876</v>
      </c>
      <c r="O139" s="24">
        <f>VLOOKUP(D139,Lookups!$B$6:$E$304,4)</f>
        <v>4.4999999999999998E-2</v>
      </c>
      <c r="P139" s="19">
        <f>VLOOKUP(D139,Lookups!$B$6:$D$304,3)</f>
        <v>21</v>
      </c>
      <c r="Q139" s="143">
        <f t="shared" si="5"/>
        <v>0</v>
      </c>
      <c r="R139" s="28">
        <f t="shared" ca="1" si="6"/>
        <v>-1009</v>
      </c>
    </row>
    <row r="140" spans="1:18" x14ac:dyDescent="0.2">
      <c r="A140" s="24"/>
      <c r="B140" s="25"/>
      <c r="C140" s="131">
        <v>0.27300000000000002</v>
      </c>
      <c r="D140" s="93">
        <v>40909</v>
      </c>
      <c r="E140" s="128">
        <f t="shared" si="8"/>
        <v>44.707286161201544</v>
      </c>
      <c r="F140" s="127">
        <f t="shared" si="9"/>
        <v>40</v>
      </c>
      <c r="G140" s="64" t="e">
        <f ca="1">IF(AND(E140&gt;F140,$G$1="no"),"",_xll.EURO(E140,F140,O140,O140,C140,R140,1,0))</f>
        <v>#NAME?</v>
      </c>
      <c r="H140" s="9" t="e">
        <f ca="1">_xll.EURO(E140,F140,O140,O140,C140,R140,1,1)</f>
        <v>#NAME?</v>
      </c>
      <c r="I140" s="64" t="e">
        <f ca="1">IF(AND(F140&gt;E140,$G$1="no"),"",_xll.EURO(E140,F140,O140,O140,C140,R140,0,0))</f>
        <v>#NAME?</v>
      </c>
      <c r="J140" s="10" t="e">
        <f ca="1">_xll.EURO(E140,F140,O140,O140,C140,R140,0,1)</f>
        <v>#NAME?</v>
      </c>
      <c r="K140" s="14" t="e">
        <f ca="1">_xll.EURO($E140,$F140,$O140,$O140,$C140,$R140,1,2)</f>
        <v>#NAME?</v>
      </c>
      <c r="L140" s="10" t="e">
        <f ca="1">_xll.EURO($E140,$F140,$O140,$O140,$C140,$R140,1,3)/100</f>
        <v>#NAME?</v>
      </c>
      <c r="M140" s="10" t="e">
        <f ca="1">_xll.EURO($E140,$F140,$O140,$O140,$C140,$R140,1,5)/365.25</f>
        <v>#NAME?</v>
      </c>
      <c r="N140" s="118">
        <f>VLOOKUP(D140,Lookups!$B$6:$C$304,2)</f>
        <v>40907</v>
      </c>
      <c r="O140" s="24">
        <f>VLOOKUP(D140,Lookups!$B$6:$E$304,4)</f>
        <v>4.4999999999999998E-2</v>
      </c>
      <c r="P140" s="19">
        <f>VLOOKUP(D140,Lookups!$B$6:$D$304,3)</f>
        <v>21</v>
      </c>
      <c r="Q140" s="143">
        <f t="shared" si="5"/>
        <v>0</v>
      </c>
      <c r="R140" s="28">
        <f t="shared" ca="1" si="6"/>
        <v>-978</v>
      </c>
    </row>
    <row r="141" spans="1:18" x14ac:dyDescent="0.2">
      <c r="A141" s="24"/>
      <c r="B141" s="25"/>
      <c r="C141" s="131">
        <v>0.27300000000000002</v>
      </c>
      <c r="D141" s="93">
        <v>40940</v>
      </c>
      <c r="E141" s="128">
        <f t="shared" si="8"/>
        <v>78.727915003870081</v>
      </c>
      <c r="F141" s="127">
        <f t="shared" si="9"/>
        <v>40</v>
      </c>
      <c r="G141" s="64" t="e">
        <f ca="1">IF(AND(E141&gt;F141,$G$1="no"),"",_xll.EURO(E141,F141,O141,O141,C141,R141,1,0))</f>
        <v>#NAME?</v>
      </c>
      <c r="H141" s="9" t="e">
        <f ca="1">_xll.EURO(E141,F141,O141,O141,C141,R141,1,1)</f>
        <v>#NAME?</v>
      </c>
      <c r="I141" s="64" t="e">
        <f ca="1">IF(AND(F141&gt;E141,$G$1="no"),"",_xll.EURO(E141,F141,O141,O141,C141,R141,0,0))</f>
        <v>#NAME?</v>
      </c>
      <c r="J141" s="10" t="e">
        <f ca="1">_xll.EURO(E141,F141,O141,O141,C141,R141,0,1)</f>
        <v>#NAME?</v>
      </c>
      <c r="K141" s="14" t="e">
        <f ca="1">_xll.EURO($E141,$F141,$O141,$O141,$C141,$R141,1,2)</f>
        <v>#NAME?</v>
      </c>
      <c r="L141" s="10" t="e">
        <f ca="1">_xll.EURO($E141,$F141,$O141,$O141,$C141,$R141,1,3)/100</f>
        <v>#NAME?</v>
      </c>
      <c r="M141" s="10" t="e">
        <f ca="1">_xll.EURO($E141,$F141,$O141,$O141,$C141,$R141,1,5)/365.25</f>
        <v>#NAME?</v>
      </c>
      <c r="N141" s="118">
        <f>VLOOKUP(D141,Lookups!$B$6:$C$304,2)</f>
        <v>40938</v>
      </c>
      <c r="O141" s="24">
        <f>VLOOKUP(D141,Lookups!$B$6:$E$304,4)</f>
        <v>4.4999999999999998E-2</v>
      </c>
      <c r="P141" s="19">
        <f>VLOOKUP(D141,Lookups!$B$6:$D$304,3)</f>
        <v>21</v>
      </c>
      <c r="Q141" s="143">
        <f t="shared" ref="Q141:Q204" si="10">IF(D141&lt;$F$6,0,IF(D141&gt;$F$7,0,1))</f>
        <v>0</v>
      </c>
      <c r="R141" s="28">
        <f t="shared" ref="R141:R204" ca="1" si="11">N141-$D$4</f>
        <v>-947</v>
      </c>
    </row>
    <row r="142" spans="1:18" x14ac:dyDescent="0.2">
      <c r="A142" s="24"/>
      <c r="B142" s="25"/>
      <c r="C142" s="131">
        <v>0.27300000000000002</v>
      </c>
      <c r="D142" s="93">
        <v>40969</v>
      </c>
      <c r="E142" s="128">
        <f t="shared" si="8"/>
        <v>42.950990508598629</v>
      </c>
      <c r="F142" s="127">
        <f t="shared" si="9"/>
        <v>40</v>
      </c>
      <c r="G142" s="64" t="e">
        <f ca="1">IF(AND(E142&gt;F142,$G$1="no"),"",_xll.EURO(E142,F142,O142,O142,C142,R142,1,0))</f>
        <v>#NAME?</v>
      </c>
      <c r="H142" s="9" t="e">
        <f ca="1">_xll.EURO(E142,F142,O142,O142,C142,R142,1,1)</f>
        <v>#NAME?</v>
      </c>
      <c r="I142" s="64" t="e">
        <f ca="1">IF(AND(F142&gt;E142,$G$1="no"),"",_xll.EURO(E142,F142,O142,O142,C142,R142,0,0))</f>
        <v>#NAME?</v>
      </c>
      <c r="J142" s="10" t="e">
        <f ca="1">_xll.EURO(E142,F142,O142,O142,C142,R142,0,1)</f>
        <v>#NAME?</v>
      </c>
      <c r="K142" s="14" t="e">
        <f ca="1">_xll.EURO($E142,$F142,$O142,$O142,$C142,$R142,1,2)</f>
        <v>#NAME?</v>
      </c>
      <c r="L142" s="10" t="e">
        <f ca="1">_xll.EURO($E142,$F142,$O142,$O142,$C142,$R142,1,3)/100</f>
        <v>#NAME?</v>
      </c>
      <c r="M142" s="10" t="e">
        <f ca="1">_xll.EURO($E142,$F142,$O142,$O142,$C142,$R142,1,5)/365.25</f>
        <v>#NAME?</v>
      </c>
      <c r="N142" s="118">
        <f>VLOOKUP(D142,Lookups!$B$6:$C$304,2)</f>
        <v>40967</v>
      </c>
      <c r="O142" s="24">
        <f>VLOOKUP(D142,Lookups!$B$6:$E$304,4)</f>
        <v>4.4999999999999998E-2</v>
      </c>
      <c r="P142" s="19">
        <f>VLOOKUP(D142,Lookups!$B$6:$D$304,3)</f>
        <v>22</v>
      </c>
      <c r="Q142" s="143">
        <f t="shared" si="10"/>
        <v>0</v>
      </c>
      <c r="R142" s="28">
        <f t="shared" ca="1" si="11"/>
        <v>-918</v>
      </c>
    </row>
    <row r="143" spans="1:18" x14ac:dyDescent="0.2">
      <c r="A143" s="24"/>
      <c r="B143" s="25"/>
      <c r="C143" s="131">
        <v>0.27300000000000002</v>
      </c>
      <c r="D143" s="93">
        <v>41000</v>
      </c>
      <c r="E143" s="128">
        <f t="shared" si="8"/>
        <v>42.174093142356092</v>
      </c>
      <c r="F143" s="127">
        <f t="shared" si="9"/>
        <v>40</v>
      </c>
      <c r="G143" s="64" t="e">
        <f ca="1">IF(AND(E143&gt;F143,$G$1="no"),"",_xll.EURO(E143,F143,O143,O143,C143,R143,1,0))</f>
        <v>#NAME?</v>
      </c>
      <c r="H143" s="9" t="e">
        <f ca="1">_xll.EURO(E143,F143,O143,O143,C143,R143,1,1)</f>
        <v>#NAME?</v>
      </c>
      <c r="I143" s="64" t="e">
        <f ca="1">IF(AND(F143&gt;E143,$G$1="no"),"",_xll.EURO(E143,F143,O143,O143,C143,R143,0,0))</f>
        <v>#NAME?</v>
      </c>
      <c r="J143" s="10" t="e">
        <f ca="1">_xll.EURO(E143,F143,O143,O143,C143,R143,0,1)</f>
        <v>#NAME?</v>
      </c>
      <c r="K143" s="14" t="e">
        <f ca="1">_xll.EURO($E143,$F143,$O143,$O143,$C143,$R143,1,2)</f>
        <v>#NAME?</v>
      </c>
      <c r="L143" s="10" t="e">
        <f ca="1">_xll.EURO($E143,$F143,$O143,$O143,$C143,$R143,1,3)/100</f>
        <v>#NAME?</v>
      </c>
      <c r="M143" s="10" t="e">
        <f ca="1">_xll.EURO($E143,$F143,$O143,$O143,$C143,$R143,1,5)/365.25</f>
        <v>#NAME?</v>
      </c>
      <c r="N143" s="118">
        <f>VLOOKUP(D143,Lookups!$B$6:$C$304,2)</f>
        <v>40998</v>
      </c>
      <c r="O143" s="24">
        <f>VLOOKUP(D143,Lookups!$B$6:$E$304,4)</f>
        <v>4.4999999999999998E-2</v>
      </c>
      <c r="P143" s="19">
        <f>VLOOKUP(D143,Lookups!$B$6:$D$304,3)</f>
        <v>21</v>
      </c>
      <c r="Q143" s="143">
        <f t="shared" si="10"/>
        <v>0</v>
      </c>
      <c r="R143" s="28">
        <f t="shared" ca="1" si="11"/>
        <v>-887</v>
      </c>
    </row>
    <row r="144" spans="1:18" x14ac:dyDescent="0.2">
      <c r="A144" s="24"/>
      <c r="B144" s="25"/>
      <c r="C144" s="131">
        <v>0.155</v>
      </c>
      <c r="D144" s="93">
        <v>41030</v>
      </c>
      <c r="E144" s="128">
        <f t="shared" si="8"/>
        <v>44.948731673689132</v>
      </c>
      <c r="F144" s="127">
        <f t="shared" si="9"/>
        <v>40</v>
      </c>
      <c r="G144" s="64" t="e">
        <f ca="1">IF(AND(E144&gt;F144,$G$1="no"),"",_xll.EURO(E144,F144,O144,O144,C144,R144,1,0))</f>
        <v>#NAME?</v>
      </c>
      <c r="H144" s="9" t="e">
        <f ca="1">_xll.EURO(E144,F144,O144,O144,C144,R144,1,1)</f>
        <v>#NAME?</v>
      </c>
      <c r="I144" s="64" t="e">
        <f ca="1">IF(AND(F144&gt;E144,$G$1="no"),"",_xll.EURO(E144,F144,O144,O144,C144,R144,0,0))</f>
        <v>#NAME?</v>
      </c>
      <c r="J144" s="10" t="e">
        <f ca="1">_xll.EURO(E144,F144,O144,O144,C144,R144,0,1)</f>
        <v>#NAME?</v>
      </c>
      <c r="K144" s="14" t="e">
        <f ca="1">_xll.EURO($E144,$F144,$O144,$O144,$C144,$R144,1,2)</f>
        <v>#NAME?</v>
      </c>
      <c r="L144" s="10" t="e">
        <f ca="1">_xll.EURO($E144,$F144,$O144,$O144,$C144,$R144,1,3)/100</f>
        <v>#NAME?</v>
      </c>
      <c r="M144" s="10" t="e">
        <f ca="1">_xll.EURO($E144,$F144,$O144,$O144,$C144,$R144,1,5)/365.25</f>
        <v>#NAME?</v>
      </c>
      <c r="N144" s="118">
        <f>VLOOKUP(D144,Lookups!$B$6:$C$304,2)</f>
        <v>41028</v>
      </c>
      <c r="O144" s="24">
        <f>VLOOKUP(D144,Lookups!$B$6:$E$304,4)</f>
        <v>4.4999999999999998E-2</v>
      </c>
      <c r="P144" s="19">
        <f>VLOOKUP(D144,Lookups!$B$6:$D$304,3)</f>
        <v>22</v>
      </c>
      <c r="Q144" s="143">
        <f t="shared" si="10"/>
        <v>0</v>
      </c>
      <c r="R144" s="28">
        <f t="shared" ca="1" si="11"/>
        <v>-857</v>
      </c>
    </row>
    <row r="145" spans="1:18" x14ac:dyDescent="0.2">
      <c r="A145" s="24"/>
      <c r="B145" s="25"/>
      <c r="C145" s="131">
        <v>0.155</v>
      </c>
      <c r="D145" s="93">
        <v>41061</v>
      </c>
      <c r="E145" s="128">
        <f t="shared" si="8"/>
        <v>51.885245444435824</v>
      </c>
      <c r="F145" s="127">
        <f t="shared" ref="F145:F176" si="12">IF($G$8="atm",E145,$G$8)</f>
        <v>40</v>
      </c>
      <c r="G145" s="64" t="e">
        <f ca="1">IF(AND(E145&gt;F145,$G$1="no"),"",_xll.EURO(E145,F145,O145,O145,C145,R145,1,0))</f>
        <v>#NAME?</v>
      </c>
      <c r="H145" s="9" t="e">
        <f ca="1">_xll.EURO(E145,F145,O145,O145,C145,R145,1,1)</f>
        <v>#NAME?</v>
      </c>
      <c r="I145" s="64" t="e">
        <f ca="1">IF(AND(F145&gt;E145,$G$1="no"),"",_xll.EURO(E145,F145,O145,O145,C145,R145,0,0))</f>
        <v>#NAME?</v>
      </c>
      <c r="J145" s="10" t="e">
        <f ca="1">_xll.EURO(E145,F145,O145,O145,C145,R145,0,1)</f>
        <v>#NAME?</v>
      </c>
      <c r="K145" s="14" t="e">
        <f ca="1">_xll.EURO($E145,$F145,$O145,$O145,$C145,$R145,1,2)</f>
        <v>#NAME?</v>
      </c>
      <c r="L145" s="10" t="e">
        <f ca="1">_xll.EURO($E145,$F145,$O145,$O145,$C145,$R145,1,3)/100</f>
        <v>#NAME?</v>
      </c>
      <c r="M145" s="10" t="e">
        <f ca="1">_xll.EURO($E145,$F145,$O145,$O145,$C145,$R145,1,5)/365.25</f>
        <v>#NAME?</v>
      </c>
      <c r="N145" s="118">
        <f>VLOOKUP(D145,Lookups!$B$6:$C$304,2)</f>
        <v>41059</v>
      </c>
      <c r="O145" s="24">
        <f>VLOOKUP(D145,Lookups!$B$6:$E$304,4)</f>
        <v>4.4999999999999998E-2</v>
      </c>
      <c r="P145" s="19">
        <f>VLOOKUP(D145,Lookups!$B$6:$D$304,3)</f>
        <v>21</v>
      </c>
      <c r="Q145" s="143">
        <f t="shared" si="10"/>
        <v>0</v>
      </c>
      <c r="R145" s="28">
        <f t="shared" ca="1" si="11"/>
        <v>-826</v>
      </c>
    </row>
    <row r="146" spans="1:18" x14ac:dyDescent="0.2">
      <c r="A146" s="24"/>
      <c r="B146" s="25"/>
      <c r="C146" s="131">
        <v>0.155</v>
      </c>
      <c r="D146" s="93">
        <v>41091</v>
      </c>
      <c r="E146" s="128">
        <f t="shared" si="8"/>
        <v>61.318922970378601</v>
      </c>
      <c r="F146" s="127">
        <f t="shared" si="12"/>
        <v>40</v>
      </c>
      <c r="G146" s="64" t="e">
        <f ca="1">IF(AND(E146&gt;F146,$G$1="no"),"",_xll.EURO(E146,F146,O146,O146,C146,R146,1,0))</f>
        <v>#NAME?</v>
      </c>
      <c r="H146" s="9" t="e">
        <f ca="1">_xll.EURO(E146,F146,O146,O146,C146,R146,1,1)</f>
        <v>#NAME?</v>
      </c>
      <c r="I146" s="64" t="e">
        <f ca="1">IF(AND(F146&gt;E146,$G$1="no"),"",_xll.EURO(E146,F146,O146,O146,C146,R146,0,0))</f>
        <v>#NAME?</v>
      </c>
      <c r="J146" s="10" t="e">
        <f ca="1">_xll.EURO(E146,F146,O146,O146,C146,R146,0,1)</f>
        <v>#NAME?</v>
      </c>
      <c r="K146" s="14" t="e">
        <f ca="1">_xll.EURO($E146,$F146,$O146,$O146,$C146,$R146,1,2)</f>
        <v>#NAME?</v>
      </c>
      <c r="L146" s="10" t="e">
        <f ca="1">_xll.EURO($E146,$F146,$O146,$O146,$C146,$R146,1,3)/100</f>
        <v>#NAME?</v>
      </c>
      <c r="M146" s="10" t="e">
        <f ca="1">_xll.EURO($E146,$F146,$O146,$O146,$C146,$R146,1,5)/365.25</f>
        <v>#NAME?</v>
      </c>
      <c r="N146" s="118">
        <f>VLOOKUP(D146,Lookups!$B$6:$C$304,2)</f>
        <v>41089</v>
      </c>
      <c r="O146" s="24">
        <f>VLOOKUP(D146,Lookups!$B$6:$E$304,4)</f>
        <v>4.4999999999999998E-2</v>
      </c>
      <c r="P146" s="19">
        <f>VLOOKUP(D146,Lookups!$B$6:$D$304,3)</f>
        <v>21</v>
      </c>
      <c r="Q146" s="143">
        <f t="shared" si="10"/>
        <v>0</v>
      </c>
      <c r="R146" s="28">
        <f t="shared" ca="1" si="11"/>
        <v>-796</v>
      </c>
    </row>
    <row r="147" spans="1:18" x14ac:dyDescent="0.2">
      <c r="A147" s="24"/>
      <c r="B147" s="25"/>
      <c r="C147" s="131">
        <v>0.155</v>
      </c>
      <c r="D147" s="93">
        <v>41122</v>
      </c>
      <c r="E147" s="128">
        <f t="shared" si="8"/>
        <v>61.318931437823309</v>
      </c>
      <c r="F147" s="127">
        <f t="shared" si="12"/>
        <v>40</v>
      </c>
      <c r="G147" s="64" t="e">
        <f ca="1">IF(AND(E147&gt;F147,$G$1="no"),"",_xll.EURO(E147,F147,O147,O147,C147,R147,1,0))</f>
        <v>#NAME?</v>
      </c>
      <c r="H147" s="9" t="e">
        <f ca="1">_xll.EURO(E147,F147,O147,O147,C147,R147,1,1)</f>
        <v>#NAME?</v>
      </c>
      <c r="I147" s="64" t="e">
        <f ca="1">IF(AND(F147&gt;E147,$G$1="no"),"",_xll.EURO(E147,F147,O147,O147,C147,R147,0,0))</f>
        <v>#NAME?</v>
      </c>
      <c r="J147" s="10" t="e">
        <f ca="1">_xll.EURO(E147,F147,O147,O147,C147,R147,0,1)</f>
        <v>#NAME?</v>
      </c>
      <c r="K147" s="14" t="e">
        <f ca="1">_xll.EURO($E147,$F147,$O147,$O147,$C147,$R147,1,2)</f>
        <v>#NAME?</v>
      </c>
      <c r="L147" s="10" t="e">
        <f ca="1">_xll.EURO($E147,$F147,$O147,$O147,$C147,$R147,1,3)/100</f>
        <v>#NAME?</v>
      </c>
      <c r="M147" s="10" t="e">
        <f ca="1">_xll.EURO($E147,$F147,$O147,$O147,$C147,$R147,1,5)/365.25</f>
        <v>#NAME?</v>
      </c>
      <c r="N147" s="118">
        <f>VLOOKUP(D147,Lookups!$B$6:$C$304,2)</f>
        <v>41120</v>
      </c>
      <c r="O147" s="24">
        <f>VLOOKUP(D147,Lookups!$B$6:$E$304,4)</f>
        <v>4.4999999999999998E-2</v>
      </c>
      <c r="P147" s="19">
        <f>VLOOKUP(D147,Lookups!$B$6:$D$304,3)</f>
        <v>23</v>
      </c>
      <c r="Q147" s="143">
        <f t="shared" si="10"/>
        <v>0</v>
      </c>
      <c r="R147" s="28">
        <f t="shared" ca="1" si="11"/>
        <v>-765</v>
      </c>
    </row>
    <row r="148" spans="1:18" x14ac:dyDescent="0.2">
      <c r="A148" s="24"/>
      <c r="B148" s="25"/>
      <c r="C148" s="131">
        <v>0.155</v>
      </c>
      <c r="D148" s="93">
        <v>41153</v>
      </c>
      <c r="E148" s="128">
        <f t="shared" si="8"/>
        <v>44.948723206244424</v>
      </c>
      <c r="F148" s="127">
        <f t="shared" si="12"/>
        <v>40</v>
      </c>
      <c r="G148" s="64" t="e">
        <f ca="1">IF(AND(E148&gt;F148,$G$1="no"),"",_xll.EURO(E148,F148,O148,O148,C148,R148,1,0))</f>
        <v>#NAME?</v>
      </c>
      <c r="H148" s="9" t="e">
        <f ca="1">_xll.EURO(E148,F148,O148,O148,C148,R148,1,1)</f>
        <v>#NAME?</v>
      </c>
      <c r="I148" s="64" t="e">
        <f ca="1">IF(AND(F148&gt;E148,$G$1="no"),"",_xll.EURO(E148,F148,O148,O148,C148,R148,0,0))</f>
        <v>#NAME?</v>
      </c>
      <c r="J148" s="10" t="e">
        <f ca="1">_xll.EURO(E148,F148,O148,O148,C148,R148,0,1)</f>
        <v>#NAME?</v>
      </c>
      <c r="K148" s="14" t="e">
        <f ca="1">_xll.EURO($E148,$F148,$O148,$O148,$C148,$R148,1,2)</f>
        <v>#NAME?</v>
      </c>
      <c r="L148" s="10" t="e">
        <f ca="1">_xll.EURO($E148,$F148,$O148,$O148,$C148,$R148,1,3)/100</f>
        <v>#NAME?</v>
      </c>
      <c r="M148" s="10" t="e">
        <f ca="1">_xll.EURO($E148,$F148,$O148,$O148,$C148,$R148,1,5)/365.25</f>
        <v>#NAME?</v>
      </c>
      <c r="N148" s="118">
        <f>VLOOKUP(D148,Lookups!$B$6:$C$304,2)</f>
        <v>41151</v>
      </c>
      <c r="O148" s="24">
        <f>VLOOKUP(D148,Lookups!$B$6:$E$304,4)</f>
        <v>4.4999999999999998E-2</v>
      </c>
      <c r="P148" s="19">
        <f>VLOOKUP(D148,Lookups!$B$6:$D$304,3)</f>
        <v>19</v>
      </c>
      <c r="Q148" s="143">
        <f t="shared" si="10"/>
        <v>0</v>
      </c>
      <c r="R148" s="28">
        <f t="shared" ca="1" si="11"/>
        <v>-734</v>
      </c>
    </row>
    <row r="149" spans="1:18" x14ac:dyDescent="0.2">
      <c r="A149" s="24"/>
      <c r="B149" s="25"/>
      <c r="C149" s="131">
        <v>0.155</v>
      </c>
      <c r="D149" s="93">
        <v>41183</v>
      </c>
      <c r="E149" s="128">
        <f t="shared" si="8"/>
        <v>41.175248808889428</v>
      </c>
      <c r="F149" s="127">
        <f t="shared" si="12"/>
        <v>40</v>
      </c>
      <c r="G149" s="64" t="e">
        <f ca="1">IF(AND(E149&gt;F149,$G$1="no"),"",_xll.EURO(E149,F149,O149,O149,C149,R149,1,0))</f>
        <v>#NAME?</v>
      </c>
      <c r="H149" s="9" t="e">
        <f ca="1">_xll.EURO(E149,F149,O149,O149,C149,R149,1,1)</f>
        <v>#NAME?</v>
      </c>
      <c r="I149" s="64" t="e">
        <f ca="1">IF(AND(F149&gt;E149,$G$1="no"),"",_xll.EURO(E149,F149,O149,O149,C149,R149,0,0))</f>
        <v>#NAME?</v>
      </c>
      <c r="J149" s="10" t="e">
        <f ca="1">_xll.EURO(E149,F149,O149,O149,C149,R149,0,1)</f>
        <v>#NAME?</v>
      </c>
      <c r="K149" s="14" t="e">
        <f ca="1">_xll.EURO($E149,$F149,$O149,$O149,$C149,$R149,1,2)</f>
        <v>#NAME?</v>
      </c>
      <c r="L149" s="10" t="e">
        <f ca="1">_xll.EURO($E149,$F149,$O149,$O149,$C149,$R149,1,3)/100</f>
        <v>#NAME?</v>
      </c>
      <c r="M149" s="10" t="e">
        <f ca="1">_xll.EURO($E149,$F149,$O149,$O149,$C149,$R149,1,5)/365.25</f>
        <v>#NAME?</v>
      </c>
      <c r="N149" s="118">
        <f>VLOOKUP(D149,Lookups!$B$6:$C$304,2)</f>
        <v>41181</v>
      </c>
      <c r="O149" s="24">
        <f>VLOOKUP(D149,Lookups!$B$6:$E$304,4)</f>
        <v>4.4999999999999998E-2</v>
      </c>
      <c r="P149" s="19">
        <f>VLOOKUP(D149,Lookups!$B$6:$D$304,3)</f>
        <v>23</v>
      </c>
      <c r="Q149" s="143">
        <f t="shared" si="10"/>
        <v>0</v>
      </c>
      <c r="R149" s="28">
        <f t="shared" ca="1" si="11"/>
        <v>-704</v>
      </c>
    </row>
    <row r="150" spans="1:18" x14ac:dyDescent="0.2">
      <c r="A150" s="24"/>
      <c r="B150" s="25"/>
      <c r="C150" s="131">
        <v>0.155</v>
      </c>
      <c r="D150" s="93">
        <v>41214</v>
      </c>
      <c r="E150" s="128">
        <f t="shared" si="8"/>
        <v>41.119748942544113</v>
      </c>
      <c r="F150" s="127">
        <f t="shared" si="12"/>
        <v>40</v>
      </c>
      <c r="G150" s="64" t="e">
        <f ca="1">IF(AND(E150&gt;F150,$G$1="no"),"",_xll.EURO(E150,F150,O150,O150,C150,R150,1,0))</f>
        <v>#NAME?</v>
      </c>
      <c r="H150" s="9" t="e">
        <f ca="1">_xll.EURO(E150,F150,O150,O150,C150,R150,1,1)</f>
        <v>#NAME?</v>
      </c>
      <c r="I150" s="64" t="e">
        <f ca="1">IF(AND(F150&gt;E150,$G$1="no"),"",_xll.EURO(E150,F150,O150,O150,C150,R150,0,0))</f>
        <v>#NAME?</v>
      </c>
      <c r="J150" s="10" t="e">
        <f ca="1">_xll.EURO(E150,F150,O150,O150,C150,R150,0,1)</f>
        <v>#NAME?</v>
      </c>
      <c r="K150" s="14" t="e">
        <f ca="1">_xll.EURO($E150,$F150,$O150,$O150,$C150,$R150,1,2)</f>
        <v>#NAME?</v>
      </c>
      <c r="L150" s="10" t="e">
        <f ca="1">_xll.EURO($E150,$F150,$O150,$O150,$C150,$R150,1,3)/100</f>
        <v>#NAME?</v>
      </c>
      <c r="M150" s="10" t="e">
        <f ca="1">_xll.EURO($E150,$F150,$O150,$O150,$C150,$R150,1,5)/365.25</f>
        <v>#NAME?</v>
      </c>
      <c r="N150" s="118">
        <f>VLOOKUP(D150,Lookups!$B$6:$C$304,2)</f>
        <v>41212</v>
      </c>
      <c r="O150" s="24">
        <f>VLOOKUP(D150,Lookups!$B$6:$E$304,4)</f>
        <v>4.4999999999999998E-2</v>
      </c>
      <c r="P150" s="19">
        <f>VLOOKUP(D150,Lookups!$B$6:$D$304,3)</f>
        <v>21</v>
      </c>
      <c r="Q150" s="143">
        <f t="shared" si="10"/>
        <v>0</v>
      </c>
      <c r="R150" s="28">
        <f t="shared" ca="1" si="11"/>
        <v>-673</v>
      </c>
    </row>
    <row r="151" spans="1:18" x14ac:dyDescent="0.2">
      <c r="A151" s="24"/>
      <c r="B151" s="25"/>
      <c r="C151" s="131">
        <v>0.155</v>
      </c>
      <c r="D151" s="93">
        <v>41244</v>
      </c>
      <c r="E151" s="128">
        <f t="shared" si="8"/>
        <v>41.119748942544113</v>
      </c>
      <c r="F151" s="127">
        <f t="shared" si="12"/>
        <v>40</v>
      </c>
      <c r="G151" s="64" t="e">
        <f ca="1">IF(AND(E151&gt;F151,$G$1="no"),"",_xll.EURO(E151,F151,O151,O151,C151,R151,1,0))</f>
        <v>#NAME?</v>
      </c>
      <c r="H151" s="9" t="e">
        <f ca="1">_xll.EURO(E151,F151,O151,O151,C151,R151,1,1)</f>
        <v>#NAME?</v>
      </c>
      <c r="I151" s="64" t="e">
        <f ca="1">IF(AND(F151&gt;E151,$G$1="no"),"",_xll.EURO(E151,F151,O151,O151,C151,R151,0,0))</f>
        <v>#NAME?</v>
      </c>
      <c r="J151" s="10" t="e">
        <f ca="1">_xll.EURO(E151,F151,O151,O151,C151,R151,0,1)</f>
        <v>#NAME?</v>
      </c>
      <c r="K151" s="14" t="e">
        <f ca="1">_xll.EURO($E151,$F151,$O151,$O151,$C151,$R151,1,2)</f>
        <v>#NAME?</v>
      </c>
      <c r="L151" s="10" t="e">
        <f ca="1">_xll.EURO($E151,$F151,$O151,$O151,$C151,$R151,1,3)/100</f>
        <v>#NAME?</v>
      </c>
      <c r="M151" s="10" t="e">
        <f ca="1">_xll.EURO($E151,$F151,$O151,$O151,$C151,$R151,1,5)/365.25</f>
        <v>#NAME?</v>
      </c>
      <c r="N151" s="118">
        <f>VLOOKUP(D151,Lookups!$B$6:$C$304,2)</f>
        <v>41242</v>
      </c>
      <c r="O151" s="24">
        <f>VLOOKUP(D151,Lookups!$B$6:$E$304,4)</f>
        <v>4.4999999999999998E-2</v>
      </c>
      <c r="P151" s="19">
        <f>VLOOKUP(D151,Lookups!$B$6:$D$304,3)</f>
        <v>20</v>
      </c>
      <c r="Q151" s="143">
        <f t="shared" si="10"/>
        <v>0</v>
      </c>
      <c r="R151" s="28">
        <f t="shared" ca="1" si="11"/>
        <v>-643</v>
      </c>
    </row>
    <row r="152" spans="1:18" x14ac:dyDescent="0.2">
      <c r="A152" s="24"/>
      <c r="B152" s="25"/>
      <c r="C152" s="131">
        <v>0.155</v>
      </c>
      <c r="D152" s="93">
        <v>41275</v>
      </c>
      <c r="E152" s="128">
        <f t="shared" si="8"/>
        <v>45.377895453619566</v>
      </c>
      <c r="F152" s="127">
        <f t="shared" si="12"/>
        <v>40</v>
      </c>
      <c r="G152" s="64" t="e">
        <f ca="1">IF(AND(E152&gt;F152,$G$1="no"),"",_xll.EURO(E152,F152,O152,O152,C152,R152,1,0))</f>
        <v>#NAME?</v>
      </c>
      <c r="H152" s="9" t="e">
        <f ca="1">_xll.EURO(E152,F152,O152,O152,C152,R152,1,1)</f>
        <v>#NAME?</v>
      </c>
      <c r="I152" s="64" t="e">
        <f ca="1">IF(AND(F152&gt;E152,$G$1="no"),"",_xll.EURO(E152,F152,O152,O152,C152,R152,0,0))</f>
        <v>#NAME?</v>
      </c>
      <c r="J152" s="10" t="e">
        <f ca="1">_xll.EURO(E152,F152,O152,O152,C152,R152,0,1)</f>
        <v>#NAME?</v>
      </c>
      <c r="K152" s="14" t="e">
        <f ca="1">_xll.EURO($E152,$F152,$O152,$O152,$C152,$R152,1,2)</f>
        <v>#NAME?</v>
      </c>
      <c r="L152" s="10" t="e">
        <f ca="1">_xll.EURO($E152,$F152,$O152,$O152,$C152,$R152,1,3)/100</f>
        <v>#NAME?</v>
      </c>
      <c r="M152" s="10" t="e">
        <f ca="1">_xll.EURO($E152,$F152,$O152,$O152,$C152,$R152,1,5)/365.25</f>
        <v>#NAME?</v>
      </c>
      <c r="N152" s="118">
        <f>VLOOKUP(D152,Lookups!$B$6:$C$304,2)</f>
        <v>41273</v>
      </c>
      <c r="O152" s="24">
        <f>VLOOKUP(D152,Lookups!$B$6:$E$304,4)</f>
        <v>4.4999999999999998E-2</v>
      </c>
      <c r="P152" s="19">
        <f>VLOOKUP(D152,Lookups!$B$6:$D$304,3)</f>
        <v>22</v>
      </c>
      <c r="Q152" s="143">
        <f t="shared" si="10"/>
        <v>0</v>
      </c>
      <c r="R152" s="28">
        <f t="shared" ca="1" si="11"/>
        <v>-612</v>
      </c>
    </row>
    <row r="153" spans="1:18" x14ac:dyDescent="0.2">
      <c r="A153" s="24"/>
      <c r="B153" s="25"/>
      <c r="C153" s="131">
        <v>0.155</v>
      </c>
      <c r="D153" s="93">
        <v>41306</v>
      </c>
      <c r="E153" s="128">
        <f t="shared" si="8"/>
        <v>79.90883372892813</v>
      </c>
      <c r="F153" s="127">
        <f t="shared" si="12"/>
        <v>40</v>
      </c>
      <c r="G153" s="64" t="e">
        <f ca="1">IF(AND(E153&gt;F153,$G$1="no"),"",_xll.EURO(E153,F153,O153,O153,C153,R153,1,0))</f>
        <v>#NAME?</v>
      </c>
      <c r="H153" s="9" t="e">
        <f ca="1">_xll.EURO(E153,F153,O153,O153,C153,R153,1,1)</f>
        <v>#NAME?</v>
      </c>
      <c r="I153" s="64" t="e">
        <f ca="1">IF(AND(F153&gt;E153,$G$1="no"),"",_xll.EURO(E153,F153,O153,O153,C153,R153,0,0))</f>
        <v>#NAME?</v>
      </c>
      <c r="J153" s="10" t="e">
        <f ca="1">_xll.EURO(E153,F153,O153,O153,C153,R153,0,1)</f>
        <v>#NAME?</v>
      </c>
      <c r="K153" s="14" t="e">
        <f ca="1">_xll.EURO($E153,$F153,$O153,$O153,$C153,$R153,1,2)</f>
        <v>#NAME?</v>
      </c>
      <c r="L153" s="10" t="e">
        <f ca="1">_xll.EURO($E153,$F153,$O153,$O153,$C153,$R153,1,3)/100</f>
        <v>#NAME?</v>
      </c>
      <c r="M153" s="10" t="e">
        <f ca="1">_xll.EURO($E153,$F153,$O153,$O153,$C153,$R153,1,5)/365.25</f>
        <v>#NAME?</v>
      </c>
      <c r="N153" s="118">
        <f>VLOOKUP(D153,Lookups!$B$6:$C$304,2)</f>
        <v>41304</v>
      </c>
      <c r="O153" s="24">
        <f>VLOOKUP(D153,Lookups!$B$6:$E$304,4)</f>
        <v>4.4999999999999998E-2</v>
      </c>
      <c r="P153" s="19">
        <f>VLOOKUP(D153,Lookups!$B$6:$D$304,3)</f>
        <v>20</v>
      </c>
      <c r="Q153" s="143">
        <f t="shared" si="10"/>
        <v>0</v>
      </c>
      <c r="R153" s="28">
        <f t="shared" ca="1" si="11"/>
        <v>-581</v>
      </c>
    </row>
    <row r="154" spans="1:18" x14ac:dyDescent="0.2">
      <c r="A154" s="24"/>
      <c r="B154" s="25"/>
      <c r="C154" s="131">
        <v>0.155</v>
      </c>
      <c r="D154" s="93">
        <v>41334</v>
      </c>
      <c r="E154" s="128">
        <f t="shared" si="8"/>
        <v>43.595255366227605</v>
      </c>
      <c r="F154" s="127">
        <f t="shared" si="12"/>
        <v>40</v>
      </c>
      <c r="G154" s="64" t="e">
        <f ca="1">IF(AND(E154&gt;F154,$G$1="no"),"",_xll.EURO(E154,F154,O154,O154,C154,R154,1,0))</f>
        <v>#NAME?</v>
      </c>
      <c r="H154" s="9" t="e">
        <f ca="1">_xll.EURO(E154,F154,O154,O154,C154,R154,1,1)</f>
        <v>#NAME?</v>
      </c>
      <c r="I154" s="64" t="e">
        <f ca="1">IF(AND(F154&gt;E154,$G$1="no"),"",_xll.EURO(E154,F154,O154,O154,C154,R154,0,0))</f>
        <v>#NAME?</v>
      </c>
      <c r="J154" s="10" t="e">
        <f ca="1">_xll.EURO(E154,F154,O154,O154,C154,R154,0,1)</f>
        <v>#NAME?</v>
      </c>
      <c r="K154" s="14" t="e">
        <f ca="1">_xll.EURO($E154,$F154,$O154,$O154,$C154,$R154,1,2)</f>
        <v>#NAME?</v>
      </c>
      <c r="L154" s="10" t="e">
        <f ca="1">_xll.EURO($E154,$F154,$O154,$O154,$C154,$R154,1,3)/100</f>
        <v>#NAME?</v>
      </c>
      <c r="M154" s="10" t="e">
        <f ca="1">_xll.EURO($E154,$F154,$O154,$O154,$C154,$R154,1,5)/365.25</f>
        <v>#NAME?</v>
      </c>
      <c r="N154" s="118">
        <f>VLOOKUP(D154,Lookups!$B$6:$C$304,2)</f>
        <v>41332</v>
      </c>
      <c r="O154" s="24">
        <f>VLOOKUP(D154,Lookups!$B$6:$E$304,4)</f>
        <v>4.4999999999999998E-2</v>
      </c>
      <c r="P154" s="19">
        <f>VLOOKUP(D154,Lookups!$B$6:$D$304,3)</f>
        <v>21</v>
      </c>
      <c r="Q154" s="143">
        <f t="shared" si="10"/>
        <v>0</v>
      </c>
      <c r="R154" s="28">
        <f t="shared" ca="1" si="11"/>
        <v>-553</v>
      </c>
    </row>
    <row r="155" spans="1:18" x14ac:dyDescent="0.2">
      <c r="A155" s="24"/>
      <c r="B155" s="25"/>
      <c r="C155" s="131">
        <v>0.155</v>
      </c>
      <c r="D155" s="93">
        <v>41365</v>
      </c>
      <c r="E155" s="128">
        <f t="shared" si="8"/>
        <v>42.806704539491427</v>
      </c>
      <c r="F155" s="127">
        <f t="shared" si="12"/>
        <v>40</v>
      </c>
      <c r="G155" s="64" t="e">
        <f ca="1">IF(AND(E155&gt;F155,$G$1="no"),"",_xll.EURO(E155,F155,O155,O155,C155,R155,1,0))</f>
        <v>#NAME?</v>
      </c>
      <c r="H155" s="9" t="e">
        <f ca="1">_xll.EURO(E155,F155,O155,O155,C155,R155,1,1)</f>
        <v>#NAME?</v>
      </c>
      <c r="I155" s="64" t="e">
        <f ca="1">IF(AND(F155&gt;E155,$G$1="no"),"",_xll.EURO(E155,F155,O155,O155,C155,R155,0,0))</f>
        <v>#NAME?</v>
      </c>
      <c r="J155" s="10" t="e">
        <f ca="1">_xll.EURO(E155,F155,O155,O155,C155,R155,0,1)</f>
        <v>#NAME?</v>
      </c>
      <c r="K155" s="14" t="e">
        <f ca="1">_xll.EURO($E155,$F155,$O155,$O155,$C155,$R155,1,2)</f>
        <v>#NAME?</v>
      </c>
      <c r="L155" s="10" t="e">
        <f ca="1">_xll.EURO($E155,$F155,$O155,$O155,$C155,$R155,1,3)/100</f>
        <v>#NAME?</v>
      </c>
      <c r="M155" s="10" t="e">
        <f ca="1">_xll.EURO($E155,$F155,$O155,$O155,$C155,$R155,1,5)/365.25</f>
        <v>#NAME?</v>
      </c>
      <c r="N155" s="118">
        <f>VLOOKUP(D155,Lookups!$B$6:$C$304,2)</f>
        <v>41363</v>
      </c>
      <c r="O155" s="24">
        <f>VLOOKUP(D155,Lookups!$B$6:$E$304,4)</f>
        <v>4.4999999999999998E-2</v>
      </c>
      <c r="P155" s="19">
        <f>VLOOKUP(D155,Lookups!$B$6:$D$304,3)</f>
        <v>22</v>
      </c>
      <c r="Q155" s="143">
        <f t="shared" si="10"/>
        <v>0</v>
      </c>
      <c r="R155" s="28">
        <f t="shared" ca="1" si="11"/>
        <v>-522</v>
      </c>
    </row>
    <row r="156" spans="1:18" x14ac:dyDescent="0.2">
      <c r="A156" s="24"/>
      <c r="B156" s="25"/>
      <c r="C156" s="131">
        <v>0.155</v>
      </c>
      <c r="D156" s="93">
        <v>41395</v>
      </c>
      <c r="E156" s="128">
        <f t="shared" si="8"/>
        <v>45.622962648794463</v>
      </c>
      <c r="F156" s="127">
        <f t="shared" si="12"/>
        <v>40</v>
      </c>
      <c r="G156" s="64" t="e">
        <f ca="1">IF(AND(E156&gt;F156,$G$1="no"),"",_xll.EURO(E156,F156,O156,O156,C156,R156,1,0))</f>
        <v>#NAME?</v>
      </c>
      <c r="H156" s="9" t="e">
        <f ca="1">_xll.EURO(E156,F156,O156,O156,C156,R156,1,1)</f>
        <v>#NAME?</v>
      </c>
      <c r="I156" s="64" t="e">
        <f ca="1">IF(AND(F156&gt;E156,$G$1="no"),"",_xll.EURO(E156,F156,O156,O156,C156,R156,0,0))</f>
        <v>#NAME?</v>
      </c>
      <c r="J156" s="10" t="e">
        <f ca="1">_xll.EURO(E156,F156,O156,O156,C156,R156,0,1)</f>
        <v>#NAME?</v>
      </c>
      <c r="K156" s="14" t="e">
        <f ca="1">_xll.EURO($E156,$F156,$O156,$O156,$C156,$R156,1,2)</f>
        <v>#NAME?</v>
      </c>
      <c r="L156" s="10" t="e">
        <f ca="1">_xll.EURO($E156,$F156,$O156,$O156,$C156,$R156,1,3)/100</f>
        <v>#NAME?</v>
      </c>
      <c r="M156" s="10" t="e">
        <f ca="1">_xll.EURO($E156,$F156,$O156,$O156,$C156,$R156,1,5)/365.25</f>
        <v>#NAME?</v>
      </c>
      <c r="N156" s="118">
        <f>VLOOKUP(D156,Lookups!$B$6:$C$304,2)</f>
        <v>41393</v>
      </c>
      <c r="O156" s="24">
        <f>VLOOKUP(D156,Lookups!$B$6:$E$304,4)</f>
        <v>4.4999999999999998E-2</v>
      </c>
      <c r="P156" s="19">
        <f>VLOOKUP(D156,Lookups!$B$6:$D$304,3)</f>
        <v>22</v>
      </c>
      <c r="Q156" s="143">
        <f t="shared" si="10"/>
        <v>0</v>
      </c>
      <c r="R156" s="28">
        <f t="shared" ca="1" si="11"/>
        <v>-492</v>
      </c>
    </row>
    <row r="157" spans="1:18" x14ac:dyDescent="0.2">
      <c r="A157" s="24"/>
      <c r="B157" s="25"/>
      <c r="C157" s="131">
        <v>0.155</v>
      </c>
      <c r="D157" s="93">
        <v>41426</v>
      </c>
      <c r="E157" s="128">
        <f t="shared" si="8"/>
        <v>52.663524126102359</v>
      </c>
      <c r="F157" s="127">
        <f t="shared" si="12"/>
        <v>40</v>
      </c>
      <c r="G157" s="64" t="e">
        <f ca="1">IF(AND(E157&gt;F157,$G$1="no"),"",_xll.EURO(E157,F157,O157,O157,C157,R157,1,0))</f>
        <v>#NAME?</v>
      </c>
      <c r="H157" s="9" t="e">
        <f ca="1">_xll.EURO(E157,F157,O157,O157,C157,R157,1,1)</f>
        <v>#NAME?</v>
      </c>
      <c r="I157" s="64" t="e">
        <f ca="1">IF(AND(F157&gt;E157,$G$1="no"),"",_xll.EURO(E157,F157,O157,O157,C157,R157,0,0))</f>
        <v>#NAME?</v>
      </c>
      <c r="J157" s="10" t="e">
        <f ca="1">_xll.EURO(E157,F157,O157,O157,C157,R157,0,1)</f>
        <v>#NAME?</v>
      </c>
      <c r="K157" s="14" t="e">
        <f ca="1">_xll.EURO($E157,$F157,$O157,$O157,$C157,$R157,1,2)</f>
        <v>#NAME?</v>
      </c>
      <c r="L157" s="10" t="e">
        <f ca="1">_xll.EURO($E157,$F157,$O157,$O157,$C157,$R157,1,3)/100</f>
        <v>#NAME?</v>
      </c>
      <c r="M157" s="10" t="e">
        <f ca="1">_xll.EURO($E157,$F157,$O157,$O157,$C157,$R157,1,5)/365.25</f>
        <v>#NAME?</v>
      </c>
      <c r="N157" s="118">
        <f>VLOOKUP(D157,Lookups!$B$6:$C$304,2)</f>
        <v>41424</v>
      </c>
      <c r="O157" s="24">
        <f>VLOOKUP(D157,Lookups!$B$6:$E$304,4)</f>
        <v>4.4999999999999998E-2</v>
      </c>
      <c r="P157" s="19">
        <f>VLOOKUP(D157,Lookups!$B$6:$D$304,3)</f>
        <v>20</v>
      </c>
      <c r="Q157" s="143">
        <f t="shared" si="10"/>
        <v>0</v>
      </c>
      <c r="R157" s="28">
        <f t="shared" ca="1" si="11"/>
        <v>-461</v>
      </c>
    </row>
    <row r="158" spans="1:18" x14ac:dyDescent="0.2">
      <c r="A158" s="24"/>
      <c r="B158" s="25"/>
      <c r="C158" s="131">
        <v>0.155</v>
      </c>
      <c r="D158" s="93">
        <v>41456</v>
      </c>
      <c r="E158" s="128">
        <f t="shared" si="8"/>
        <v>62.238706814934275</v>
      </c>
      <c r="F158" s="127">
        <f t="shared" si="12"/>
        <v>40</v>
      </c>
      <c r="G158" s="64" t="e">
        <f ca="1">IF(AND(E158&gt;F158,$G$1="no"),"",_xll.EURO(E158,F158,O158,O158,C158,R158,1,0))</f>
        <v>#NAME?</v>
      </c>
      <c r="H158" s="9" t="e">
        <f ca="1">_xll.EURO(E158,F158,O158,O158,C158,R158,1,1)</f>
        <v>#NAME?</v>
      </c>
      <c r="I158" s="64" t="e">
        <f ca="1">IF(AND(F158&gt;E158,$G$1="no"),"",_xll.EURO(E158,F158,O158,O158,C158,R158,0,0))</f>
        <v>#NAME?</v>
      </c>
      <c r="J158" s="10" t="e">
        <f ca="1">_xll.EURO(E158,F158,O158,O158,C158,R158,0,1)</f>
        <v>#NAME?</v>
      </c>
      <c r="K158" s="14" t="e">
        <f ca="1">_xll.EURO($E158,$F158,$O158,$O158,$C158,$R158,1,2)</f>
        <v>#NAME?</v>
      </c>
      <c r="L158" s="10" t="e">
        <f ca="1">_xll.EURO($E158,$F158,$O158,$O158,$C158,$R158,1,3)/100</f>
        <v>#NAME?</v>
      </c>
      <c r="M158" s="10" t="e">
        <f ca="1">_xll.EURO($E158,$F158,$O158,$O158,$C158,$R158,1,5)/365.25</f>
        <v>#NAME?</v>
      </c>
      <c r="N158" s="118">
        <f>VLOOKUP(D158,Lookups!$B$6:$C$304,2)</f>
        <v>41454</v>
      </c>
      <c r="O158" s="24">
        <f>VLOOKUP(D158,Lookups!$B$6:$E$304,4)</f>
        <v>4.4999999999999998E-2</v>
      </c>
      <c r="P158" s="19">
        <f>VLOOKUP(D158,Lookups!$B$6:$D$304,3)</f>
        <v>22</v>
      </c>
      <c r="Q158" s="143">
        <f t="shared" si="10"/>
        <v>0</v>
      </c>
      <c r="R158" s="28">
        <f t="shared" ca="1" si="11"/>
        <v>-431</v>
      </c>
    </row>
    <row r="159" spans="1:18" x14ac:dyDescent="0.2">
      <c r="A159" s="24"/>
      <c r="B159" s="25"/>
      <c r="C159" s="131">
        <v>0.155</v>
      </c>
      <c r="D159" s="93">
        <v>41487</v>
      </c>
      <c r="E159" s="128">
        <f t="shared" si="8"/>
        <v>62.23871540939065</v>
      </c>
      <c r="F159" s="127">
        <f t="shared" si="12"/>
        <v>40</v>
      </c>
      <c r="G159" s="64" t="e">
        <f ca="1">IF(AND(E159&gt;F159,$G$1="no"),"",_xll.EURO(E159,F159,O159,O159,C159,R159,1,0))</f>
        <v>#NAME?</v>
      </c>
      <c r="H159" s="9" t="e">
        <f ca="1">_xll.EURO(E159,F159,O159,O159,C159,R159,1,1)</f>
        <v>#NAME?</v>
      </c>
      <c r="I159" s="64" t="e">
        <f ca="1">IF(AND(F159&gt;E159,$G$1="no"),"",_xll.EURO(E159,F159,O159,O159,C159,R159,0,0))</f>
        <v>#NAME?</v>
      </c>
      <c r="J159" s="10" t="e">
        <f ca="1">_xll.EURO(E159,F159,O159,O159,C159,R159,0,1)</f>
        <v>#NAME?</v>
      </c>
      <c r="K159" s="14" t="e">
        <f ca="1">_xll.EURO($E159,$F159,$O159,$O159,$C159,$R159,1,2)</f>
        <v>#NAME?</v>
      </c>
      <c r="L159" s="10" t="e">
        <f ca="1">_xll.EURO($E159,$F159,$O159,$O159,$C159,$R159,1,3)/100</f>
        <v>#NAME?</v>
      </c>
      <c r="M159" s="10" t="e">
        <f ca="1">_xll.EURO($E159,$F159,$O159,$O159,$C159,$R159,1,5)/365.25</f>
        <v>#NAME?</v>
      </c>
      <c r="N159" s="118">
        <f>VLOOKUP(D159,Lookups!$B$6:$C$304,2)</f>
        <v>41485</v>
      </c>
      <c r="O159" s="24">
        <f>VLOOKUP(D159,Lookups!$B$6:$E$304,4)</f>
        <v>4.4999999999999998E-2</v>
      </c>
      <c r="P159" s="19">
        <f>VLOOKUP(D159,Lookups!$B$6:$D$304,3)</f>
        <v>22</v>
      </c>
      <c r="Q159" s="143">
        <f t="shared" si="10"/>
        <v>0</v>
      </c>
      <c r="R159" s="28">
        <f t="shared" ca="1" si="11"/>
        <v>-400</v>
      </c>
    </row>
    <row r="160" spans="1:18" x14ac:dyDescent="0.2">
      <c r="A160" s="24"/>
      <c r="B160" s="25"/>
      <c r="C160" s="131">
        <v>0.155</v>
      </c>
      <c r="D160" s="93">
        <v>41518</v>
      </c>
      <c r="E160" s="128">
        <f t="shared" si="8"/>
        <v>45.622954054338088</v>
      </c>
      <c r="F160" s="127">
        <f t="shared" si="12"/>
        <v>40</v>
      </c>
      <c r="G160" s="64" t="e">
        <f ca="1">IF(AND(E160&gt;F160,$G$1="no"),"",_xll.EURO(E160,F160,O160,O160,C160,R160,1,0))</f>
        <v>#NAME?</v>
      </c>
      <c r="H160" s="9" t="e">
        <f ca="1">_xll.EURO(E160,F160,O160,O160,C160,R160,1,1)</f>
        <v>#NAME?</v>
      </c>
      <c r="I160" s="64" t="e">
        <f ca="1">IF(AND(F160&gt;E160,$G$1="no"),"",_xll.EURO(E160,F160,O160,O160,C160,R160,0,0))</f>
        <v>#NAME?</v>
      </c>
      <c r="J160" s="10" t="e">
        <f ca="1">_xll.EURO(E160,F160,O160,O160,C160,R160,0,1)</f>
        <v>#NAME?</v>
      </c>
      <c r="K160" s="14" t="e">
        <f ca="1">_xll.EURO($E160,$F160,$O160,$O160,$C160,$R160,1,2)</f>
        <v>#NAME?</v>
      </c>
      <c r="L160" s="10" t="e">
        <f ca="1">_xll.EURO($E160,$F160,$O160,$O160,$C160,$R160,1,3)/100</f>
        <v>#NAME?</v>
      </c>
      <c r="M160" s="10" t="e">
        <f ca="1">_xll.EURO($E160,$F160,$O160,$O160,$C160,$R160,1,5)/365.25</f>
        <v>#NAME?</v>
      </c>
      <c r="N160" s="118">
        <f>VLOOKUP(D160,Lookups!$B$6:$C$304,2)</f>
        <v>41516</v>
      </c>
      <c r="O160" s="24">
        <f>VLOOKUP(D160,Lookups!$B$6:$E$304,4)</f>
        <v>4.4999999999999998E-2</v>
      </c>
      <c r="P160" s="19">
        <f>VLOOKUP(D160,Lookups!$B$6:$D$304,3)</f>
        <v>20</v>
      </c>
      <c r="Q160" s="143">
        <f t="shared" si="10"/>
        <v>0</v>
      </c>
      <c r="R160" s="28">
        <f t="shared" ca="1" si="11"/>
        <v>-369</v>
      </c>
    </row>
    <row r="161" spans="1:18" x14ac:dyDescent="0.2">
      <c r="A161" s="24"/>
      <c r="B161" s="25"/>
      <c r="C161" s="131">
        <v>0.155</v>
      </c>
      <c r="D161" s="93">
        <v>41548</v>
      </c>
      <c r="E161" s="128">
        <f t="shared" ref="E161:E224" si="13">E149*1.015</f>
        <v>41.792877541022769</v>
      </c>
      <c r="F161" s="127">
        <f t="shared" si="12"/>
        <v>40</v>
      </c>
      <c r="G161" s="64" t="e">
        <f ca="1">IF(AND(E161&gt;F161,$G$1="no"),"",_xll.EURO(E161,F161,O161,O161,C161,R161,1,0))</f>
        <v>#NAME?</v>
      </c>
      <c r="H161" s="9" t="e">
        <f ca="1">_xll.EURO(E161,F161,O161,O161,C161,R161,1,1)</f>
        <v>#NAME?</v>
      </c>
      <c r="I161" s="64" t="e">
        <f ca="1">IF(AND(F161&gt;E161,$G$1="no"),"",_xll.EURO(E161,F161,O161,O161,C161,R161,0,0))</f>
        <v>#NAME?</v>
      </c>
      <c r="J161" s="10" t="e">
        <f ca="1">_xll.EURO(E161,F161,O161,O161,C161,R161,0,1)</f>
        <v>#NAME?</v>
      </c>
      <c r="K161" s="14" t="e">
        <f ca="1">_xll.EURO($E161,$F161,$O161,$O161,$C161,$R161,1,2)</f>
        <v>#NAME?</v>
      </c>
      <c r="L161" s="10" t="e">
        <f ca="1">_xll.EURO($E161,$F161,$O161,$O161,$C161,$R161,1,3)/100</f>
        <v>#NAME?</v>
      </c>
      <c r="M161" s="10" t="e">
        <f ca="1">_xll.EURO($E161,$F161,$O161,$O161,$C161,$R161,1,5)/365.25</f>
        <v>#NAME?</v>
      </c>
      <c r="N161" s="118">
        <f>VLOOKUP(D161,Lookups!$B$6:$C$304,2)</f>
        <v>41546</v>
      </c>
      <c r="O161" s="24">
        <f>VLOOKUP(D161,Lookups!$B$6:$E$304,4)</f>
        <v>4.4999999999999998E-2</v>
      </c>
      <c r="P161" s="19">
        <f>VLOOKUP(D161,Lookups!$B$6:$D$304,3)</f>
        <v>23</v>
      </c>
      <c r="Q161" s="143">
        <f t="shared" si="10"/>
        <v>0</v>
      </c>
      <c r="R161" s="28">
        <f t="shared" ca="1" si="11"/>
        <v>-339</v>
      </c>
    </row>
    <row r="162" spans="1:18" x14ac:dyDescent="0.2">
      <c r="A162" s="24"/>
      <c r="B162" s="25"/>
      <c r="C162" s="131">
        <v>0.155</v>
      </c>
      <c r="D162" s="93">
        <v>41579</v>
      </c>
      <c r="E162" s="128">
        <f t="shared" si="13"/>
        <v>41.73654517668227</v>
      </c>
      <c r="F162" s="127">
        <f t="shared" si="12"/>
        <v>40</v>
      </c>
      <c r="G162" s="64" t="e">
        <f ca="1">IF(AND(E162&gt;F162,$G$1="no"),"",_xll.EURO(E162,F162,O162,O162,C162,R162,1,0))</f>
        <v>#NAME?</v>
      </c>
      <c r="H162" s="9" t="e">
        <f ca="1">_xll.EURO(E162,F162,O162,O162,C162,R162,1,1)</f>
        <v>#NAME?</v>
      </c>
      <c r="I162" s="64" t="e">
        <f ca="1">IF(AND(F162&gt;E162,$G$1="no"),"",_xll.EURO(E162,F162,O162,O162,C162,R162,0,0))</f>
        <v>#NAME?</v>
      </c>
      <c r="J162" s="10" t="e">
        <f ca="1">_xll.EURO(E162,F162,O162,O162,C162,R162,0,1)</f>
        <v>#NAME?</v>
      </c>
      <c r="K162" s="14" t="e">
        <f ca="1">_xll.EURO($E162,$F162,$O162,$O162,$C162,$R162,1,2)</f>
        <v>#NAME?</v>
      </c>
      <c r="L162" s="10" t="e">
        <f ca="1">_xll.EURO($E162,$F162,$O162,$O162,$C162,$R162,1,3)/100</f>
        <v>#NAME?</v>
      </c>
      <c r="M162" s="10" t="e">
        <f ca="1">_xll.EURO($E162,$F162,$O162,$O162,$C162,$R162,1,5)/365.25</f>
        <v>#NAME?</v>
      </c>
      <c r="N162" s="118">
        <f>VLOOKUP(D162,Lookups!$B$6:$C$304,2)</f>
        <v>41577</v>
      </c>
      <c r="O162" s="24">
        <f>VLOOKUP(D162,Lookups!$B$6:$E$304,4)</f>
        <v>4.4999999999999998E-2</v>
      </c>
      <c r="P162" s="19">
        <f>VLOOKUP(D162,Lookups!$B$6:$D$304,3)</f>
        <v>20</v>
      </c>
      <c r="Q162" s="143">
        <f t="shared" si="10"/>
        <v>0</v>
      </c>
      <c r="R162" s="28">
        <f t="shared" ca="1" si="11"/>
        <v>-308</v>
      </c>
    </row>
    <row r="163" spans="1:18" x14ac:dyDescent="0.2">
      <c r="A163" s="24"/>
      <c r="B163" s="25"/>
      <c r="C163" s="131">
        <v>0.155</v>
      </c>
      <c r="D163" s="93">
        <v>41609</v>
      </c>
      <c r="E163" s="128">
        <f t="shared" si="13"/>
        <v>41.73654517668227</v>
      </c>
      <c r="F163" s="127">
        <f t="shared" si="12"/>
        <v>40</v>
      </c>
      <c r="G163" s="64" t="e">
        <f ca="1">IF(AND(E163&gt;F163,$G$1="no"),"",_xll.EURO(E163,F163,O163,O163,C163,R163,1,0))</f>
        <v>#NAME?</v>
      </c>
      <c r="H163" s="9" t="e">
        <f ca="1">_xll.EURO(E163,F163,O163,O163,C163,R163,1,1)</f>
        <v>#NAME?</v>
      </c>
      <c r="I163" s="64" t="e">
        <f ca="1">IF(AND(F163&gt;E163,$G$1="no"),"",_xll.EURO(E163,F163,O163,O163,C163,R163,0,0))</f>
        <v>#NAME?</v>
      </c>
      <c r="J163" s="10" t="e">
        <f ca="1">_xll.EURO(E163,F163,O163,O163,C163,R163,0,1)</f>
        <v>#NAME?</v>
      </c>
      <c r="K163" s="14" t="e">
        <f ca="1">_xll.EURO($E163,$F163,$O163,$O163,$C163,$R163,1,2)</f>
        <v>#NAME?</v>
      </c>
      <c r="L163" s="10" t="e">
        <f ca="1">_xll.EURO($E163,$F163,$O163,$O163,$C163,$R163,1,3)/100</f>
        <v>#NAME?</v>
      </c>
      <c r="M163" s="10" t="e">
        <f ca="1">_xll.EURO($E163,$F163,$O163,$O163,$C163,$R163,1,5)/365.25</f>
        <v>#NAME?</v>
      </c>
      <c r="N163" s="118">
        <f>VLOOKUP(D163,Lookups!$B$6:$C$304,2)</f>
        <v>41607</v>
      </c>
      <c r="O163" s="24">
        <f>VLOOKUP(D163,Lookups!$B$6:$E$304,4)</f>
        <v>4.4999999999999998E-2</v>
      </c>
      <c r="P163" s="19">
        <f>VLOOKUP(D163,Lookups!$B$6:$D$304,3)</f>
        <v>21</v>
      </c>
      <c r="Q163" s="143">
        <f t="shared" si="10"/>
        <v>0</v>
      </c>
      <c r="R163" s="28">
        <f t="shared" ca="1" si="11"/>
        <v>-278</v>
      </c>
    </row>
    <row r="164" spans="1:18" x14ac:dyDescent="0.2">
      <c r="A164" s="24"/>
      <c r="B164" s="25"/>
      <c r="C164" s="131">
        <v>0.155</v>
      </c>
      <c r="D164" s="93">
        <v>41640</v>
      </c>
      <c r="E164" s="128">
        <f t="shared" si="13"/>
        <v>46.058563885423858</v>
      </c>
      <c r="F164" s="127">
        <f t="shared" si="12"/>
        <v>40</v>
      </c>
      <c r="G164" s="64" t="e">
        <f ca="1">IF(AND(E164&gt;F164,$G$1="no"),"",_xll.EURO(E164,F164,O164,O164,C164,R164,1,0))</f>
        <v>#NAME?</v>
      </c>
      <c r="H164" s="9" t="e">
        <f ca="1">_xll.EURO(E164,F164,O164,O164,C164,R164,1,1)</f>
        <v>#NAME?</v>
      </c>
      <c r="I164" s="64" t="e">
        <f ca="1">IF(AND(F164&gt;E164,$G$1="no"),"",_xll.EURO(E164,F164,O164,O164,C164,R164,0,0))</f>
        <v>#NAME?</v>
      </c>
      <c r="J164" s="10" t="e">
        <f ca="1">_xll.EURO(E164,F164,O164,O164,C164,R164,0,1)</f>
        <v>#NAME?</v>
      </c>
      <c r="K164" s="14" t="e">
        <f ca="1">_xll.EURO($E164,$F164,$O164,$O164,$C164,$R164,1,2)</f>
        <v>#NAME?</v>
      </c>
      <c r="L164" s="10" t="e">
        <f ca="1">_xll.EURO($E164,$F164,$O164,$O164,$C164,$R164,1,3)/100</f>
        <v>#NAME?</v>
      </c>
      <c r="M164" s="10" t="e">
        <f ca="1">_xll.EURO($E164,$F164,$O164,$O164,$C164,$R164,1,5)/365.25</f>
        <v>#NAME?</v>
      </c>
      <c r="N164" s="118">
        <f>VLOOKUP(D164,Lookups!$B$6:$C$304,2)</f>
        <v>41638</v>
      </c>
      <c r="O164" s="24">
        <f>VLOOKUP(D164,Lookups!$B$6:$E$304,4)</f>
        <v>4.4999999999999998E-2</v>
      </c>
      <c r="P164" s="19">
        <f>VLOOKUP(D164,Lookups!$B$6:$D$304,3)</f>
        <v>22</v>
      </c>
      <c r="Q164" s="143">
        <f t="shared" si="10"/>
        <v>0</v>
      </c>
      <c r="R164" s="28">
        <f t="shared" ca="1" si="11"/>
        <v>-247</v>
      </c>
    </row>
    <row r="165" spans="1:18" x14ac:dyDescent="0.2">
      <c r="A165" s="24"/>
      <c r="B165" s="25"/>
      <c r="C165" s="131">
        <v>0.155</v>
      </c>
      <c r="D165" s="93">
        <v>41671</v>
      </c>
      <c r="E165" s="128">
        <f t="shared" si="13"/>
        <v>81.107466234862045</v>
      </c>
      <c r="F165" s="127">
        <f t="shared" si="12"/>
        <v>40</v>
      </c>
      <c r="G165" s="64" t="e">
        <f ca="1">IF(AND(E165&gt;F165,$G$1="no"),"",_xll.EURO(E165,F165,O165,O165,C165,R165,1,0))</f>
        <v>#NAME?</v>
      </c>
      <c r="H165" s="9" t="e">
        <f ca="1">_xll.EURO(E165,F165,O165,O165,C165,R165,1,1)</f>
        <v>#NAME?</v>
      </c>
      <c r="I165" s="64" t="e">
        <f ca="1">IF(AND(F165&gt;E165,$G$1="no"),"",_xll.EURO(E165,F165,O165,O165,C165,R165,0,0))</f>
        <v>#NAME?</v>
      </c>
      <c r="J165" s="10" t="e">
        <f ca="1">_xll.EURO(E165,F165,O165,O165,C165,R165,0,1)</f>
        <v>#NAME?</v>
      </c>
      <c r="K165" s="14" t="e">
        <f ca="1">_xll.EURO($E165,$F165,$O165,$O165,$C165,$R165,1,2)</f>
        <v>#NAME?</v>
      </c>
      <c r="L165" s="10" t="e">
        <f ca="1">_xll.EURO($E165,$F165,$O165,$O165,$C165,$R165,1,3)/100</f>
        <v>#NAME?</v>
      </c>
      <c r="M165" s="10" t="e">
        <f ca="1">_xll.EURO($E165,$F165,$O165,$O165,$C165,$R165,1,5)/365.25</f>
        <v>#NAME?</v>
      </c>
      <c r="N165" s="118">
        <f>VLOOKUP(D165,Lookups!$B$6:$C$304,2)</f>
        <v>41669</v>
      </c>
      <c r="O165" s="24">
        <f>VLOOKUP(D165,Lookups!$B$6:$E$304,4)</f>
        <v>4.4999999999999998E-2</v>
      </c>
      <c r="P165" s="19">
        <f>VLOOKUP(D165,Lookups!$B$6:$D$304,3)</f>
        <v>20</v>
      </c>
      <c r="Q165" s="143">
        <f t="shared" si="10"/>
        <v>0</v>
      </c>
      <c r="R165" s="28">
        <f t="shared" ca="1" si="11"/>
        <v>-216</v>
      </c>
    </row>
    <row r="166" spans="1:18" x14ac:dyDescent="0.2">
      <c r="A166" s="24"/>
      <c r="B166" s="25"/>
      <c r="C166" s="131">
        <v>0.155</v>
      </c>
      <c r="D166" s="93">
        <v>41699</v>
      </c>
      <c r="E166" s="128">
        <f t="shared" si="13"/>
        <v>44.249184196721018</v>
      </c>
      <c r="F166" s="127">
        <f t="shared" si="12"/>
        <v>40</v>
      </c>
      <c r="G166" s="64" t="e">
        <f ca="1">IF(AND(E166&gt;F166,$G$1="no"),"",_xll.EURO(E166,F166,O166,O166,C166,R166,1,0))</f>
        <v>#NAME?</v>
      </c>
      <c r="H166" s="9" t="e">
        <f ca="1">_xll.EURO(E166,F166,O166,O166,C166,R166,1,1)</f>
        <v>#NAME?</v>
      </c>
      <c r="I166" s="64" t="e">
        <f ca="1">IF(AND(F166&gt;E166,$G$1="no"),"",_xll.EURO(E166,F166,O166,O166,C166,R166,0,0))</f>
        <v>#NAME?</v>
      </c>
      <c r="J166" s="10" t="e">
        <f ca="1">_xll.EURO(E166,F166,O166,O166,C166,R166,0,1)</f>
        <v>#NAME?</v>
      </c>
      <c r="K166" s="14" t="e">
        <f ca="1">_xll.EURO($E166,$F166,$O166,$O166,$C166,$R166,1,2)</f>
        <v>#NAME?</v>
      </c>
      <c r="L166" s="10" t="e">
        <f ca="1">_xll.EURO($E166,$F166,$O166,$O166,$C166,$R166,1,3)/100</f>
        <v>#NAME?</v>
      </c>
      <c r="M166" s="10" t="e">
        <f ca="1">_xll.EURO($E166,$F166,$O166,$O166,$C166,$R166,1,5)/365.25</f>
        <v>#NAME?</v>
      </c>
      <c r="N166" s="118">
        <f>VLOOKUP(D166,Lookups!$B$6:$C$304,2)</f>
        <v>41697</v>
      </c>
      <c r="O166" s="24">
        <f>VLOOKUP(D166,Lookups!$B$6:$E$304,4)</f>
        <v>4.4999999999999998E-2</v>
      </c>
      <c r="P166" s="19">
        <f>VLOOKUP(D166,Lookups!$B$6:$D$304,3)</f>
        <v>21</v>
      </c>
      <c r="Q166" s="143">
        <f t="shared" si="10"/>
        <v>0</v>
      </c>
      <c r="R166" s="28">
        <f t="shared" ca="1" si="11"/>
        <v>-188</v>
      </c>
    </row>
    <row r="167" spans="1:18" x14ac:dyDescent="0.2">
      <c r="A167" s="24"/>
      <c r="B167" s="25"/>
      <c r="C167" s="131">
        <v>0.155</v>
      </c>
      <c r="D167" s="93">
        <v>41730</v>
      </c>
      <c r="E167" s="128">
        <f t="shared" si="13"/>
        <v>43.448805107583794</v>
      </c>
      <c r="F167" s="127">
        <f t="shared" si="12"/>
        <v>40</v>
      </c>
      <c r="G167" s="64" t="e">
        <f ca="1">IF(AND(E167&gt;F167,$G$1="no"),"",_xll.EURO(E167,F167,O167,O167,C167,R167,1,0))</f>
        <v>#NAME?</v>
      </c>
      <c r="H167" s="9" t="e">
        <f ca="1">_xll.EURO(E167,F167,O167,O167,C167,R167,1,1)</f>
        <v>#NAME?</v>
      </c>
      <c r="I167" s="64" t="e">
        <f ca="1">IF(AND(F167&gt;E167,$G$1="no"),"",_xll.EURO(E167,F167,O167,O167,C167,R167,0,0))</f>
        <v>#NAME?</v>
      </c>
      <c r="J167" s="10" t="e">
        <f ca="1">_xll.EURO(E167,F167,O167,O167,C167,R167,0,1)</f>
        <v>#NAME?</v>
      </c>
      <c r="K167" s="14" t="e">
        <f ca="1">_xll.EURO($E167,$F167,$O167,$O167,$C167,$R167,1,2)</f>
        <v>#NAME?</v>
      </c>
      <c r="L167" s="10" t="e">
        <f ca="1">_xll.EURO($E167,$F167,$O167,$O167,$C167,$R167,1,3)/100</f>
        <v>#NAME?</v>
      </c>
      <c r="M167" s="10" t="e">
        <f ca="1">_xll.EURO($E167,$F167,$O167,$O167,$C167,$R167,1,5)/365.25</f>
        <v>#NAME?</v>
      </c>
      <c r="N167" s="118">
        <f>VLOOKUP(D167,Lookups!$B$6:$C$304,2)</f>
        <v>41728</v>
      </c>
      <c r="O167" s="24">
        <f>VLOOKUP(D167,Lookups!$B$6:$E$304,4)</f>
        <v>4.4999999999999998E-2</v>
      </c>
      <c r="P167" s="19">
        <f>VLOOKUP(D167,Lookups!$B$6:$D$304,3)</f>
        <v>22</v>
      </c>
      <c r="Q167" s="143">
        <f t="shared" si="10"/>
        <v>0</v>
      </c>
      <c r="R167" s="28">
        <f t="shared" ca="1" si="11"/>
        <v>-157</v>
      </c>
    </row>
    <row r="168" spans="1:18" x14ac:dyDescent="0.2">
      <c r="A168" s="24"/>
      <c r="B168" s="25"/>
      <c r="C168" s="131">
        <v>0.155</v>
      </c>
      <c r="D168" s="93">
        <v>41760</v>
      </c>
      <c r="E168" s="128">
        <f t="shared" si="13"/>
        <v>46.307307088526372</v>
      </c>
      <c r="F168" s="127">
        <f t="shared" si="12"/>
        <v>40</v>
      </c>
      <c r="G168" s="64" t="e">
        <f ca="1">IF(AND(E168&gt;F168,$G$1="no"),"",_xll.EURO(E168,F168,O168,O168,C168,R168,1,0))</f>
        <v>#NAME?</v>
      </c>
      <c r="H168" s="9" t="e">
        <f ca="1">_xll.EURO(E168,F168,O168,O168,C168,R168,1,1)</f>
        <v>#NAME?</v>
      </c>
      <c r="I168" s="64" t="e">
        <f ca="1">IF(AND(F168&gt;E168,$G$1="no"),"",_xll.EURO(E168,F168,O168,O168,C168,R168,0,0))</f>
        <v>#NAME?</v>
      </c>
      <c r="J168" s="10" t="e">
        <f ca="1">_xll.EURO(E168,F168,O168,O168,C168,R168,0,1)</f>
        <v>#NAME?</v>
      </c>
      <c r="K168" s="14" t="e">
        <f ca="1">_xll.EURO($E168,$F168,$O168,$O168,$C168,$R168,1,2)</f>
        <v>#NAME?</v>
      </c>
      <c r="L168" s="10" t="e">
        <f ca="1">_xll.EURO($E168,$F168,$O168,$O168,$C168,$R168,1,3)/100</f>
        <v>#NAME?</v>
      </c>
      <c r="M168" s="10" t="e">
        <f ca="1">_xll.EURO($E168,$F168,$O168,$O168,$C168,$R168,1,5)/365.25</f>
        <v>#NAME?</v>
      </c>
      <c r="N168" s="118">
        <f>VLOOKUP(D168,Lookups!$B$6:$C$304,2)</f>
        <v>41758</v>
      </c>
      <c r="O168" s="24">
        <f>VLOOKUP(D168,Lookups!$B$6:$E$304,4)</f>
        <v>4.4999999999999998E-2</v>
      </c>
      <c r="P168" s="19">
        <f>VLOOKUP(D168,Lookups!$B$6:$D$304,3)</f>
        <v>21</v>
      </c>
      <c r="Q168" s="143">
        <f t="shared" si="10"/>
        <v>0</v>
      </c>
      <c r="R168" s="28">
        <f t="shared" ca="1" si="11"/>
        <v>-127</v>
      </c>
    </row>
    <row r="169" spans="1:18" x14ac:dyDescent="0.2">
      <c r="A169" s="24"/>
      <c r="B169" s="25"/>
      <c r="C169" s="131">
        <v>0.155</v>
      </c>
      <c r="D169" s="93">
        <v>41791</v>
      </c>
      <c r="E169" s="128">
        <f t="shared" si="13"/>
        <v>53.453476987993888</v>
      </c>
      <c r="F169" s="127">
        <f t="shared" si="12"/>
        <v>40</v>
      </c>
      <c r="G169" s="64" t="e">
        <f ca="1">IF(AND(E169&gt;F169,$G$1="no"),"",_xll.EURO(E169,F169,O169,O169,C169,R169,1,0))</f>
        <v>#NAME?</v>
      </c>
      <c r="H169" s="9" t="e">
        <f ca="1">_xll.EURO(E169,F169,O169,O169,C169,R169,1,1)</f>
        <v>#NAME?</v>
      </c>
      <c r="I169" s="64" t="e">
        <f ca="1">IF(AND(F169&gt;E169,$G$1="no"),"",_xll.EURO(E169,F169,O169,O169,C169,R169,0,0))</f>
        <v>#NAME?</v>
      </c>
      <c r="J169" s="10" t="e">
        <f ca="1">_xll.EURO(E169,F169,O169,O169,C169,R169,0,1)</f>
        <v>#NAME?</v>
      </c>
      <c r="K169" s="14" t="e">
        <f ca="1">_xll.EURO($E169,$F169,$O169,$O169,$C169,$R169,1,2)</f>
        <v>#NAME?</v>
      </c>
      <c r="L169" s="10" t="e">
        <f ca="1">_xll.EURO($E169,$F169,$O169,$O169,$C169,$R169,1,3)/100</f>
        <v>#NAME?</v>
      </c>
      <c r="M169" s="10" t="e">
        <f ca="1">_xll.EURO($E169,$F169,$O169,$O169,$C169,$R169,1,5)/365.25</f>
        <v>#NAME?</v>
      </c>
      <c r="N169" s="118">
        <f>VLOOKUP(D169,Lookups!$B$6:$C$304,2)</f>
        <v>41789</v>
      </c>
      <c r="O169" s="24">
        <f>VLOOKUP(D169,Lookups!$B$6:$E$304,4)</f>
        <v>4.4999999999999998E-2</v>
      </c>
      <c r="P169" s="19">
        <f>VLOOKUP(D169,Lookups!$B$6:$D$304,3)</f>
        <v>21</v>
      </c>
      <c r="Q169" s="143">
        <f t="shared" si="10"/>
        <v>0</v>
      </c>
      <c r="R169" s="28">
        <f t="shared" ca="1" si="11"/>
        <v>-96</v>
      </c>
    </row>
    <row r="170" spans="1:18" x14ac:dyDescent="0.2">
      <c r="A170" s="24"/>
      <c r="B170" s="25"/>
      <c r="C170" s="131">
        <v>0.155</v>
      </c>
      <c r="D170" s="93">
        <v>41821</v>
      </c>
      <c r="E170" s="128">
        <f t="shared" si="13"/>
        <v>63.17228741715828</v>
      </c>
      <c r="F170" s="127">
        <f t="shared" si="12"/>
        <v>40</v>
      </c>
      <c r="G170" s="64" t="e">
        <f ca="1">IF(AND(E170&gt;F170,$G$1="no"),"",_xll.EURO(E170,F170,O170,O170,C170,R170,1,0))</f>
        <v>#NAME?</v>
      </c>
      <c r="H170" s="9" t="e">
        <f ca="1">_xll.EURO(E170,F170,O170,O170,C170,R170,1,1)</f>
        <v>#NAME?</v>
      </c>
      <c r="I170" s="64" t="e">
        <f ca="1">IF(AND(F170&gt;E170,$G$1="no"),"",_xll.EURO(E170,F170,O170,O170,C170,R170,0,0))</f>
        <v>#NAME?</v>
      </c>
      <c r="J170" s="10" t="e">
        <f ca="1">_xll.EURO(E170,F170,O170,O170,C170,R170,0,1)</f>
        <v>#NAME?</v>
      </c>
      <c r="K170" s="14" t="e">
        <f ca="1">_xll.EURO($E170,$F170,$O170,$O170,$C170,$R170,1,2)</f>
        <v>#NAME?</v>
      </c>
      <c r="L170" s="10" t="e">
        <f ca="1">_xll.EURO($E170,$F170,$O170,$O170,$C170,$R170,1,3)/100</f>
        <v>#NAME?</v>
      </c>
      <c r="M170" s="10" t="e">
        <f ca="1">_xll.EURO($E170,$F170,$O170,$O170,$C170,$R170,1,5)/365.25</f>
        <v>#NAME?</v>
      </c>
      <c r="N170" s="118">
        <f>VLOOKUP(D170,Lookups!$B$6:$C$304,2)</f>
        <v>41819</v>
      </c>
      <c r="O170" s="24">
        <f>VLOOKUP(D170,Lookups!$B$6:$E$304,4)</f>
        <v>4.4999999999999998E-2</v>
      </c>
      <c r="P170" s="19">
        <f>VLOOKUP(D170,Lookups!$B$6:$D$304,3)</f>
        <v>22</v>
      </c>
      <c r="Q170" s="143">
        <f t="shared" si="10"/>
        <v>0</v>
      </c>
      <c r="R170" s="28">
        <f t="shared" ca="1" si="11"/>
        <v>-66</v>
      </c>
    </row>
    <row r="171" spans="1:18" x14ac:dyDescent="0.2">
      <c r="A171" s="24"/>
      <c r="B171" s="25"/>
      <c r="C171" s="131">
        <v>0.155</v>
      </c>
      <c r="D171" s="93">
        <v>41852</v>
      </c>
      <c r="E171" s="128">
        <f t="shared" si="13"/>
        <v>63.1722961405315</v>
      </c>
      <c r="F171" s="127">
        <f t="shared" si="12"/>
        <v>40</v>
      </c>
      <c r="G171" s="64" t="e">
        <f ca="1">IF(AND(E171&gt;F171,$G$1="no"),"",_xll.EURO(E171,F171,O171,O171,C171,R171,1,0))</f>
        <v>#NAME?</v>
      </c>
      <c r="H171" s="9" t="e">
        <f ca="1">_xll.EURO(E171,F171,O171,O171,C171,R171,1,1)</f>
        <v>#NAME?</v>
      </c>
      <c r="I171" s="64" t="e">
        <f ca="1">IF(AND(F171&gt;E171,$G$1="no"),"",_xll.EURO(E171,F171,O171,O171,C171,R171,0,0))</f>
        <v>#NAME?</v>
      </c>
      <c r="J171" s="10" t="e">
        <f ca="1">_xll.EURO(E171,F171,O171,O171,C171,R171,0,1)</f>
        <v>#NAME?</v>
      </c>
      <c r="K171" s="14" t="e">
        <f ca="1">_xll.EURO($E171,$F171,$O171,$O171,$C171,$R171,1,2)</f>
        <v>#NAME?</v>
      </c>
      <c r="L171" s="10" t="e">
        <f ca="1">_xll.EURO($E171,$F171,$O171,$O171,$C171,$R171,1,3)/100</f>
        <v>#NAME?</v>
      </c>
      <c r="M171" s="10" t="e">
        <f ca="1">_xll.EURO($E171,$F171,$O171,$O171,$C171,$R171,1,5)/365.25</f>
        <v>#NAME?</v>
      </c>
      <c r="N171" s="118">
        <f>VLOOKUP(D171,Lookups!$B$6:$C$304,2)</f>
        <v>41850</v>
      </c>
      <c r="O171" s="24">
        <f>VLOOKUP(D171,Lookups!$B$6:$E$304,4)</f>
        <v>4.4999999999999998E-2</v>
      </c>
      <c r="P171" s="19">
        <f>VLOOKUP(D171,Lookups!$B$6:$D$304,3)</f>
        <v>21</v>
      </c>
      <c r="Q171" s="143">
        <f t="shared" si="10"/>
        <v>0</v>
      </c>
      <c r="R171" s="28">
        <f t="shared" ca="1" si="11"/>
        <v>-35</v>
      </c>
    </row>
    <row r="172" spans="1:18" x14ac:dyDescent="0.2">
      <c r="A172" s="24"/>
      <c r="B172" s="25"/>
      <c r="C172" s="131">
        <v>0.155</v>
      </c>
      <c r="D172" s="93">
        <v>41883</v>
      </c>
      <c r="E172" s="128">
        <f t="shared" si="13"/>
        <v>46.307298365153152</v>
      </c>
      <c r="F172" s="127">
        <f t="shared" si="12"/>
        <v>40</v>
      </c>
      <c r="G172" s="64" t="e">
        <f ca="1">IF(AND(E172&gt;F172,$G$1="no"),"",_xll.EURO(E172,F172,O172,O172,C172,R172,1,0))</f>
        <v>#NAME?</v>
      </c>
      <c r="H172" s="9" t="e">
        <f ca="1">_xll.EURO(E172,F172,O172,O172,C172,R172,1,1)</f>
        <v>#NAME?</v>
      </c>
      <c r="I172" s="64" t="e">
        <f ca="1">IF(AND(F172&gt;E172,$G$1="no"),"",_xll.EURO(E172,F172,O172,O172,C172,R172,0,0))</f>
        <v>#NAME?</v>
      </c>
      <c r="J172" s="10" t="e">
        <f ca="1">_xll.EURO(E172,F172,O172,O172,C172,R172,0,1)</f>
        <v>#NAME?</v>
      </c>
      <c r="K172" s="14" t="e">
        <f ca="1">_xll.EURO($E172,$F172,$O172,$O172,$C172,$R172,1,2)</f>
        <v>#NAME?</v>
      </c>
      <c r="L172" s="10" t="e">
        <f ca="1">_xll.EURO($E172,$F172,$O172,$O172,$C172,$R172,1,3)/100</f>
        <v>#NAME?</v>
      </c>
      <c r="M172" s="10" t="e">
        <f ca="1">_xll.EURO($E172,$F172,$O172,$O172,$C172,$R172,1,5)/365.25</f>
        <v>#NAME?</v>
      </c>
      <c r="N172" s="118">
        <f>VLOOKUP(D172,Lookups!$B$6:$C$304,2)</f>
        <v>41881</v>
      </c>
      <c r="O172" s="24">
        <f>VLOOKUP(D172,Lookups!$B$6:$E$304,4)</f>
        <v>4.4999999999999998E-2</v>
      </c>
      <c r="P172" s="19">
        <f>VLOOKUP(D172,Lookups!$B$6:$D$304,3)</f>
        <v>21</v>
      </c>
      <c r="Q172" s="143">
        <f t="shared" si="10"/>
        <v>0</v>
      </c>
      <c r="R172" s="28">
        <f t="shared" ca="1" si="11"/>
        <v>-4</v>
      </c>
    </row>
    <row r="173" spans="1:18" x14ac:dyDescent="0.2">
      <c r="A173" s="24"/>
      <c r="B173" s="25"/>
      <c r="C173" s="131">
        <v>0.155</v>
      </c>
      <c r="D173" s="93">
        <v>41913</v>
      </c>
      <c r="E173" s="128">
        <f t="shared" si="13"/>
        <v>42.419770704138109</v>
      </c>
      <c r="F173" s="127">
        <f t="shared" si="12"/>
        <v>40</v>
      </c>
      <c r="G173" s="64" t="e">
        <f ca="1">IF(AND(E173&gt;F173,$G$1="no"),"",_xll.EURO(E173,F173,O173,O173,C173,R173,1,0))</f>
        <v>#NAME?</v>
      </c>
      <c r="H173" s="9" t="e">
        <f ca="1">_xll.EURO(E173,F173,O173,O173,C173,R173,1,1)</f>
        <v>#NAME?</v>
      </c>
      <c r="I173" s="64" t="e">
        <f ca="1">IF(AND(F173&gt;E173,$G$1="no"),"",_xll.EURO(E173,F173,O173,O173,C173,R173,0,0))</f>
        <v>#NAME?</v>
      </c>
      <c r="J173" s="10" t="e">
        <f ca="1">_xll.EURO(E173,F173,O173,O173,C173,R173,0,1)</f>
        <v>#NAME?</v>
      </c>
      <c r="K173" s="14" t="e">
        <f ca="1">_xll.EURO($E173,$F173,$O173,$O173,$C173,$R173,1,2)</f>
        <v>#NAME?</v>
      </c>
      <c r="L173" s="10" t="e">
        <f ca="1">_xll.EURO($E173,$F173,$O173,$O173,$C173,$R173,1,3)/100</f>
        <v>#NAME?</v>
      </c>
      <c r="M173" s="10" t="e">
        <f ca="1">_xll.EURO($E173,$F173,$O173,$O173,$C173,$R173,1,5)/365.25</f>
        <v>#NAME?</v>
      </c>
      <c r="N173" s="118">
        <f>VLOOKUP(D173,Lookups!$B$6:$C$304,2)</f>
        <v>41911</v>
      </c>
      <c r="O173" s="24">
        <f>VLOOKUP(D173,Lookups!$B$6:$E$304,4)</f>
        <v>4.4999999999999998E-2</v>
      </c>
      <c r="P173" s="19">
        <f>VLOOKUP(D173,Lookups!$B$6:$D$304,3)</f>
        <v>23</v>
      </c>
      <c r="Q173" s="143">
        <f t="shared" si="10"/>
        <v>0</v>
      </c>
      <c r="R173" s="28">
        <f t="shared" ca="1" si="11"/>
        <v>26</v>
      </c>
    </row>
    <row r="174" spans="1:18" x14ac:dyDescent="0.2">
      <c r="A174" s="24"/>
      <c r="B174" s="25"/>
      <c r="C174" s="131">
        <v>0.155</v>
      </c>
      <c r="D174" s="93">
        <v>41944</v>
      </c>
      <c r="E174" s="128">
        <f t="shared" si="13"/>
        <v>42.362593354332503</v>
      </c>
      <c r="F174" s="127">
        <f t="shared" si="12"/>
        <v>40</v>
      </c>
      <c r="G174" s="64" t="e">
        <f ca="1">IF(AND(E174&gt;F174,$G$1="no"),"",_xll.EURO(E174,F174,O174,O174,C174,R174,1,0))</f>
        <v>#NAME?</v>
      </c>
      <c r="H174" s="9" t="e">
        <f ca="1">_xll.EURO(E174,F174,O174,O174,C174,R174,1,1)</f>
        <v>#NAME?</v>
      </c>
      <c r="I174" s="64" t="e">
        <f ca="1">IF(AND(F174&gt;E174,$G$1="no"),"",_xll.EURO(E174,F174,O174,O174,C174,R174,0,0))</f>
        <v>#NAME?</v>
      </c>
      <c r="J174" s="10" t="e">
        <f ca="1">_xll.EURO(E174,F174,O174,O174,C174,R174,0,1)</f>
        <v>#NAME?</v>
      </c>
      <c r="K174" s="14" t="e">
        <f ca="1">_xll.EURO($E174,$F174,$O174,$O174,$C174,$R174,1,2)</f>
        <v>#NAME?</v>
      </c>
      <c r="L174" s="10" t="e">
        <f ca="1">_xll.EURO($E174,$F174,$O174,$O174,$C174,$R174,1,3)/100</f>
        <v>#NAME?</v>
      </c>
      <c r="M174" s="10" t="e">
        <f ca="1">_xll.EURO($E174,$F174,$O174,$O174,$C174,$R174,1,5)/365.25</f>
        <v>#NAME?</v>
      </c>
      <c r="N174" s="118">
        <f>VLOOKUP(D174,Lookups!$B$6:$C$304,2)</f>
        <v>41942</v>
      </c>
      <c r="O174" s="24">
        <f>VLOOKUP(D174,Lookups!$B$6:$E$304,4)</f>
        <v>4.4999999999999998E-2</v>
      </c>
      <c r="P174" s="19">
        <f>VLOOKUP(D174,Lookups!$B$6:$D$304,3)</f>
        <v>19</v>
      </c>
      <c r="Q174" s="143">
        <f t="shared" si="10"/>
        <v>0</v>
      </c>
      <c r="R174" s="28">
        <f t="shared" ca="1" si="11"/>
        <v>57</v>
      </c>
    </row>
    <row r="175" spans="1:18" x14ac:dyDescent="0.2">
      <c r="A175" s="24"/>
      <c r="B175" s="25"/>
      <c r="C175" s="131">
        <v>0.155</v>
      </c>
      <c r="D175" s="93">
        <v>41974</v>
      </c>
      <c r="E175" s="128">
        <f t="shared" si="13"/>
        <v>42.362593354332503</v>
      </c>
      <c r="F175" s="127">
        <f t="shared" si="12"/>
        <v>40</v>
      </c>
      <c r="G175" s="64" t="e">
        <f ca="1">IF(AND(E175&gt;F175,$G$1="no"),"",_xll.EURO(E175,F175,O175,O175,C175,R175,1,0))</f>
        <v>#NAME?</v>
      </c>
      <c r="H175" s="9" t="e">
        <f ca="1">_xll.EURO(E175,F175,O175,O175,C175,R175,1,1)</f>
        <v>#NAME?</v>
      </c>
      <c r="I175" s="64" t="e">
        <f ca="1">IF(AND(F175&gt;E175,$G$1="no"),"",_xll.EURO(E175,F175,O175,O175,C175,R175,0,0))</f>
        <v>#NAME?</v>
      </c>
      <c r="J175" s="10" t="e">
        <f ca="1">_xll.EURO(E175,F175,O175,O175,C175,R175,0,1)</f>
        <v>#NAME?</v>
      </c>
      <c r="K175" s="14" t="e">
        <f ca="1">_xll.EURO($E175,$F175,$O175,$O175,$C175,$R175,1,2)</f>
        <v>#NAME?</v>
      </c>
      <c r="L175" s="10" t="e">
        <f ca="1">_xll.EURO($E175,$F175,$O175,$O175,$C175,$R175,1,3)/100</f>
        <v>#NAME?</v>
      </c>
      <c r="M175" s="10" t="e">
        <f ca="1">_xll.EURO($E175,$F175,$O175,$O175,$C175,$R175,1,5)/365.25</f>
        <v>#NAME?</v>
      </c>
      <c r="N175" s="118">
        <f>VLOOKUP(D175,Lookups!$B$6:$C$304,2)</f>
        <v>41972</v>
      </c>
      <c r="O175" s="24">
        <f>VLOOKUP(D175,Lookups!$B$6:$E$304,4)</f>
        <v>4.4999999999999998E-2</v>
      </c>
      <c r="P175" s="19">
        <f>VLOOKUP(D175,Lookups!$B$6:$D$304,3)</f>
        <v>22</v>
      </c>
      <c r="Q175" s="143">
        <f t="shared" si="10"/>
        <v>0</v>
      </c>
      <c r="R175" s="28">
        <f t="shared" ca="1" si="11"/>
        <v>87</v>
      </c>
    </row>
    <row r="176" spans="1:18" x14ac:dyDescent="0.2">
      <c r="A176" s="24"/>
      <c r="B176" s="25"/>
      <c r="C176" s="131">
        <v>0.155</v>
      </c>
      <c r="D176" s="93">
        <v>42005</v>
      </c>
      <c r="E176" s="128">
        <f t="shared" si="13"/>
        <v>46.749442343705212</v>
      </c>
      <c r="F176" s="127">
        <f t="shared" si="12"/>
        <v>40</v>
      </c>
      <c r="G176" s="64" t="e">
        <f ca="1">IF(AND(E176&gt;F176,$G$1="no"),"",_xll.EURO(E176,F176,O176,O176,C176,R176,1,0))</f>
        <v>#NAME?</v>
      </c>
      <c r="H176" s="9" t="e">
        <f ca="1">_xll.EURO(E176,F176,O176,O176,C176,R176,1,1)</f>
        <v>#NAME?</v>
      </c>
      <c r="I176" s="64" t="e">
        <f ca="1">IF(AND(F176&gt;E176,$G$1="no"),"",_xll.EURO(E176,F176,O176,O176,C176,R176,0,0))</f>
        <v>#NAME?</v>
      </c>
      <c r="J176" s="10" t="e">
        <f ca="1">_xll.EURO(E176,F176,O176,O176,C176,R176,0,1)</f>
        <v>#NAME?</v>
      </c>
      <c r="K176" s="14" t="e">
        <f ca="1">_xll.EURO($E176,$F176,$O176,$O176,$C176,$R176,1,2)</f>
        <v>#NAME?</v>
      </c>
      <c r="L176" s="10" t="e">
        <f ca="1">_xll.EURO($E176,$F176,$O176,$O176,$C176,$R176,1,3)/100</f>
        <v>#NAME?</v>
      </c>
      <c r="M176" s="10" t="e">
        <f ca="1">_xll.EURO($E176,$F176,$O176,$O176,$C176,$R176,1,5)/365.25</f>
        <v>#NAME?</v>
      </c>
      <c r="N176" s="118">
        <f>VLOOKUP(D176,Lookups!$B$6:$C$304,2)</f>
        <v>42003</v>
      </c>
      <c r="O176" s="24">
        <f>VLOOKUP(D176,Lookups!$B$6:$E$304,4)</f>
        <v>4.4999999999999998E-2</v>
      </c>
      <c r="P176" s="19">
        <f>VLOOKUP(D176,Lookups!$B$6:$D$304,3)</f>
        <v>21</v>
      </c>
      <c r="Q176" s="143">
        <f t="shared" si="10"/>
        <v>0</v>
      </c>
      <c r="R176" s="28">
        <f t="shared" ca="1" si="11"/>
        <v>118</v>
      </c>
    </row>
    <row r="177" spans="1:18" x14ac:dyDescent="0.2">
      <c r="A177" s="24"/>
      <c r="B177" s="25"/>
      <c r="C177" s="131">
        <v>0.155</v>
      </c>
      <c r="D177" s="93">
        <v>42036</v>
      </c>
      <c r="E177" s="128">
        <f t="shared" si="13"/>
        <v>82.324078228384963</v>
      </c>
      <c r="F177" s="127">
        <f t="shared" ref="F177:F208" si="14">IF($G$8="atm",E177,$G$8)</f>
        <v>40</v>
      </c>
      <c r="G177" s="64" t="e">
        <f ca="1">IF(AND(E177&gt;F177,$G$1="no"),"",_xll.EURO(E177,F177,O177,O177,C177,R177,1,0))</f>
        <v>#NAME?</v>
      </c>
      <c r="H177" s="9" t="e">
        <f ca="1">_xll.EURO(E177,F177,O177,O177,C177,R177,1,1)</f>
        <v>#NAME?</v>
      </c>
      <c r="I177" s="64" t="e">
        <f ca="1">IF(AND(F177&gt;E177,$G$1="no"),"",_xll.EURO(E177,F177,O177,O177,C177,R177,0,0))</f>
        <v>#NAME?</v>
      </c>
      <c r="J177" s="10" t="e">
        <f ca="1">_xll.EURO(E177,F177,O177,O177,C177,R177,0,1)</f>
        <v>#NAME?</v>
      </c>
      <c r="K177" s="14" t="e">
        <f ca="1">_xll.EURO($E177,$F177,$O177,$O177,$C177,$R177,1,2)</f>
        <v>#NAME?</v>
      </c>
      <c r="L177" s="10" t="e">
        <f ca="1">_xll.EURO($E177,$F177,$O177,$O177,$C177,$R177,1,3)/100</f>
        <v>#NAME?</v>
      </c>
      <c r="M177" s="10" t="e">
        <f ca="1">_xll.EURO($E177,$F177,$O177,$O177,$C177,$R177,1,5)/365.25</f>
        <v>#NAME?</v>
      </c>
      <c r="N177" s="118">
        <f>VLOOKUP(D177,Lookups!$B$6:$C$304,2)</f>
        <v>42034</v>
      </c>
      <c r="O177" s="24">
        <f>VLOOKUP(D177,Lookups!$B$6:$E$304,4)</f>
        <v>4.4999999999999998E-2</v>
      </c>
      <c r="P177" s="19">
        <f>VLOOKUP(D177,Lookups!$B$6:$D$304,3)</f>
        <v>20</v>
      </c>
      <c r="Q177" s="143">
        <f t="shared" si="10"/>
        <v>0</v>
      </c>
      <c r="R177" s="28">
        <f t="shared" ca="1" si="11"/>
        <v>149</v>
      </c>
    </row>
    <row r="178" spans="1:18" x14ac:dyDescent="0.2">
      <c r="A178" s="24"/>
      <c r="B178" s="25"/>
      <c r="C178" s="131">
        <v>0.155</v>
      </c>
      <c r="D178" s="93">
        <v>42064</v>
      </c>
      <c r="E178" s="128">
        <f t="shared" si="13"/>
        <v>44.912921959671827</v>
      </c>
      <c r="F178" s="127">
        <f t="shared" si="14"/>
        <v>40</v>
      </c>
      <c r="G178" s="64" t="e">
        <f ca="1">IF(AND(E178&gt;F178,$G$1="no"),"",_xll.EURO(E178,F178,O178,O178,C178,R178,1,0))</f>
        <v>#NAME?</v>
      </c>
      <c r="H178" s="9" t="e">
        <f ca="1">_xll.EURO(E178,F178,O178,O178,C178,R178,1,1)</f>
        <v>#NAME?</v>
      </c>
      <c r="I178" s="64" t="e">
        <f ca="1">IF(AND(F178&gt;E178,$G$1="no"),"",_xll.EURO(E178,F178,O178,O178,C178,R178,0,0))</f>
        <v>#NAME?</v>
      </c>
      <c r="J178" s="10" t="e">
        <f ca="1">_xll.EURO(E178,F178,O178,O178,C178,R178,0,1)</f>
        <v>#NAME?</v>
      </c>
      <c r="K178" s="14" t="e">
        <f ca="1">_xll.EURO($E178,$F178,$O178,$O178,$C178,$R178,1,2)</f>
        <v>#NAME?</v>
      </c>
      <c r="L178" s="10" t="e">
        <f ca="1">_xll.EURO($E178,$F178,$O178,$O178,$C178,$R178,1,3)/100</f>
        <v>#NAME?</v>
      </c>
      <c r="M178" s="10" t="e">
        <f ca="1">_xll.EURO($E178,$F178,$O178,$O178,$C178,$R178,1,5)/365.25</f>
        <v>#NAME?</v>
      </c>
      <c r="N178" s="118">
        <f>VLOOKUP(D178,Lookups!$B$6:$C$304,2)</f>
        <v>42062</v>
      </c>
      <c r="O178" s="24">
        <f>VLOOKUP(D178,Lookups!$B$6:$E$304,4)</f>
        <v>4.4999999999999998E-2</v>
      </c>
      <c r="P178" s="19">
        <f>VLOOKUP(D178,Lookups!$B$6:$D$304,3)</f>
        <v>22</v>
      </c>
      <c r="Q178" s="143">
        <f t="shared" si="10"/>
        <v>0</v>
      </c>
      <c r="R178" s="28">
        <f t="shared" ca="1" si="11"/>
        <v>177</v>
      </c>
    </row>
    <row r="179" spans="1:18" x14ac:dyDescent="0.2">
      <c r="A179" s="24"/>
      <c r="B179" s="25"/>
      <c r="C179" s="131">
        <v>0.155</v>
      </c>
      <c r="D179" s="93">
        <v>42095</v>
      </c>
      <c r="E179" s="128">
        <f t="shared" si="13"/>
        <v>44.100537184197549</v>
      </c>
      <c r="F179" s="127">
        <f t="shared" si="14"/>
        <v>40</v>
      </c>
      <c r="G179" s="64" t="e">
        <f ca="1">IF(AND(E179&gt;F179,$G$1="no"),"",_xll.EURO(E179,F179,O179,O179,C179,R179,1,0))</f>
        <v>#NAME?</v>
      </c>
      <c r="H179" s="9" t="e">
        <f ca="1">_xll.EURO(E179,F179,O179,O179,C179,R179,1,1)</f>
        <v>#NAME?</v>
      </c>
      <c r="I179" s="64" t="e">
        <f ca="1">IF(AND(F179&gt;E179,$G$1="no"),"",_xll.EURO(E179,F179,O179,O179,C179,R179,0,0))</f>
        <v>#NAME?</v>
      </c>
      <c r="J179" s="10" t="e">
        <f ca="1">_xll.EURO(E179,F179,O179,O179,C179,R179,0,1)</f>
        <v>#NAME?</v>
      </c>
      <c r="K179" s="14" t="e">
        <f ca="1">_xll.EURO($E179,$F179,$O179,$O179,$C179,$R179,1,2)</f>
        <v>#NAME?</v>
      </c>
      <c r="L179" s="10" t="e">
        <f ca="1">_xll.EURO($E179,$F179,$O179,$O179,$C179,$R179,1,3)/100</f>
        <v>#NAME?</v>
      </c>
      <c r="M179" s="10" t="e">
        <f ca="1">_xll.EURO($E179,$F179,$O179,$O179,$C179,$R179,1,5)/365.25</f>
        <v>#NAME?</v>
      </c>
      <c r="N179" s="118">
        <f>VLOOKUP(D179,Lookups!$B$6:$C$304,2)</f>
        <v>42093</v>
      </c>
      <c r="O179" s="24">
        <f>VLOOKUP(D179,Lookups!$B$6:$E$304,4)</f>
        <v>4.4999999999999998E-2</v>
      </c>
      <c r="P179" s="19">
        <f>VLOOKUP(D179,Lookups!$B$6:$D$304,3)</f>
        <v>22</v>
      </c>
      <c r="Q179" s="143">
        <f t="shared" si="10"/>
        <v>0</v>
      </c>
      <c r="R179" s="28">
        <f t="shared" ca="1" si="11"/>
        <v>208</v>
      </c>
    </row>
    <row r="180" spans="1:18" x14ac:dyDescent="0.2">
      <c r="A180" s="24"/>
      <c r="B180" s="25"/>
      <c r="C180" s="131">
        <v>0.155</v>
      </c>
      <c r="D180" s="93">
        <v>42125</v>
      </c>
      <c r="E180" s="128">
        <f t="shared" si="13"/>
        <v>47.001916694854266</v>
      </c>
      <c r="F180" s="127">
        <f t="shared" si="14"/>
        <v>40</v>
      </c>
      <c r="G180" s="64" t="e">
        <f ca="1">IF(AND(E180&gt;F180,$G$1="no"),"",_xll.EURO(E180,F180,O180,O180,C180,R180,1,0))</f>
        <v>#NAME?</v>
      </c>
      <c r="H180" s="9" t="e">
        <f ca="1">_xll.EURO(E180,F180,O180,O180,C180,R180,1,1)</f>
        <v>#NAME?</v>
      </c>
      <c r="I180" s="64" t="e">
        <f ca="1">IF(AND(F180&gt;E180,$G$1="no"),"",_xll.EURO(E180,F180,O180,O180,C180,R180,0,0))</f>
        <v>#NAME?</v>
      </c>
      <c r="J180" s="10" t="e">
        <f ca="1">_xll.EURO(E180,F180,O180,O180,C180,R180,0,1)</f>
        <v>#NAME?</v>
      </c>
      <c r="K180" s="14" t="e">
        <f ca="1">_xll.EURO($E180,$F180,$O180,$O180,$C180,$R180,1,2)</f>
        <v>#NAME?</v>
      </c>
      <c r="L180" s="10" t="e">
        <f ca="1">_xll.EURO($E180,$F180,$O180,$O180,$C180,$R180,1,3)/100</f>
        <v>#NAME?</v>
      </c>
      <c r="M180" s="10" t="e">
        <f ca="1">_xll.EURO($E180,$F180,$O180,$O180,$C180,$R180,1,5)/365.25</f>
        <v>#NAME?</v>
      </c>
      <c r="N180" s="118">
        <f>VLOOKUP(D180,Lookups!$B$6:$C$304,2)</f>
        <v>42123</v>
      </c>
      <c r="O180" s="24">
        <f>VLOOKUP(D180,Lookups!$B$6:$E$304,4)</f>
        <v>4.4999999999999998E-2</v>
      </c>
      <c r="P180" s="19">
        <f>VLOOKUP(D180,Lookups!$B$6:$D$304,3)</f>
        <v>20</v>
      </c>
      <c r="Q180" s="143">
        <f t="shared" si="10"/>
        <v>0</v>
      </c>
      <c r="R180" s="28">
        <f t="shared" ca="1" si="11"/>
        <v>238</v>
      </c>
    </row>
    <row r="181" spans="1:18" x14ac:dyDescent="0.2">
      <c r="A181" s="24"/>
      <c r="B181" s="25"/>
      <c r="C181" s="131">
        <v>0.155</v>
      </c>
      <c r="D181" s="93">
        <v>42156</v>
      </c>
      <c r="E181" s="128">
        <f t="shared" si="13"/>
        <v>54.255279142813791</v>
      </c>
      <c r="F181" s="127">
        <f t="shared" si="14"/>
        <v>40</v>
      </c>
      <c r="G181" s="64" t="e">
        <f ca="1">IF(AND(E181&gt;F181,$G$1="no"),"",_xll.EURO(E181,F181,O181,O181,C181,R181,1,0))</f>
        <v>#NAME?</v>
      </c>
      <c r="H181" s="9" t="e">
        <f ca="1">_xll.EURO(E181,F181,O181,O181,C181,R181,1,1)</f>
        <v>#NAME?</v>
      </c>
      <c r="I181" s="64" t="e">
        <f ca="1">IF(AND(F181&gt;E181,$G$1="no"),"",_xll.EURO(E181,F181,O181,O181,C181,R181,0,0))</f>
        <v>#NAME?</v>
      </c>
      <c r="J181" s="10" t="e">
        <f ca="1">_xll.EURO(E181,F181,O181,O181,C181,R181,0,1)</f>
        <v>#NAME?</v>
      </c>
      <c r="K181" s="14" t="e">
        <f ca="1">_xll.EURO($E181,$F181,$O181,$O181,$C181,$R181,1,2)</f>
        <v>#NAME?</v>
      </c>
      <c r="L181" s="10" t="e">
        <f ca="1">_xll.EURO($E181,$F181,$O181,$O181,$C181,$R181,1,3)/100</f>
        <v>#NAME?</v>
      </c>
      <c r="M181" s="10" t="e">
        <f ca="1">_xll.EURO($E181,$F181,$O181,$O181,$C181,$R181,1,5)/365.25</f>
        <v>#NAME?</v>
      </c>
      <c r="N181" s="118">
        <f>VLOOKUP(D181,Lookups!$B$6:$C$304,2)</f>
        <v>42154</v>
      </c>
      <c r="O181" s="24">
        <f>VLOOKUP(D181,Lookups!$B$6:$E$304,4)</f>
        <v>4.4999999999999998E-2</v>
      </c>
      <c r="P181" s="19">
        <f>VLOOKUP(D181,Lookups!$B$6:$D$304,3)</f>
        <v>22</v>
      </c>
      <c r="Q181" s="143">
        <f t="shared" si="10"/>
        <v>0</v>
      </c>
      <c r="R181" s="28">
        <f t="shared" ca="1" si="11"/>
        <v>269</v>
      </c>
    </row>
    <row r="182" spans="1:18" x14ac:dyDescent="0.2">
      <c r="A182" s="24"/>
      <c r="B182" s="25"/>
      <c r="C182" s="131">
        <v>0.155</v>
      </c>
      <c r="D182" s="93">
        <v>42186</v>
      </c>
      <c r="E182" s="128">
        <f t="shared" si="13"/>
        <v>64.119871728415646</v>
      </c>
      <c r="F182" s="127">
        <f t="shared" si="14"/>
        <v>40</v>
      </c>
      <c r="G182" s="64" t="e">
        <f ca="1">IF(AND(E182&gt;F182,$G$1="no"),"",_xll.EURO(E182,F182,O182,O182,C182,R182,1,0))</f>
        <v>#NAME?</v>
      </c>
      <c r="H182" s="9" t="e">
        <f ca="1">_xll.EURO(E182,F182,O182,O182,C182,R182,1,1)</f>
        <v>#NAME?</v>
      </c>
      <c r="I182" s="64" t="e">
        <f ca="1">IF(AND(F182&gt;E182,$G$1="no"),"",_xll.EURO(E182,F182,O182,O182,C182,R182,0,0))</f>
        <v>#NAME?</v>
      </c>
      <c r="J182" s="10" t="e">
        <f ca="1">_xll.EURO(E182,F182,O182,O182,C182,R182,0,1)</f>
        <v>#NAME?</v>
      </c>
      <c r="K182" s="14" t="e">
        <f ca="1">_xll.EURO($E182,$F182,$O182,$O182,$C182,$R182,1,2)</f>
        <v>#NAME?</v>
      </c>
      <c r="L182" s="10" t="e">
        <f ca="1">_xll.EURO($E182,$F182,$O182,$O182,$C182,$R182,1,3)/100</f>
        <v>#NAME?</v>
      </c>
      <c r="M182" s="10" t="e">
        <f ca="1">_xll.EURO($E182,$F182,$O182,$O182,$C182,$R182,1,5)/365.25</f>
        <v>#NAME?</v>
      </c>
      <c r="N182" s="118">
        <f>VLOOKUP(D182,Lookups!$B$6:$C$304,2)</f>
        <v>42184</v>
      </c>
      <c r="O182" s="24">
        <f>VLOOKUP(D182,Lookups!$B$6:$E$304,4)</f>
        <v>4.4999999999999998E-2</v>
      </c>
      <c r="P182" s="19">
        <f>VLOOKUP(D182,Lookups!$B$6:$D$304,3)</f>
        <v>23</v>
      </c>
      <c r="Q182" s="143">
        <f t="shared" si="10"/>
        <v>0</v>
      </c>
      <c r="R182" s="28">
        <f t="shared" ca="1" si="11"/>
        <v>299</v>
      </c>
    </row>
    <row r="183" spans="1:18" x14ac:dyDescent="0.2">
      <c r="A183" s="24"/>
      <c r="B183" s="25"/>
      <c r="C183" s="131">
        <v>0.155</v>
      </c>
      <c r="D183" s="93">
        <v>42217</v>
      </c>
      <c r="E183" s="128">
        <f t="shared" si="13"/>
        <v>64.119880582639468</v>
      </c>
      <c r="F183" s="127">
        <f t="shared" si="14"/>
        <v>40</v>
      </c>
      <c r="G183" s="64" t="e">
        <f ca="1">IF(AND(E183&gt;F183,$G$1="no"),"",_xll.EURO(E183,F183,O183,O183,C183,R183,1,0))</f>
        <v>#NAME?</v>
      </c>
      <c r="H183" s="9" t="e">
        <f ca="1">_xll.EURO(E183,F183,O183,O183,C183,R183,1,1)</f>
        <v>#NAME?</v>
      </c>
      <c r="I183" s="64" t="e">
        <f ca="1">IF(AND(F183&gt;E183,$G$1="no"),"",_xll.EURO(E183,F183,O183,O183,C183,R183,0,0))</f>
        <v>#NAME?</v>
      </c>
      <c r="J183" s="10" t="e">
        <f ca="1">_xll.EURO(E183,F183,O183,O183,C183,R183,0,1)</f>
        <v>#NAME?</v>
      </c>
      <c r="K183" s="14" t="e">
        <f ca="1">_xll.EURO($E183,$F183,$O183,$O183,$C183,$R183,1,2)</f>
        <v>#NAME?</v>
      </c>
      <c r="L183" s="10" t="e">
        <f ca="1">_xll.EURO($E183,$F183,$O183,$O183,$C183,$R183,1,3)/100</f>
        <v>#NAME?</v>
      </c>
      <c r="M183" s="10" t="e">
        <f ca="1">_xll.EURO($E183,$F183,$O183,$O183,$C183,$R183,1,5)/365.25</f>
        <v>#NAME?</v>
      </c>
      <c r="N183" s="118">
        <f>VLOOKUP(D183,Lookups!$B$6:$C$304,2)</f>
        <v>42215</v>
      </c>
      <c r="O183" s="24">
        <f>VLOOKUP(D183,Lookups!$B$6:$E$304,4)</f>
        <v>4.4999999999999998E-2</v>
      </c>
      <c r="P183" s="19">
        <f>VLOOKUP(D183,Lookups!$B$6:$D$304,3)</f>
        <v>21</v>
      </c>
      <c r="Q183" s="143">
        <f t="shared" si="10"/>
        <v>0</v>
      </c>
      <c r="R183" s="28">
        <f t="shared" ca="1" si="11"/>
        <v>330</v>
      </c>
    </row>
    <row r="184" spans="1:18" x14ac:dyDescent="0.2">
      <c r="A184" s="24"/>
      <c r="B184" s="25"/>
      <c r="C184" s="131">
        <v>0.155</v>
      </c>
      <c r="D184" s="93">
        <v>42248</v>
      </c>
      <c r="E184" s="128">
        <f t="shared" si="13"/>
        <v>47.001907840630444</v>
      </c>
      <c r="F184" s="127">
        <f t="shared" si="14"/>
        <v>40</v>
      </c>
      <c r="G184" s="64" t="e">
        <f ca="1">IF(AND(E184&gt;F184,$G$1="no"),"",_xll.EURO(E184,F184,O184,O184,C184,R184,1,0))</f>
        <v>#NAME?</v>
      </c>
      <c r="H184" s="9" t="e">
        <f ca="1">_xll.EURO(E184,F184,O184,O184,C184,R184,1,1)</f>
        <v>#NAME?</v>
      </c>
      <c r="I184" s="64" t="e">
        <f ca="1">IF(AND(F184&gt;E184,$G$1="no"),"",_xll.EURO(E184,F184,O184,O184,C184,R184,0,0))</f>
        <v>#NAME?</v>
      </c>
      <c r="J184" s="10" t="e">
        <f ca="1">_xll.EURO(E184,F184,O184,O184,C184,R184,0,1)</f>
        <v>#NAME?</v>
      </c>
      <c r="K184" s="14" t="e">
        <f ca="1">_xll.EURO($E184,$F184,$O184,$O184,$C184,$R184,1,2)</f>
        <v>#NAME?</v>
      </c>
      <c r="L184" s="10" t="e">
        <f ca="1">_xll.EURO($E184,$F184,$O184,$O184,$C184,$R184,1,3)/100</f>
        <v>#NAME?</v>
      </c>
      <c r="M184" s="10" t="e">
        <f ca="1">_xll.EURO($E184,$F184,$O184,$O184,$C184,$R184,1,5)/365.25</f>
        <v>#NAME?</v>
      </c>
      <c r="N184" s="118">
        <f>VLOOKUP(D184,Lookups!$B$6:$C$304,2)</f>
        <v>42246</v>
      </c>
      <c r="O184" s="24">
        <f>VLOOKUP(D184,Lookups!$B$6:$E$304,4)</f>
        <v>4.4999999999999998E-2</v>
      </c>
      <c r="P184" s="19">
        <f>VLOOKUP(D184,Lookups!$B$6:$D$304,3)</f>
        <v>21</v>
      </c>
      <c r="Q184" s="143">
        <f t="shared" si="10"/>
        <v>0</v>
      </c>
      <c r="R184" s="28">
        <f t="shared" ca="1" si="11"/>
        <v>361</v>
      </c>
    </row>
    <row r="185" spans="1:18" x14ac:dyDescent="0.2">
      <c r="A185" s="24"/>
      <c r="B185" s="25"/>
      <c r="C185" s="131">
        <v>0.155</v>
      </c>
      <c r="D185" s="93">
        <v>42278</v>
      </c>
      <c r="E185" s="128">
        <f t="shared" si="13"/>
        <v>43.056067264700175</v>
      </c>
      <c r="F185" s="127">
        <f t="shared" si="14"/>
        <v>40</v>
      </c>
      <c r="G185" s="64" t="e">
        <f ca="1">IF(AND(E185&gt;F185,$G$1="no"),"",_xll.EURO(E185,F185,O185,O185,C185,R185,1,0))</f>
        <v>#NAME?</v>
      </c>
      <c r="H185" s="9" t="e">
        <f ca="1">_xll.EURO(E185,F185,O185,O185,C185,R185,1,1)</f>
        <v>#NAME?</v>
      </c>
      <c r="I185" s="64" t="e">
        <f ca="1">IF(AND(F185&gt;E185,$G$1="no"),"",_xll.EURO(E185,F185,O185,O185,C185,R185,0,0))</f>
        <v>#NAME?</v>
      </c>
      <c r="J185" s="10" t="e">
        <f ca="1">_xll.EURO(E185,F185,O185,O185,C185,R185,0,1)</f>
        <v>#NAME?</v>
      </c>
      <c r="K185" s="14" t="e">
        <f ca="1">_xll.EURO($E185,$F185,$O185,$O185,$C185,$R185,1,2)</f>
        <v>#NAME?</v>
      </c>
      <c r="L185" s="10" t="e">
        <f ca="1">_xll.EURO($E185,$F185,$O185,$O185,$C185,$R185,1,3)/100</f>
        <v>#NAME?</v>
      </c>
      <c r="M185" s="10" t="e">
        <f ca="1">_xll.EURO($E185,$F185,$O185,$O185,$C185,$R185,1,5)/365.25</f>
        <v>#NAME?</v>
      </c>
      <c r="N185" s="118">
        <f>VLOOKUP(D185,Lookups!$B$6:$C$304,2)</f>
        <v>42276</v>
      </c>
      <c r="O185" s="24">
        <f>VLOOKUP(D185,Lookups!$B$6:$E$304,4)</f>
        <v>4.4999999999999998E-2</v>
      </c>
      <c r="P185" s="19">
        <f>VLOOKUP(D185,Lookups!$B$6:$D$304,3)</f>
        <v>22</v>
      </c>
      <c r="Q185" s="143">
        <f t="shared" si="10"/>
        <v>0</v>
      </c>
      <c r="R185" s="28">
        <f t="shared" ca="1" si="11"/>
        <v>391</v>
      </c>
    </row>
    <row r="186" spans="1:18" x14ac:dyDescent="0.2">
      <c r="A186" s="24"/>
      <c r="B186" s="25"/>
      <c r="C186" s="131">
        <v>0.155</v>
      </c>
      <c r="D186" s="93">
        <v>42309</v>
      </c>
      <c r="E186" s="128">
        <f t="shared" si="13"/>
        <v>42.998032254647484</v>
      </c>
      <c r="F186" s="127">
        <f t="shared" si="14"/>
        <v>40</v>
      </c>
      <c r="G186" s="64" t="e">
        <f ca="1">IF(AND(E186&gt;F186,$G$1="no"),"",_xll.EURO(E186,F186,O186,O186,C186,R186,1,0))</f>
        <v>#NAME?</v>
      </c>
      <c r="H186" s="9" t="e">
        <f ca="1">_xll.EURO(E186,F186,O186,O186,C186,R186,1,1)</f>
        <v>#NAME?</v>
      </c>
      <c r="I186" s="64" t="e">
        <f ca="1">IF(AND(F186&gt;E186,$G$1="no"),"",_xll.EURO(E186,F186,O186,O186,C186,R186,0,0))</f>
        <v>#NAME?</v>
      </c>
      <c r="J186" s="10" t="e">
        <f ca="1">_xll.EURO(E186,F186,O186,O186,C186,R186,0,1)</f>
        <v>#NAME?</v>
      </c>
      <c r="K186" s="14" t="e">
        <f ca="1">_xll.EURO($E186,$F186,$O186,$O186,$C186,$R186,1,2)</f>
        <v>#NAME?</v>
      </c>
      <c r="L186" s="10" t="e">
        <f ca="1">_xll.EURO($E186,$F186,$O186,$O186,$C186,$R186,1,3)/100</f>
        <v>#NAME?</v>
      </c>
      <c r="M186" s="10" t="e">
        <f ca="1">_xll.EURO($E186,$F186,$O186,$O186,$C186,$R186,1,5)/365.25</f>
        <v>#NAME?</v>
      </c>
      <c r="N186" s="118">
        <f>VLOOKUP(D186,Lookups!$B$6:$C$304,2)</f>
        <v>42307</v>
      </c>
      <c r="O186" s="24">
        <f>VLOOKUP(D186,Lookups!$B$6:$E$304,4)</f>
        <v>4.4999999999999998E-2</v>
      </c>
      <c r="P186" s="19">
        <f>VLOOKUP(D186,Lookups!$B$6:$D$304,3)</f>
        <v>20</v>
      </c>
      <c r="Q186" s="143">
        <f t="shared" si="10"/>
        <v>0</v>
      </c>
      <c r="R186" s="28">
        <f t="shared" ca="1" si="11"/>
        <v>422</v>
      </c>
    </row>
    <row r="187" spans="1:18" x14ac:dyDescent="0.2">
      <c r="A187" s="24"/>
      <c r="B187" s="25"/>
      <c r="C187" s="131">
        <v>0.155</v>
      </c>
      <c r="D187" s="93">
        <v>42339</v>
      </c>
      <c r="E187" s="128">
        <f t="shared" si="13"/>
        <v>42.998032254647484</v>
      </c>
      <c r="F187" s="127">
        <f t="shared" si="14"/>
        <v>40</v>
      </c>
      <c r="G187" s="64" t="e">
        <f ca="1">IF(AND(E187&gt;F187,$G$1="no"),"",_xll.EURO(E187,F187,O187,O187,C187,R187,1,0))</f>
        <v>#NAME?</v>
      </c>
      <c r="H187" s="9" t="e">
        <f ca="1">_xll.EURO(E187,F187,O187,O187,C187,R187,1,1)</f>
        <v>#NAME?</v>
      </c>
      <c r="I187" s="64" t="e">
        <f ca="1">IF(AND(F187&gt;E187,$G$1="no"),"",_xll.EURO(E187,F187,O187,O187,C187,R187,0,0))</f>
        <v>#NAME?</v>
      </c>
      <c r="J187" s="10" t="e">
        <f ca="1">_xll.EURO(E187,F187,O187,O187,C187,R187,0,1)</f>
        <v>#NAME?</v>
      </c>
      <c r="K187" s="14" t="e">
        <f ca="1">_xll.EURO($E187,$F187,$O187,$O187,$C187,$R187,1,2)</f>
        <v>#NAME?</v>
      </c>
      <c r="L187" s="10" t="e">
        <f ca="1">_xll.EURO($E187,$F187,$O187,$O187,$C187,$R187,1,3)/100</f>
        <v>#NAME?</v>
      </c>
      <c r="M187" s="10" t="e">
        <f ca="1">_xll.EURO($E187,$F187,$O187,$O187,$C187,$R187,1,5)/365.25</f>
        <v>#NAME?</v>
      </c>
      <c r="N187" s="118">
        <f>VLOOKUP(D187,Lookups!$B$6:$C$304,2)</f>
        <v>42337</v>
      </c>
      <c r="O187" s="24">
        <f>VLOOKUP(D187,Lookups!$B$6:$E$304,4)</f>
        <v>4.4999999999999998E-2</v>
      </c>
      <c r="P187" s="19">
        <f>VLOOKUP(D187,Lookups!$B$6:$D$304,3)</f>
        <v>22</v>
      </c>
      <c r="Q187" s="143">
        <f t="shared" si="10"/>
        <v>0</v>
      </c>
      <c r="R187" s="28">
        <f t="shared" ca="1" si="11"/>
        <v>452</v>
      </c>
    </row>
    <row r="188" spans="1:18" x14ac:dyDescent="0.2">
      <c r="A188" s="24"/>
      <c r="B188" s="25"/>
      <c r="C188" s="131">
        <v>0.155</v>
      </c>
      <c r="D188" s="93">
        <v>42370</v>
      </c>
      <c r="E188" s="128">
        <f t="shared" si="13"/>
        <v>47.450683978860788</v>
      </c>
      <c r="F188" s="127">
        <f t="shared" si="14"/>
        <v>40</v>
      </c>
      <c r="G188" s="64" t="e">
        <f ca="1">IF(AND(E188&gt;F188,$G$1="no"),"",_xll.EURO(E188,F188,O188,O188,C188,R188,1,0))</f>
        <v>#NAME?</v>
      </c>
      <c r="H188" s="9" t="e">
        <f ca="1">_xll.EURO(E188,F188,O188,O188,C188,R188,1,1)</f>
        <v>#NAME?</v>
      </c>
      <c r="I188" s="64" t="e">
        <f ca="1">IF(AND(F188&gt;E188,$G$1="no"),"",_xll.EURO(E188,F188,O188,O188,C188,R188,0,0))</f>
        <v>#NAME?</v>
      </c>
      <c r="J188" s="10" t="e">
        <f ca="1">_xll.EURO(E188,F188,O188,O188,C188,R188,0,1)</f>
        <v>#NAME?</v>
      </c>
      <c r="K188" s="14" t="e">
        <f ca="1">_xll.EURO($E188,$F188,$O188,$O188,$C188,$R188,1,2)</f>
        <v>#NAME?</v>
      </c>
      <c r="L188" s="10" t="e">
        <f ca="1">_xll.EURO($E188,$F188,$O188,$O188,$C188,$R188,1,3)/100</f>
        <v>#NAME?</v>
      </c>
      <c r="M188" s="10" t="e">
        <f ca="1">_xll.EURO($E188,$F188,$O188,$O188,$C188,$R188,1,5)/365.25</f>
        <v>#NAME?</v>
      </c>
      <c r="N188" s="118">
        <f>VLOOKUP(D188,Lookups!$B$6:$C$304,2)</f>
        <v>42368</v>
      </c>
      <c r="O188" s="24">
        <f>VLOOKUP(D188,Lookups!$B$6:$E$304,4)</f>
        <v>4.4999999999999998E-2</v>
      </c>
      <c r="P188" s="19">
        <f>VLOOKUP(D188,Lookups!$B$6:$D$304,3)</f>
        <v>20</v>
      </c>
      <c r="Q188" s="143">
        <f t="shared" si="10"/>
        <v>0</v>
      </c>
      <c r="R188" s="28">
        <f t="shared" ca="1" si="11"/>
        <v>483</v>
      </c>
    </row>
    <row r="189" spans="1:18" x14ac:dyDescent="0.2">
      <c r="A189" s="24"/>
      <c r="B189" s="25"/>
      <c r="C189" s="131">
        <v>0.155</v>
      </c>
      <c r="D189" s="93">
        <v>42401</v>
      </c>
      <c r="E189" s="128">
        <f t="shared" si="13"/>
        <v>83.558939401810733</v>
      </c>
      <c r="F189" s="127">
        <f t="shared" si="14"/>
        <v>40</v>
      </c>
      <c r="G189" s="64" t="e">
        <f ca="1">IF(AND(E189&gt;F189,$G$1="no"),"",_xll.EURO(E189,F189,O189,O189,C189,R189,1,0))</f>
        <v>#NAME?</v>
      </c>
      <c r="H189" s="9" t="e">
        <f ca="1">_xll.EURO(E189,F189,O189,O189,C189,R189,1,1)</f>
        <v>#NAME?</v>
      </c>
      <c r="I189" s="64" t="e">
        <f ca="1">IF(AND(F189&gt;E189,$G$1="no"),"",_xll.EURO(E189,F189,O189,O189,C189,R189,0,0))</f>
        <v>#NAME?</v>
      </c>
      <c r="J189" s="10" t="e">
        <f ca="1">_xll.EURO(E189,F189,O189,O189,C189,R189,0,1)</f>
        <v>#NAME?</v>
      </c>
      <c r="K189" s="14" t="e">
        <f ca="1">_xll.EURO($E189,$F189,$O189,$O189,$C189,$R189,1,2)</f>
        <v>#NAME?</v>
      </c>
      <c r="L189" s="10" t="e">
        <f ca="1">_xll.EURO($E189,$F189,$O189,$O189,$C189,$R189,1,3)/100</f>
        <v>#NAME?</v>
      </c>
      <c r="M189" s="10" t="e">
        <f ca="1">_xll.EURO($E189,$F189,$O189,$O189,$C189,$R189,1,5)/365.25</f>
        <v>#NAME?</v>
      </c>
      <c r="N189" s="118">
        <f>VLOOKUP(D189,Lookups!$B$6:$C$304,2)</f>
        <v>42399</v>
      </c>
      <c r="O189" s="24">
        <f>VLOOKUP(D189,Lookups!$B$6:$E$304,4)</f>
        <v>4.4999999999999998E-2</v>
      </c>
      <c r="P189" s="19">
        <f>VLOOKUP(D189,Lookups!$B$6:$D$304,3)</f>
        <v>21</v>
      </c>
      <c r="Q189" s="143">
        <f t="shared" si="10"/>
        <v>0</v>
      </c>
      <c r="R189" s="28">
        <f t="shared" ca="1" si="11"/>
        <v>514</v>
      </c>
    </row>
    <row r="190" spans="1:18" x14ac:dyDescent="0.2">
      <c r="A190" s="24"/>
      <c r="B190" s="25"/>
      <c r="C190" s="131">
        <v>0.155</v>
      </c>
      <c r="D190" s="93">
        <v>42430</v>
      </c>
      <c r="E190" s="128">
        <f t="shared" si="13"/>
        <v>45.586615789066897</v>
      </c>
      <c r="F190" s="127">
        <f t="shared" si="14"/>
        <v>40</v>
      </c>
      <c r="G190" s="64" t="e">
        <f ca="1">IF(AND(E190&gt;F190,$G$1="no"),"",_xll.EURO(E190,F190,O190,O190,C190,R190,1,0))</f>
        <v>#NAME?</v>
      </c>
      <c r="H190" s="9" t="e">
        <f ca="1">_xll.EURO(E190,F190,O190,O190,C190,R190,1,1)</f>
        <v>#NAME?</v>
      </c>
      <c r="I190" s="64" t="e">
        <f ca="1">IF(AND(F190&gt;E190,$G$1="no"),"",_xll.EURO(E190,F190,O190,O190,C190,R190,0,0))</f>
        <v>#NAME?</v>
      </c>
      <c r="J190" s="10" t="e">
        <f ca="1">_xll.EURO(E190,F190,O190,O190,C190,R190,0,1)</f>
        <v>#NAME?</v>
      </c>
      <c r="K190" s="14" t="e">
        <f ca="1">_xll.EURO($E190,$F190,$O190,$O190,$C190,$R190,1,2)</f>
        <v>#NAME?</v>
      </c>
      <c r="L190" s="10" t="e">
        <f ca="1">_xll.EURO($E190,$F190,$O190,$O190,$C190,$R190,1,3)/100</f>
        <v>#NAME?</v>
      </c>
      <c r="M190" s="10" t="e">
        <f ca="1">_xll.EURO($E190,$F190,$O190,$O190,$C190,$R190,1,5)/365.25</f>
        <v>#NAME?</v>
      </c>
      <c r="N190" s="118">
        <f>VLOOKUP(D190,Lookups!$B$6:$C$304,2)</f>
        <v>42428</v>
      </c>
      <c r="O190" s="24">
        <f>VLOOKUP(D190,Lookups!$B$6:$E$304,4)</f>
        <v>4.4999999999999998E-2</v>
      </c>
      <c r="P190" s="19">
        <f>VLOOKUP(D190,Lookups!$B$6:$D$304,3)</f>
        <v>23</v>
      </c>
      <c r="Q190" s="143">
        <f t="shared" si="10"/>
        <v>0</v>
      </c>
      <c r="R190" s="28">
        <f t="shared" ca="1" si="11"/>
        <v>543</v>
      </c>
    </row>
    <row r="191" spans="1:18" x14ac:dyDescent="0.2">
      <c r="A191" s="24"/>
      <c r="B191" s="25"/>
      <c r="C191" s="131">
        <v>0.155</v>
      </c>
      <c r="D191" s="93">
        <v>42461</v>
      </c>
      <c r="E191" s="128">
        <f t="shared" si="13"/>
        <v>44.762045241960507</v>
      </c>
      <c r="F191" s="127">
        <f t="shared" si="14"/>
        <v>40</v>
      </c>
      <c r="G191" s="64" t="e">
        <f ca="1">IF(AND(E191&gt;F191,$G$1="no"),"",_xll.EURO(E191,F191,O191,O191,C191,R191,1,0))</f>
        <v>#NAME?</v>
      </c>
      <c r="H191" s="9" t="e">
        <f ca="1">_xll.EURO(E191,F191,O191,O191,C191,R191,1,1)</f>
        <v>#NAME?</v>
      </c>
      <c r="I191" s="64" t="e">
        <f ca="1">IF(AND(F191&gt;E191,$G$1="no"),"",_xll.EURO(E191,F191,O191,O191,C191,R191,0,0))</f>
        <v>#NAME?</v>
      </c>
      <c r="J191" s="10" t="e">
        <f ca="1">_xll.EURO(E191,F191,O191,O191,C191,R191,0,1)</f>
        <v>#NAME?</v>
      </c>
      <c r="K191" s="14" t="e">
        <f ca="1">_xll.EURO($E191,$F191,$O191,$O191,$C191,$R191,1,2)</f>
        <v>#NAME?</v>
      </c>
      <c r="L191" s="10" t="e">
        <f ca="1">_xll.EURO($E191,$F191,$O191,$O191,$C191,$R191,1,3)/100</f>
        <v>#NAME?</v>
      </c>
      <c r="M191" s="10" t="e">
        <f ca="1">_xll.EURO($E191,$F191,$O191,$O191,$C191,$R191,1,5)/365.25</f>
        <v>#NAME?</v>
      </c>
      <c r="N191" s="118">
        <f>VLOOKUP(D191,Lookups!$B$6:$C$304,2)</f>
        <v>42459</v>
      </c>
      <c r="O191" s="24">
        <f>VLOOKUP(D191,Lookups!$B$6:$E$304,4)</f>
        <v>4.4999999999999998E-2</v>
      </c>
      <c r="P191" s="19">
        <f>VLOOKUP(D191,Lookups!$B$6:$D$304,3)</f>
        <v>21</v>
      </c>
      <c r="Q191" s="143">
        <f t="shared" si="10"/>
        <v>0</v>
      </c>
      <c r="R191" s="28">
        <f t="shared" ca="1" si="11"/>
        <v>574</v>
      </c>
    </row>
    <row r="192" spans="1:18" x14ac:dyDescent="0.2">
      <c r="A192" s="24"/>
      <c r="B192" s="25"/>
      <c r="C192" s="131">
        <v>0.155</v>
      </c>
      <c r="D192" s="93">
        <v>42491</v>
      </c>
      <c r="E192" s="128">
        <f t="shared" si="13"/>
        <v>47.706945445277078</v>
      </c>
      <c r="F192" s="127">
        <f t="shared" si="14"/>
        <v>40</v>
      </c>
      <c r="G192" s="64" t="e">
        <f ca="1">IF(AND(E192&gt;F192,$G$1="no"),"",_xll.EURO(E192,F192,O192,O192,C192,R192,1,0))</f>
        <v>#NAME?</v>
      </c>
      <c r="H192" s="9" t="e">
        <f ca="1">_xll.EURO(E192,F192,O192,O192,C192,R192,1,1)</f>
        <v>#NAME?</v>
      </c>
      <c r="I192" s="64" t="e">
        <f ca="1">IF(AND(F192&gt;E192,$G$1="no"),"",_xll.EURO(E192,F192,O192,O192,C192,R192,0,0))</f>
        <v>#NAME?</v>
      </c>
      <c r="J192" s="10" t="e">
        <f ca="1">_xll.EURO(E192,F192,O192,O192,C192,R192,0,1)</f>
        <v>#NAME?</v>
      </c>
      <c r="K192" s="14" t="e">
        <f ca="1">_xll.EURO($E192,$F192,$O192,$O192,$C192,$R192,1,2)</f>
        <v>#NAME?</v>
      </c>
      <c r="L192" s="10" t="e">
        <f ca="1">_xll.EURO($E192,$F192,$O192,$O192,$C192,$R192,1,3)/100</f>
        <v>#NAME?</v>
      </c>
      <c r="M192" s="10" t="e">
        <f ca="1">_xll.EURO($E192,$F192,$O192,$O192,$C192,$R192,1,5)/365.25</f>
        <v>#NAME?</v>
      </c>
      <c r="N192" s="118">
        <f>VLOOKUP(D192,Lookups!$B$6:$C$304,2)</f>
        <v>42489</v>
      </c>
      <c r="O192" s="24">
        <f>VLOOKUP(D192,Lookups!$B$6:$E$304,4)</f>
        <v>4.4999999999999998E-2</v>
      </c>
      <c r="P192" s="19">
        <f>VLOOKUP(D192,Lookups!$B$6:$D$304,3)</f>
        <v>21</v>
      </c>
      <c r="Q192" s="143">
        <f t="shared" si="10"/>
        <v>0</v>
      </c>
      <c r="R192" s="28">
        <f t="shared" ca="1" si="11"/>
        <v>604</v>
      </c>
    </row>
    <row r="193" spans="1:18" x14ac:dyDescent="0.2">
      <c r="A193" s="24"/>
      <c r="B193" s="25"/>
      <c r="C193" s="131">
        <v>0.155</v>
      </c>
      <c r="D193" s="93">
        <v>42522</v>
      </c>
      <c r="E193" s="128">
        <f t="shared" si="13"/>
        <v>55.069108329955995</v>
      </c>
      <c r="F193" s="127">
        <f t="shared" si="14"/>
        <v>40</v>
      </c>
      <c r="G193" s="64" t="e">
        <f ca="1">IF(AND(E193&gt;F193,$G$1="no"),"",_xll.EURO(E193,F193,O193,O193,C193,R193,1,0))</f>
        <v>#NAME?</v>
      </c>
      <c r="H193" s="9" t="e">
        <f ca="1">_xll.EURO(E193,F193,O193,O193,C193,R193,1,1)</f>
        <v>#NAME?</v>
      </c>
      <c r="I193" s="64" t="e">
        <f ca="1">IF(AND(F193&gt;E193,$G$1="no"),"",_xll.EURO(E193,F193,O193,O193,C193,R193,0,0))</f>
        <v>#NAME?</v>
      </c>
      <c r="J193" s="10" t="e">
        <f ca="1">_xll.EURO(E193,F193,O193,O193,C193,R193,0,1)</f>
        <v>#NAME?</v>
      </c>
      <c r="K193" s="14" t="e">
        <f ca="1">_xll.EURO($E193,$F193,$O193,$O193,$C193,$R193,1,2)</f>
        <v>#NAME?</v>
      </c>
      <c r="L193" s="10" t="e">
        <f ca="1">_xll.EURO($E193,$F193,$O193,$O193,$C193,$R193,1,3)/100</f>
        <v>#NAME?</v>
      </c>
      <c r="M193" s="10" t="e">
        <f ca="1">_xll.EURO($E193,$F193,$O193,$O193,$C193,$R193,1,5)/365.25</f>
        <v>#NAME?</v>
      </c>
      <c r="N193" s="118">
        <f>VLOOKUP(D193,Lookups!$B$6:$C$304,2)</f>
        <v>42520</v>
      </c>
      <c r="O193" s="24">
        <f>VLOOKUP(D193,Lookups!$B$6:$E$304,4)</f>
        <v>4.4999999999999998E-2</v>
      </c>
      <c r="P193" s="19">
        <f>VLOOKUP(D193,Lookups!$B$6:$D$304,3)</f>
        <v>22</v>
      </c>
      <c r="Q193" s="143">
        <f t="shared" si="10"/>
        <v>0</v>
      </c>
      <c r="R193" s="28">
        <f t="shared" ca="1" si="11"/>
        <v>635</v>
      </c>
    </row>
    <row r="194" spans="1:18" x14ac:dyDescent="0.2">
      <c r="A194" s="24"/>
      <c r="B194" s="25"/>
      <c r="C194" s="131">
        <v>0.155</v>
      </c>
      <c r="D194" s="93">
        <v>42552</v>
      </c>
      <c r="E194" s="128">
        <f t="shared" si="13"/>
        <v>65.081669804341871</v>
      </c>
      <c r="F194" s="127">
        <f t="shared" si="14"/>
        <v>40</v>
      </c>
      <c r="G194" s="64" t="e">
        <f ca="1">IF(AND(E194&gt;F194,$G$1="no"),"",_xll.EURO(E194,F194,O194,O194,C194,R194,1,0))</f>
        <v>#NAME?</v>
      </c>
      <c r="H194" s="9" t="e">
        <f ca="1">_xll.EURO(E194,F194,O194,O194,C194,R194,1,1)</f>
        <v>#NAME?</v>
      </c>
      <c r="I194" s="64" t="e">
        <f ca="1">IF(AND(F194&gt;E194,$G$1="no"),"",_xll.EURO(E194,F194,O194,O194,C194,R194,0,0))</f>
        <v>#NAME?</v>
      </c>
      <c r="J194" s="10" t="e">
        <f ca="1">_xll.EURO(E194,F194,O194,O194,C194,R194,0,1)</f>
        <v>#NAME?</v>
      </c>
      <c r="K194" s="14" t="e">
        <f ca="1">_xll.EURO($E194,$F194,$O194,$O194,$C194,$R194,1,2)</f>
        <v>#NAME?</v>
      </c>
      <c r="L194" s="10" t="e">
        <f ca="1">_xll.EURO($E194,$F194,$O194,$O194,$C194,$R194,1,3)/100</f>
        <v>#NAME?</v>
      </c>
      <c r="M194" s="10" t="e">
        <f ca="1">_xll.EURO($E194,$F194,$O194,$O194,$C194,$R194,1,5)/365.25</f>
        <v>#NAME?</v>
      </c>
      <c r="N194" s="118">
        <f>VLOOKUP(D194,Lookups!$B$6:$C$304,2)</f>
        <v>42550</v>
      </c>
      <c r="O194" s="24">
        <f>VLOOKUP(D194,Lookups!$B$6:$E$304,4)</f>
        <v>4.4999999999999998E-2</v>
      </c>
      <c r="P194" s="19">
        <f>VLOOKUP(D194,Lookups!$B$6:$D$304,3)</f>
        <v>20</v>
      </c>
      <c r="Q194" s="143">
        <f t="shared" si="10"/>
        <v>0</v>
      </c>
      <c r="R194" s="28">
        <f t="shared" ca="1" si="11"/>
        <v>665</v>
      </c>
    </row>
    <row r="195" spans="1:18" x14ac:dyDescent="0.2">
      <c r="A195" s="24"/>
      <c r="B195" s="25"/>
      <c r="C195" s="131">
        <v>0.155</v>
      </c>
      <c r="D195" s="93">
        <v>42583</v>
      </c>
      <c r="E195" s="128">
        <f t="shared" si="13"/>
        <v>65.081678791379048</v>
      </c>
      <c r="F195" s="127">
        <f t="shared" si="14"/>
        <v>40</v>
      </c>
      <c r="G195" s="64" t="e">
        <f ca="1">IF(AND(E195&gt;F195,$G$1="no"),"",_xll.EURO(E195,F195,O195,O195,C195,R195,1,0))</f>
        <v>#NAME?</v>
      </c>
      <c r="H195" s="9" t="e">
        <f ca="1">_xll.EURO(E195,F195,O195,O195,C195,R195,1,1)</f>
        <v>#NAME?</v>
      </c>
      <c r="I195" s="64" t="e">
        <f ca="1">IF(AND(F195&gt;E195,$G$1="no"),"",_xll.EURO(E195,F195,O195,O195,C195,R195,0,0))</f>
        <v>#NAME?</v>
      </c>
      <c r="J195" s="10" t="e">
        <f ca="1">_xll.EURO(E195,F195,O195,O195,C195,R195,0,1)</f>
        <v>#NAME?</v>
      </c>
      <c r="K195" s="14" t="e">
        <f ca="1">_xll.EURO($E195,$F195,$O195,$O195,$C195,$R195,1,2)</f>
        <v>#NAME?</v>
      </c>
      <c r="L195" s="10" t="e">
        <f ca="1">_xll.EURO($E195,$F195,$O195,$O195,$C195,$R195,1,3)/100</f>
        <v>#NAME?</v>
      </c>
      <c r="M195" s="10" t="e">
        <f ca="1">_xll.EURO($E195,$F195,$O195,$O195,$C195,$R195,1,5)/365.25</f>
        <v>#NAME?</v>
      </c>
      <c r="N195" s="118">
        <f>VLOOKUP(D195,Lookups!$B$6:$C$304,2)</f>
        <v>42581</v>
      </c>
      <c r="O195" s="24">
        <f>VLOOKUP(D195,Lookups!$B$6:$E$304,4)</f>
        <v>4.4999999999999998E-2</v>
      </c>
      <c r="P195" s="19">
        <f>VLOOKUP(D195,Lookups!$B$6:$D$304,3)</f>
        <v>23</v>
      </c>
      <c r="Q195" s="143">
        <f t="shared" si="10"/>
        <v>0</v>
      </c>
      <c r="R195" s="28">
        <f t="shared" ca="1" si="11"/>
        <v>696</v>
      </c>
    </row>
    <row r="196" spans="1:18" x14ac:dyDescent="0.2">
      <c r="A196" s="24"/>
      <c r="B196" s="25"/>
      <c r="C196" s="131">
        <v>0.155</v>
      </c>
      <c r="D196" s="93">
        <v>42614</v>
      </c>
      <c r="E196" s="128">
        <f t="shared" si="13"/>
        <v>47.706936458239895</v>
      </c>
      <c r="F196" s="127">
        <f t="shared" si="14"/>
        <v>40</v>
      </c>
      <c r="G196" s="64" t="e">
        <f ca="1">IF(AND(E196&gt;F196,$G$1="no"),"",_xll.EURO(E196,F196,O196,O196,C196,R196,1,0))</f>
        <v>#NAME?</v>
      </c>
      <c r="H196" s="9" t="e">
        <f ca="1">_xll.EURO(E196,F196,O196,O196,C196,R196,1,1)</f>
        <v>#NAME?</v>
      </c>
      <c r="I196" s="64" t="e">
        <f ca="1">IF(AND(F196&gt;E196,$G$1="no"),"",_xll.EURO(E196,F196,O196,O196,C196,R196,0,0))</f>
        <v>#NAME?</v>
      </c>
      <c r="J196" s="10" t="e">
        <f ca="1">_xll.EURO(E196,F196,O196,O196,C196,R196,0,1)</f>
        <v>#NAME?</v>
      </c>
      <c r="K196" s="14" t="e">
        <f ca="1">_xll.EURO($E196,$F196,$O196,$O196,$C196,$R196,1,2)</f>
        <v>#NAME?</v>
      </c>
      <c r="L196" s="10" t="e">
        <f ca="1">_xll.EURO($E196,$F196,$O196,$O196,$C196,$R196,1,3)/100</f>
        <v>#NAME?</v>
      </c>
      <c r="M196" s="10" t="e">
        <f ca="1">_xll.EURO($E196,$F196,$O196,$O196,$C196,$R196,1,5)/365.25</f>
        <v>#NAME?</v>
      </c>
      <c r="N196" s="118">
        <f>VLOOKUP(D196,Lookups!$B$6:$C$304,2)</f>
        <v>42612</v>
      </c>
      <c r="O196" s="24">
        <f>VLOOKUP(D196,Lookups!$B$6:$E$304,4)</f>
        <v>4.4999999999999998E-2</v>
      </c>
      <c r="P196" s="19">
        <f>VLOOKUP(D196,Lookups!$B$6:$D$304,3)</f>
        <v>21</v>
      </c>
      <c r="Q196" s="143">
        <f t="shared" si="10"/>
        <v>0</v>
      </c>
      <c r="R196" s="28">
        <f t="shared" ca="1" si="11"/>
        <v>727</v>
      </c>
    </row>
    <row r="197" spans="1:18" x14ac:dyDescent="0.2">
      <c r="A197" s="24"/>
      <c r="B197" s="25"/>
      <c r="C197" s="131">
        <v>0.155</v>
      </c>
      <c r="D197" s="93">
        <v>42644</v>
      </c>
      <c r="E197" s="128">
        <f t="shared" si="13"/>
        <v>43.701908273670675</v>
      </c>
      <c r="F197" s="127">
        <f t="shared" si="14"/>
        <v>40</v>
      </c>
      <c r="G197" s="64" t="e">
        <f ca="1">IF(AND(E197&gt;F197,$G$1="no"),"",_xll.EURO(E197,F197,O197,O197,C197,R197,1,0))</f>
        <v>#NAME?</v>
      </c>
      <c r="H197" s="9" t="e">
        <f ca="1">_xll.EURO(E197,F197,O197,O197,C197,R197,1,1)</f>
        <v>#NAME?</v>
      </c>
      <c r="I197" s="64" t="e">
        <f ca="1">IF(AND(F197&gt;E197,$G$1="no"),"",_xll.EURO(E197,F197,O197,O197,C197,R197,0,0))</f>
        <v>#NAME?</v>
      </c>
      <c r="J197" s="10" t="e">
        <f ca="1">_xll.EURO(E197,F197,O197,O197,C197,R197,0,1)</f>
        <v>#NAME?</v>
      </c>
      <c r="K197" s="14" t="e">
        <f ca="1">_xll.EURO($E197,$F197,$O197,$O197,$C197,$R197,1,2)</f>
        <v>#NAME?</v>
      </c>
      <c r="L197" s="10" t="e">
        <f ca="1">_xll.EURO($E197,$F197,$O197,$O197,$C197,$R197,1,3)/100</f>
        <v>#NAME?</v>
      </c>
      <c r="M197" s="10" t="e">
        <f ca="1">_xll.EURO($E197,$F197,$O197,$O197,$C197,$R197,1,5)/365.25</f>
        <v>#NAME?</v>
      </c>
      <c r="N197" s="118">
        <f>VLOOKUP(D197,Lookups!$B$6:$C$304,2)</f>
        <v>42642</v>
      </c>
      <c r="O197" s="24">
        <f>VLOOKUP(D197,Lookups!$B$6:$E$304,4)</f>
        <v>4.4999999999999998E-2</v>
      </c>
      <c r="P197" s="19">
        <f>VLOOKUP(D197,Lookups!$B$6:$D$304,3)</f>
        <v>21</v>
      </c>
      <c r="Q197" s="143">
        <f t="shared" si="10"/>
        <v>0</v>
      </c>
      <c r="R197" s="28">
        <f t="shared" ca="1" si="11"/>
        <v>757</v>
      </c>
    </row>
    <row r="198" spans="1:18" x14ac:dyDescent="0.2">
      <c r="A198" s="24"/>
      <c r="B198" s="25"/>
      <c r="C198" s="131">
        <v>0.155</v>
      </c>
      <c r="D198" s="93">
        <v>42675</v>
      </c>
      <c r="E198" s="128">
        <f t="shared" si="13"/>
        <v>43.643002738467189</v>
      </c>
      <c r="F198" s="127">
        <f t="shared" si="14"/>
        <v>40</v>
      </c>
      <c r="G198" s="64" t="e">
        <f ca="1">IF(AND(E198&gt;F198,$G$1="no"),"",_xll.EURO(E198,F198,O198,O198,C198,R198,1,0))</f>
        <v>#NAME?</v>
      </c>
      <c r="H198" s="9" t="e">
        <f ca="1">_xll.EURO(E198,F198,O198,O198,C198,R198,1,1)</f>
        <v>#NAME?</v>
      </c>
      <c r="I198" s="64" t="e">
        <f ca="1">IF(AND(F198&gt;E198,$G$1="no"),"",_xll.EURO(E198,F198,O198,O198,C198,R198,0,0))</f>
        <v>#NAME?</v>
      </c>
      <c r="J198" s="10" t="e">
        <f ca="1">_xll.EURO(E198,F198,O198,O198,C198,R198,0,1)</f>
        <v>#NAME?</v>
      </c>
      <c r="K198" s="14" t="e">
        <f ca="1">_xll.EURO($E198,$F198,$O198,$O198,$C198,$R198,1,2)</f>
        <v>#NAME?</v>
      </c>
      <c r="L198" s="10" t="e">
        <f ca="1">_xll.EURO($E198,$F198,$O198,$O198,$C198,$R198,1,3)/100</f>
        <v>#NAME?</v>
      </c>
      <c r="M198" s="10" t="e">
        <f ca="1">_xll.EURO($E198,$F198,$O198,$O198,$C198,$R198,1,5)/365.25</f>
        <v>#NAME?</v>
      </c>
      <c r="N198" s="118">
        <f>VLOOKUP(D198,Lookups!$B$6:$C$304,2)</f>
        <v>42673</v>
      </c>
      <c r="O198" s="24">
        <f>VLOOKUP(D198,Lookups!$B$6:$E$304,4)</f>
        <v>4.4999999999999998E-2</v>
      </c>
      <c r="P198" s="19">
        <f>VLOOKUP(D198,Lookups!$B$6:$D$304,3)</f>
        <v>21</v>
      </c>
      <c r="Q198" s="143">
        <f t="shared" si="10"/>
        <v>0</v>
      </c>
      <c r="R198" s="28">
        <f t="shared" ca="1" si="11"/>
        <v>788</v>
      </c>
    </row>
    <row r="199" spans="1:18" x14ac:dyDescent="0.2">
      <c r="A199" s="24"/>
      <c r="B199" s="25"/>
      <c r="C199" s="131">
        <v>0.155</v>
      </c>
      <c r="D199" s="93">
        <v>42705</v>
      </c>
      <c r="E199" s="128">
        <f t="shared" si="13"/>
        <v>43.643002738467189</v>
      </c>
      <c r="F199" s="127">
        <f t="shared" si="14"/>
        <v>40</v>
      </c>
      <c r="G199" s="64" t="e">
        <f ca="1">IF(AND(E199&gt;F199,$G$1="no"),"",_xll.EURO(E199,F199,O199,O199,C199,R199,1,0))</f>
        <v>#NAME?</v>
      </c>
      <c r="H199" s="9" t="e">
        <f ca="1">_xll.EURO(E199,F199,O199,O199,C199,R199,1,1)</f>
        <v>#NAME?</v>
      </c>
      <c r="I199" s="64" t="e">
        <f ca="1">IF(AND(F199&gt;E199,$G$1="no"),"",_xll.EURO(E199,F199,O199,O199,C199,R199,0,0))</f>
        <v>#NAME?</v>
      </c>
      <c r="J199" s="10" t="e">
        <f ca="1">_xll.EURO(E199,F199,O199,O199,C199,R199,0,1)</f>
        <v>#NAME?</v>
      </c>
      <c r="K199" s="14" t="e">
        <f ca="1">_xll.EURO($E199,$F199,$O199,$O199,$C199,$R199,1,2)</f>
        <v>#NAME?</v>
      </c>
      <c r="L199" s="10" t="e">
        <f ca="1">_xll.EURO($E199,$F199,$O199,$O199,$C199,$R199,1,3)/100</f>
        <v>#NAME?</v>
      </c>
      <c r="M199" s="10" t="e">
        <f ca="1">_xll.EURO($E199,$F199,$O199,$O199,$C199,$R199,1,5)/365.25</f>
        <v>#NAME?</v>
      </c>
      <c r="N199" s="118">
        <f>VLOOKUP(D199,Lookups!$B$6:$C$304,2)</f>
        <v>42703</v>
      </c>
      <c r="O199" s="24">
        <f>VLOOKUP(D199,Lookups!$B$6:$E$304,4)</f>
        <v>4.4999999999999998E-2</v>
      </c>
      <c r="P199" s="19">
        <f>VLOOKUP(D199,Lookups!$B$6:$D$304,3)</f>
        <v>21</v>
      </c>
      <c r="Q199" s="143">
        <f t="shared" si="10"/>
        <v>0</v>
      </c>
      <c r="R199" s="28">
        <f t="shared" ca="1" si="11"/>
        <v>818</v>
      </c>
    </row>
    <row r="200" spans="1:18" x14ac:dyDescent="0.2">
      <c r="A200" s="24"/>
      <c r="B200" s="25"/>
      <c r="C200" s="131">
        <v>0.155</v>
      </c>
      <c r="D200" s="93">
        <v>42736</v>
      </c>
      <c r="E200" s="128">
        <f t="shared" si="13"/>
        <v>48.162444238543692</v>
      </c>
      <c r="F200" s="127">
        <f t="shared" si="14"/>
        <v>40</v>
      </c>
      <c r="G200" s="64" t="e">
        <f ca="1">IF(AND(E200&gt;F200,$G$1="no"),"",_xll.EURO(E200,F200,O200,O200,C200,R200,1,0))</f>
        <v>#NAME?</v>
      </c>
      <c r="H200" s="9" t="e">
        <f ca="1">_xll.EURO(E200,F200,O200,O200,C200,R200,1,1)</f>
        <v>#NAME?</v>
      </c>
      <c r="I200" s="64" t="e">
        <f ca="1">IF(AND(F200&gt;E200,$G$1="no"),"",_xll.EURO(E200,F200,O200,O200,C200,R200,0,0))</f>
        <v>#NAME?</v>
      </c>
      <c r="J200" s="10" t="e">
        <f ca="1">_xll.EURO(E200,F200,O200,O200,C200,R200,0,1)</f>
        <v>#NAME?</v>
      </c>
      <c r="K200" s="14" t="e">
        <f ca="1">_xll.EURO($E200,$F200,$O200,$O200,$C200,$R200,1,2)</f>
        <v>#NAME?</v>
      </c>
      <c r="L200" s="10" t="e">
        <f ca="1">_xll.EURO($E200,$F200,$O200,$O200,$C200,$R200,1,3)/100</f>
        <v>#NAME?</v>
      </c>
      <c r="M200" s="10" t="e">
        <f ca="1">_xll.EURO($E200,$F200,$O200,$O200,$C200,$R200,1,5)/365.25</f>
        <v>#NAME?</v>
      </c>
      <c r="N200" s="118">
        <f>VLOOKUP(D200,Lookups!$B$6:$C$304,2)</f>
        <v>42734</v>
      </c>
      <c r="O200" s="24">
        <f>VLOOKUP(D200,Lookups!$B$6:$E$304,4)</f>
        <v>4.4999999999999998E-2</v>
      </c>
      <c r="P200" s="19">
        <f>VLOOKUP(D200,Lookups!$B$6:$D$304,3)</f>
        <v>21</v>
      </c>
      <c r="Q200" s="143">
        <f t="shared" si="10"/>
        <v>0</v>
      </c>
      <c r="R200" s="28">
        <f t="shared" ca="1" si="11"/>
        <v>849</v>
      </c>
    </row>
    <row r="201" spans="1:18" x14ac:dyDescent="0.2">
      <c r="A201" s="24"/>
      <c r="B201" s="25"/>
      <c r="C201" s="131">
        <v>0.155</v>
      </c>
      <c r="D201" s="93">
        <v>42767</v>
      </c>
      <c r="E201" s="128">
        <f t="shared" si="13"/>
        <v>84.812323492837891</v>
      </c>
      <c r="F201" s="127">
        <f t="shared" si="14"/>
        <v>40</v>
      </c>
      <c r="G201" s="64" t="e">
        <f ca="1">IF(AND(E201&gt;F201,$G$1="no"),"",_xll.EURO(E201,F201,O201,O201,C201,R201,1,0))</f>
        <v>#NAME?</v>
      </c>
      <c r="H201" s="9" t="e">
        <f ca="1">_xll.EURO(E201,F201,O201,O201,C201,R201,1,1)</f>
        <v>#NAME?</v>
      </c>
      <c r="I201" s="64" t="e">
        <f ca="1">IF(AND(F201&gt;E201,$G$1="no"),"",_xll.EURO(E201,F201,O201,O201,C201,R201,0,0))</f>
        <v>#NAME?</v>
      </c>
      <c r="J201" s="10" t="e">
        <f ca="1">_xll.EURO(E201,F201,O201,O201,C201,R201,0,1)</f>
        <v>#NAME?</v>
      </c>
      <c r="K201" s="14" t="e">
        <f ca="1">_xll.EURO($E201,$F201,$O201,$O201,$C201,$R201,1,2)</f>
        <v>#NAME?</v>
      </c>
      <c r="L201" s="10" t="e">
        <f ca="1">_xll.EURO($E201,$F201,$O201,$O201,$C201,$R201,1,3)/100</f>
        <v>#NAME?</v>
      </c>
      <c r="M201" s="10" t="e">
        <f ca="1">_xll.EURO($E201,$F201,$O201,$O201,$C201,$R201,1,5)/365.25</f>
        <v>#NAME?</v>
      </c>
      <c r="N201" s="118">
        <f>VLOOKUP(D201,Lookups!$B$6:$C$304,2)</f>
        <v>42765</v>
      </c>
      <c r="O201" s="24">
        <f>VLOOKUP(D201,Lookups!$B$6:$E$304,4)</f>
        <v>4.4999999999999998E-2</v>
      </c>
      <c r="P201" s="19">
        <f>VLOOKUP(D201,Lookups!$B$6:$D$304,3)</f>
        <v>20</v>
      </c>
      <c r="Q201" s="143">
        <f t="shared" si="10"/>
        <v>0</v>
      </c>
      <c r="R201" s="28">
        <f t="shared" ca="1" si="11"/>
        <v>880</v>
      </c>
    </row>
    <row r="202" spans="1:18" x14ac:dyDescent="0.2">
      <c r="A202" s="24"/>
      <c r="B202" s="25"/>
      <c r="C202" s="131">
        <v>0.155</v>
      </c>
      <c r="D202" s="93">
        <v>42795</v>
      </c>
      <c r="E202" s="128">
        <f t="shared" si="13"/>
        <v>46.270415025902899</v>
      </c>
      <c r="F202" s="127">
        <f t="shared" si="14"/>
        <v>40</v>
      </c>
      <c r="G202" s="64" t="e">
        <f ca="1">IF(AND(E202&gt;F202,$G$1="no"),"",_xll.EURO(E202,F202,O202,O202,C202,R202,1,0))</f>
        <v>#NAME?</v>
      </c>
      <c r="H202" s="9" t="e">
        <f ca="1">_xll.EURO(E202,F202,O202,O202,C202,R202,1,1)</f>
        <v>#NAME?</v>
      </c>
      <c r="I202" s="64" t="e">
        <f ca="1">IF(AND(F202&gt;E202,$G$1="no"),"",_xll.EURO(E202,F202,O202,O202,C202,R202,0,0))</f>
        <v>#NAME?</v>
      </c>
      <c r="J202" s="10" t="e">
        <f ca="1">_xll.EURO(E202,F202,O202,O202,C202,R202,0,1)</f>
        <v>#NAME?</v>
      </c>
      <c r="K202" s="14" t="e">
        <f ca="1">_xll.EURO($E202,$F202,$O202,$O202,$C202,$R202,1,2)</f>
        <v>#NAME?</v>
      </c>
      <c r="L202" s="10" t="e">
        <f ca="1">_xll.EURO($E202,$F202,$O202,$O202,$C202,$R202,1,3)/100</f>
        <v>#NAME?</v>
      </c>
      <c r="M202" s="10" t="e">
        <f ca="1">_xll.EURO($E202,$F202,$O202,$O202,$C202,$R202,1,5)/365.25</f>
        <v>#NAME?</v>
      </c>
      <c r="N202" s="118">
        <f>VLOOKUP(D202,Lookups!$B$6:$C$304,2)</f>
        <v>42793</v>
      </c>
      <c r="O202" s="24">
        <f>VLOOKUP(D202,Lookups!$B$6:$E$304,4)</f>
        <v>4.4999999999999998E-2</v>
      </c>
      <c r="P202" s="19">
        <f>VLOOKUP(D202,Lookups!$B$6:$D$304,3)</f>
        <v>23</v>
      </c>
      <c r="Q202" s="143">
        <f t="shared" si="10"/>
        <v>0</v>
      </c>
      <c r="R202" s="28">
        <f t="shared" ca="1" si="11"/>
        <v>908</v>
      </c>
    </row>
    <row r="203" spans="1:18" x14ac:dyDescent="0.2">
      <c r="A203" s="24"/>
      <c r="B203" s="25"/>
      <c r="C203" s="131">
        <v>0.2</v>
      </c>
      <c r="D203" s="93">
        <v>42826</v>
      </c>
      <c r="E203" s="128">
        <f t="shared" si="13"/>
        <v>45.433475920589913</v>
      </c>
      <c r="F203" s="127">
        <f t="shared" si="14"/>
        <v>40</v>
      </c>
      <c r="G203" s="64" t="e">
        <f ca="1">IF(AND(E203&gt;F203,$G$1="no"),"",_xll.EURO(E203,F203,O203,O203,C203,R203,1,0))</f>
        <v>#NAME?</v>
      </c>
      <c r="H203" s="9" t="e">
        <f ca="1">_xll.EURO(E203,F203,O203,O203,C203,R203,1,1)</f>
        <v>#NAME?</v>
      </c>
      <c r="I203" s="64" t="e">
        <f ca="1">IF(AND(F203&gt;E203,$G$1="no"),"",_xll.EURO(E203,F203,O203,O203,C203,R203,0,0))</f>
        <v>#NAME?</v>
      </c>
      <c r="J203" s="10" t="e">
        <f ca="1">_xll.EURO(E203,F203,O203,O203,C203,R203,0,1)</f>
        <v>#NAME?</v>
      </c>
      <c r="K203" s="14" t="e">
        <f ca="1">_xll.EURO($E203,$F203,$O203,$O203,$C203,$R203,1,2)</f>
        <v>#NAME?</v>
      </c>
      <c r="L203" s="10" t="e">
        <f ca="1">_xll.EURO($E203,$F203,$O203,$O203,$C203,$R203,1,3)/100</f>
        <v>#NAME?</v>
      </c>
      <c r="M203" s="10" t="e">
        <f ca="1">_xll.EURO($E203,$F203,$O203,$O203,$C203,$R203,1,5)/365.25</f>
        <v>#NAME?</v>
      </c>
      <c r="N203" s="118">
        <f>VLOOKUP(D203,Lookups!$B$6:$C$304,2)</f>
        <v>42824</v>
      </c>
      <c r="O203" s="24">
        <f>VLOOKUP(D203,Lookups!$B$6:$E$304,4)</f>
        <v>4.4999999999999998E-2</v>
      </c>
      <c r="P203" s="19">
        <f>VLOOKUP(D203,Lookups!$B$6:$D$304,3)</f>
        <v>20</v>
      </c>
      <c r="Q203" s="143">
        <f t="shared" si="10"/>
        <v>0</v>
      </c>
      <c r="R203" s="28">
        <f t="shared" ca="1" si="11"/>
        <v>939</v>
      </c>
    </row>
    <row r="204" spans="1:18" x14ac:dyDescent="0.2">
      <c r="A204" s="24"/>
      <c r="B204" s="25"/>
      <c r="C204" s="131">
        <v>0.2</v>
      </c>
      <c r="D204" s="93">
        <v>42856</v>
      </c>
      <c r="E204" s="128">
        <f t="shared" si="13"/>
        <v>48.422549626956233</v>
      </c>
      <c r="F204" s="127">
        <f t="shared" si="14"/>
        <v>40</v>
      </c>
      <c r="G204" s="64" t="e">
        <f ca="1">IF(AND(E204&gt;F204,$G$1="no"),"",_xll.EURO(E204,F204,O204,O204,C204,R204,1,0))</f>
        <v>#NAME?</v>
      </c>
      <c r="H204" s="9" t="e">
        <f ca="1">_xll.EURO(E204,F204,O204,O204,C204,R204,1,1)</f>
        <v>#NAME?</v>
      </c>
      <c r="I204" s="64" t="e">
        <f ca="1">IF(AND(F204&gt;E204,$G$1="no"),"",_xll.EURO(E204,F204,O204,O204,C204,R204,0,0))</f>
        <v>#NAME?</v>
      </c>
      <c r="J204" s="10" t="e">
        <f ca="1">_xll.EURO(E204,F204,O204,O204,C204,R204,0,1)</f>
        <v>#NAME?</v>
      </c>
      <c r="K204" s="14" t="e">
        <f ca="1">_xll.EURO($E204,$F204,$O204,$O204,$C204,$R204,1,2)</f>
        <v>#NAME?</v>
      </c>
      <c r="L204" s="10" t="e">
        <f ca="1">_xll.EURO($E204,$F204,$O204,$O204,$C204,$R204,1,3)/100</f>
        <v>#NAME?</v>
      </c>
      <c r="M204" s="10" t="e">
        <f ca="1">_xll.EURO($E204,$F204,$O204,$O204,$C204,$R204,1,5)/365.25</f>
        <v>#NAME?</v>
      </c>
      <c r="N204" s="118">
        <f>VLOOKUP(D204,Lookups!$B$6:$C$304,2)</f>
        <v>42854</v>
      </c>
      <c r="O204" s="24">
        <f>VLOOKUP(D204,Lookups!$B$6:$E$304,4)</f>
        <v>4.4999999999999998E-2</v>
      </c>
      <c r="P204" s="19">
        <f>VLOOKUP(D204,Lookups!$B$6:$D$304,3)</f>
        <v>22</v>
      </c>
      <c r="Q204" s="143">
        <f t="shared" si="10"/>
        <v>0</v>
      </c>
      <c r="R204" s="28">
        <f t="shared" ca="1" si="11"/>
        <v>969</v>
      </c>
    </row>
    <row r="205" spans="1:18" x14ac:dyDescent="0.2">
      <c r="A205" s="24"/>
      <c r="B205" s="25"/>
      <c r="C205" s="131">
        <v>0.2</v>
      </c>
      <c r="D205" s="93">
        <v>42887</v>
      </c>
      <c r="E205" s="128">
        <f t="shared" si="13"/>
        <v>55.895144954905327</v>
      </c>
      <c r="F205" s="127">
        <f t="shared" si="14"/>
        <v>40</v>
      </c>
      <c r="G205" s="64" t="e">
        <f ca="1">IF(AND(E205&gt;F205,$G$1="no"),"",_xll.EURO(E205,F205,O205,O205,C205,R205,1,0))</f>
        <v>#NAME?</v>
      </c>
      <c r="H205" s="9" t="e">
        <f ca="1">_xll.EURO(E205,F205,O205,O205,C205,R205,1,1)</f>
        <v>#NAME?</v>
      </c>
      <c r="I205" s="64" t="e">
        <f ca="1">IF(AND(F205&gt;E205,$G$1="no"),"",_xll.EURO(E205,F205,O205,O205,C205,R205,0,0))</f>
        <v>#NAME?</v>
      </c>
      <c r="J205" s="10" t="e">
        <f ca="1">_xll.EURO(E205,F205,O205,O205,C205,R205,0,1)</f>
        <v>#NAME?</v>
      </c>
      <c r="K205" s="14" t="e">
        <f ca="1">_xll.EURO($E205,$F205,$O205,$O205,$C205,$R205,1,2)</f>
        <v>#NAME?</v>
      </c>
      <c r="L205" s="10" t="e">
        <f ca="1">_xll.EURO($E205,$F205,$O205,$O205,$C205,$R205,1,3)/100</f>
        <v>#NAME?</v>
      </c>
      <c r="M205" s="10" t="e">
        <f ca="1">_xll.EURO($E205,$F205,$O205,$O205,$C205,$R205,1,5)/365.25</f>
        <v>#NAME?</v>
      </c>
      <c r="N205" s="118">
        <f>VLOOKUP(D205,Lookups!$B$6:$C$304,2)</f>
        <v>42885</v>
      </c>
      <c r="O205" s="24">
        <f>VLOOKUP(D205,Lookups!$B$6:$E$304,4)</f>
        <v>4.4999999999999998E-2</v>
      </c>
      <c r="P205" s="19">
        <f>VLOOKUP(D205,Lookups!$B$6:$D$304,3)</f>
        <v>22</v>
      </c>
      <c r="Q205" s="143">
        <f t="shared" ref="Q205:Q254" si="15">IF(D205&lt;$F$6,0,IF(D205&gt;$F$7,0,1))</f>
        <v>0</v>
      </c>
      <c r="R205" s="28">
        <f t="shared" ref="R205:R254" ca="1" si="16">N205-$D$4</f>
        <v>1000</v>
      </c>
    </row>
    <row r="206" spans="1:18" x14ac:dyDescent="0.2">
      <c r="A206" s="24"/>
      <c r="B206" s="25"/>
      <c r="C206" s="131">
        <v>0.2</v>
      </c>
      <c r="D206" s="93">
        <v>42917</v>
      </c>
      <c r="E206" s="128">
        <f t="shared" si="13"/>
        <v>66.057894851406999</v>
      </c>
      <c r="F206" s="127">
        <f t="shared" si="14"/>
        <v>40</v>
      </c>
      <c r="G206" s="64" t="e">
        <f ca="1">IF(AND(E206&gt;F206,$G$1="no"),"",_xll.EURO(E206,F206,O206,O206,C206,R206,1,0))</f>
        <v>#NAME?</v>
      </c>
      <c r="H206" s="9" t="e">
        <f ca="1">_xll.EURO(E206,F206,O206,O206,C206,R206,1,1)</f>
        <v>#NAME?</v>
      </c>
      <c r="I206" s="64" t="e">
        <f ca="1">IF(AND(F206&gt;E206,$G$1="no"),"",_xll.EURO(E206,F206,O206,O206,C206,R206,0,0))</f>
        <v>#NAME?</v>
      </c>
      <c r="J206" s="10" t="e">
        <f ca="1">_xll.EURO(E206,F206,O206,O206,C206,R206,0,1)</f>
        <v>#NAME?</v>
      </c>
      <c r="K206" s="14" t="e">
        <f ca="1">_xll.EURO($E206,$F206,$O206,$O206,$C206,$R206,1,2)</f>
        <v>#NAME?</v>
      </c>
      <c r="L206" s="10" t="e">
        <f ca="1">_xll.EURO($E206,$F206,$O206,$O206,$C206,$R206,1,3)/100</f>
        <v>#NAME?</v>
      </c>
      <c r="M206" s="10" t="e">
        <f ca="1">_xll.EURO($E206,$F206,$O206,$O206,$C206,$R206,1,5)/365.25</f>
        <v>#NAME?</v>
      </c>
      <c r="N206" s="118">
        <f>VLOOKUP(D206,Lookups!$B$6:$C$304,2)</f>
        <v>42915</v>
      </c>
      <c r="O206" s="24">
        <f>VLOOKUP(D206,Lookups!$B$6:$E$304,4)</f>
        <v>4.4999999999999998E-2</v>
      </c>
      <c r="P206" s="19">
        <f>VLOOKUP(D206,Lookups!$B$6:$D$304,3)</f>
        <v>20</v>
      </c>
      <c r="Q206" s="143">
        <f t="shared" si="15"/>
        <v>0</v>
      </c>
      <c r="R206" s="28">
        <f t="shared" ca="1" si="16"/>
        <v>1030</v>
      </c>
    </row>
    <row r="207" spans="1:18" x14ac:dyDescent="0.2">
      <c r="A207" s="24"/>
      <c r="B207" s="25"/>
      <c r="C207" s="131">
        <v>0.2</v>
      </c>
      <c r="D207" s="93">
        <v>42948</v>
      </c>
      <c r="E207" s="128">
        <f t="shared" si="13"/>
        <v>66.057903973249722</v>
      </c>
      <c r="F207" s="127">
        <f t="shared" si="14"/>
        <v>40</v>
      </c>
      <c r="G207" s="64" t="e">
        <f ca="1">IF(AND(E207&gt;F207,$G$1="no"),"",_xll.EURO(E207,F207,O207,O207,C207,R207,1,0))</f>
        <v>#NAME?</v>
      </c>
      <c r="H207" s="9" t="e">
        <f ca="1">_xll.EURO(E207,F207,O207,O207,C207,R207,1,1)</f>
        <v>#NAME?</v>
      </c>
      <c r="I207" s="64" t="e">
        <f ca="1">IF(AND(F207&gt;E207,$G$1="no"),"",_xll.EURO(E207,F207,O207,O207,C207,R207,0,0))</f>
        <v>#NAME?</v>
      </c>
      <c r="J207" s="10" t="e">
        <f ca="1">_xll.EURO(E207,F207,O207,O207,C207,R207,0,1)</f>
        <v>#NAME?</v>
      </c>
      <c r="K207" s="14" t="e">
        <f ca="1">_xll.EURO($E207,$F207,$O207,$O207,$C207,$R207,1,2)</f>
        <v>#NAME?</v>
      </c>
      <c r="L207" s="10" t="e">
        <f ca="1">_xll.EURO($E207,$F207,$O207,$O207,$C207,$R207,1,3)/100</f>
        <v>#NAME?</v>
      </c>
      <c r="M207" s="10" t="e">
        <f ca="1">_xll.EURO($E207,$F207,$O207,$O207,$C207,$R207,1,5)/365.25</f>
        <v>#NAME?</v>
      </c>
      <c r="N207" s="118">
        <f>VLOOKUP(D207,Lookups!$B$6:$C$304,2)</f>
        <v>42946</v>
      </c>
      <c r="O207" s="24">
        <f>VLOOKUP(D207,Lookups!$B$6:$E$304,4)</f>
        <v>4.4999999999999998E-2</v>
      </c>
      <c r="P207" s="19">
        <f>VLOOKUP(D207,Lookups!$B$6:$D$304,3)</f>
        <v>23</v>
      </c>
      <c r="Q207" s="143">
        <f t="shared" si="15"/>
        <v>0</v>
      </c>
      <c r="R207" s="28">
        <f t="shared" ca="1" si="16"/>
        <v>1061</v>
      </c>
    </row>
    <row r="208" spans="1:18" x14ac:dyDescent="0.2">
      <c r="A208" s="24"/>
      <c r="B208" s="25"/>
      <c r="C208" s="131">
        <v>0.2</v>
      </c>
      <c r="D208" s="93">
        <v>42979</v>
      </c>
      <c r="E208" s="128">
        <f t="shared" si="13"/>
        <v>48.422540505113489</v>
      </c>
      <c r="F208" s="127">
        <f t="shared" si="14"/>
        <v>40</v>
      </c>
      <c r="G208" s="64" t="e">
        <f ca="1">IF(AND(E208&gt;F208,$G$1="no"),"",_xll.EURO(E208,F208,O208,O208,C208,R208,1,0))</f>
        <v>#NAME?</v>
      </c>
      <c r="H208" s="9" t="e">
        <f ca="1">_xll.EURO(E208,F208,O208,O208,C208,R208,1,1)</f>
        <v>#NAME?</v>
      </c>
      <c r="I208" s="64" t="e">
        <f ca="1">IF(AND(F208&gt;E208,$G$1="no"),"",_xll.EURO(E208,F208,O208,O208,C208,R208,0,0))</f>
        <v>#NAME?</v>
      </c>
      <c r="J208" s="10" t="e">
        <f ca="1">_xll.EURO(E208,F208,O208,O208,C208,R208,0,1)</f>
        <v>#NAME?</v>
      </c>
      <c r="K208" s="14" t="e">
        <f ca="1">_xll.EURO($E208,$F208,$O208,$O208,$C208,$R208,1,2)</f>
        <v>#NAME?</v>
      </c>
      <c r="L208" s="10" t="e">
        <f ca="1">_xll.EURO($E208,$F208,$O208,$O208,$C208,$R208,1,3)/100</f>
        <v>#NAME?</v>
      </c>
      <c r="M208" s="10" t="e">
        <f ca="1">_xll.EURO($E208,$F208,$O208,$O208,$C208,$R208,1,5)/365.25</f>
        <v>#NAME?</v>
      </c>
      <c r="N208" s="118">
        <f>VLOOKUP(D208,Lookups!$B$6:$C$304,2)</f>
        <v>42977</v>
      </c>
      <c r="O208" s="24">
        <f>VLOOKUP(D208,Lookups!$B$6:$E$304,4)</f>
        <v>4.4999999999999998E-2</v>
      </c>
      <c r="P208" s="19">
        <f>VLOOKUP(D208,Lookups!$B$6:$D$304,3)</f>
        <v>20</v>
      </c>
      <c r="Q208" s="143">
        <f t="shared" si="15"/>
        <v>0</v>
      </c>
      <c r="R208" s="28">
        <f t="shared" ca="1" si="16"/>
        <v>1092</v>
      </c>
    </row>
    <row r="209" spans="1:18" x14ac:dyDescent="0.2">
      <c r="A209" s="24"/>
      <c r="B209" s="25"/>
      <c r="C209" s="131">
        <v>0.2</v>
      </c>
      <c r="D209" s="93">
        <v>43009</v>
      </c>
      <c r="E209" s="128">
        <f t="shared" si="13"/>
        <v>44.357436897775727</v>
      </c>
      <c r="F209" s="127">
        <f t="shared" ref="F209:F240" si="17">IF($G$8="atm",E209,$G$8)</f>
        <v>40</v>
      </c>
      <c r="G209" s="64" t="e">
        <f ca="1">IF(AND(E209&gt;F209,$G$1="no"),"",_xll.EURO(E209,F209,O209,O209,C209,R209,1,0))</f>
        <v>#NAME?</v>
      </c>
      <c r="H209" s="9" t="e">
        <f ca="1">_xll.EURO(E209,F209,O209,O209,C209,R209,1,1)</f>
        <v>#NAME?</v>
      </c>
      <c r="I209" s="64" t="e">
        <f ca="1">IF(AND(F209&gt;E209,$G$1="no"),"",_xll.EURO(E209,F209,O209,O209,C209,R209,0,0))</f>
        <v>#NAME?</v>
      </c>
      <c r="J209" s="10" t="e">
        <f ca="1">_xll.EURO(E209,F209,O209,O209,C209,R209,0,1)</f>
        <v>#NAME?</v>
      </c>
      <c r="K209" s="14" t="e">
        <f ca="1">_xll.EURO($E209,$F209,$O209,$O209,$C209,$R209,1,2)</f>
        <v>#NAME?</v>
      </c>
      <c r="L209" s="10" t="e">
        <f ca="1">_xll.EURO($E209,$F209,$O209,$O209,$C209,$R209,1,3)/100</f>
        <v>#NAME?</v>
      </c>
      <c r="M209" s="10" t="e">
        <f ca="1">_xll.EURO($E209,$F209,$O209,$O209,$C209,$R209,1,5)/365.25</f>
        <v>#NAME?</v>
      </c>
      <c r="N209" s="118">
        <f>VLOOKUP(D209,Lookups!$B$6:$C$304,2)</f>
        <v>43007</v>
      </c>
      <c r="O209" s="24">
        <f>VLOOKUP(D209,Lookups!$B$6:$E$304,4)</f>
        <v>4.4999999999999998E-2</v>
      </c>
      <c r="P209" s="19">
        <f>VLOOKUP(D209,Lookups!$B$6:$D$304,3)</f>
        <v>22</v>
      </c>
      <c r="Q209" s="143">
        <f t="shared" si="15"/>
        <v>0</v>
      </c>
      <c r="R209" s="28">
        <f t="shared" ca="1" si="16"/>
        <v>1122</v>
      </c>
    </row>
    <row r="210" spans="1:18" x14ac:dyDescent="0.2">
      <c r="A210" s="24"/>
      <c r="B210" s="25"/>
      <c r="C210" s="131">
        <v>0.2</v>
      </c>
      <c r="D210" s="93">
        <v>43040</v>
      </c>
      <c r="E210" s="128">
        <f t="shared" si="13"/>
        <v>44.297647779544192</v>
      </c>
      <c r="F210" s="127">
        <f t="shared" si="17"/>
        <v>40</v>
      </c>
      <c r="G210" s="64" t="e">
        <f ca="1">IF(AND(E210&gt;F210,$G$1="no"),"",_xll.EURO(E210,F210,O210,O210,C210,R210,1,0))</f>
        <v>#NAME?</v>
      </c>
      <c r="H210" s="9" t="e">
        <f ca="1">_xll.EURO(E210,F210,O210,O210,C210,R210,1,1)</f>
        <v>#NAME?</v>
      </c>
      <c r="I210" s="64" t="e">
        <f ca="1">IF(AND(F210&gt;E210,$G$1="no"),"",_xll.EURO(E210,F210,O210,O210,C210,R210,0,0))</f>
        <v>#NAME?</v>
      </c>
      <c r="J210" s="10" t="e">
        <f ca="1">_xll.EURO(E210,F210,O210,O210,C210,R210,0,1)</f>
        <v>#NAME?</v>
      </c>
      <c r="K210" s="14" t="e">
        <f ca="1">_xll.EURO($E210,$F210,$O210,$O210,$C210,$R210,1,2)</f>
        <v>#NAME?</v>
      </c>
      <c r="L210" s="10" t="e">
        <f ca="1">_xll.EURO($E210,$F210,$O210,$O210,$C210,$R210,1,3)/100</f>
        <v>#NAME?</v>
      </c>
      <c r="M210" s="10" t="e">
        <f ca="1">_xll.EURO($E210,$F210,$O210,$O210,$C210,$R210,1,5)/365.25</f>
        <v>#NAME?</v>
      </c>
      <c r="N210" s="118">
        <f>VLOOKUP(D210,Lookups!$B$6:$C$304,2)</f>
        <v>43038</v>
      </c>
      <c r="O210" s="24">
        <f>VLOOKUP(D210,Lookups!$B$6:$E$304,4)</f>
        <v>4.4999999999999998E-2</v>
      </c>
      <c r="P210" s="19">
        <f>VLOOKUP(D210,Lookups!$B$6:$D$304,3)</f>
        <v>21</v>
      </c>
      <c r="Q210" s="143">
        <f t="shared" si="15"/>
        <v>0</v>
      </c>
      <c r="R210" s="28">
        <f t="shared" ca="1" si="16"/>
        <v>1153</v>
      </c>
    </row>
    <row r="211" spans="1:18" x14ac:dyDescent="0.2">
      <c r="A211" s="24"/>
      <c r="B211" s="25"/>
      <c r="C211" s="131">
        <v>0.2</v>
      </c>
      <c r="D211" s="93">
        <v>43070</v>
      </c>
      <c r="E211" s="128">
        <f t="shared" si="13"/>
        <v>44.297647779544192</v>
      </c>
      <c r="F211" s="127">
        <f t="shared" si="17"/>
        <v>40</v>
      </c>
      <c r="G211" s="64" t="e">
        <f ca="1">IF(AND(E211&gt;F211,$G$1="no"),"",_xll.EURO(E211,F211,O211,O211,C211,R211,1,0))</f>
        <v>#NAME?</v>
      </c>
      <c r="H211" s="9" t="e">
        <f ca="1">_xll.EURO(E211,F211,O211,O211,C211,R211,1,1)</f>
        <v>#NAME?</v>
      </c>
      <c r="I211" s="64" t="e">
        <f ca="1">IF(AND(F211&gt;E211,$G$1="no"),"",_xll.EURO(E211,F211,O211,O211,C211,R211,0,0))</f>
        <v>#NAME?</v>
      </c>
      <c r="J211" s="10" t="e">
        <f ca="1">_xll.EURO(E211,F211,O211,O211,C211,R211,0,1)</f>
        <v>#NAME?</v>
      </c>
      <c r="K211" s="14" t="e">
        <f ca="1">_xll.EURO($E211,$F211,$O211,$O211,$C211,$R211,1,2)</f>
        <v>#NAME?</v>
      </c>
      <c r="L211" s="10" t="e">
        <f ca="1">_xll.EURO($E211,$F211,$O211,$O211,$C211,$R211,1,3)/100</f>
        <v>#NAME?</v>
      </c>
      <c r="M211" s="10" t="e">
        <f ca="1">_xll.EURO($E211,$F211,$O211,$O211,$C211,$R211,1,5)/365.25</f>
        <v>#NAME?</v>
      </c>
      <c r="N211" s="118">
        <f>VLOOKUP(D211,Lookups!$B$6:$C$304,2)</f>
        <v>43068</v>
      </c>
      <c r="O211" s="24">
        <f>VLOOKUP(D211,Lookups!$B$6:$E$304,4)</f>
        <v>4.4999999999999998E-2</v>
      </c>
      <c r="P211" s="19">
        <f>VLOOKUP(D211,Lookups!$B$6:$D$304,3)</f>
        <v>20</v>
      </c>
      <c r="Q211" s="143">
        <f t="shared" si="15"/>
        <v>0</v>
      </c>
      <c r="R211" s="28">
        <f t="shared" ca="1" si="16"/>
        <v>1183</v>
      </c>
    </row>
    <row r="212" spans="1:18" x14ac:dyDescent="0.2">
      <c r="A212" s="24"/>
      <c r="B212" s="25"/>
      <c r="C212" s="131">
        <v>0.2</v>
      </c>
      <c r="D212" s="93">
        <v>43101</v>
      </c>
      <c r="E212" s="128">
        <f t="shared" si="13"/>
        <v>48.884880902121843</v>
      </c>
      <c r="F212" s="127">
        <f t="shared" si="17"/>
        <v>40</v>
      </c>
      <c r="G212" s="64" t="e">
        <f ca="1">IF(AND(E212&gt;F212,$G$1="no"),"",_xll.EURO(E212,F212,O212,O212,C212,R212,1,0))</f>
        <v>#NAME?</v>
      </c>
      <c r="H212" s="9" t="e">
        <f ca="1">_xll.EURO(E212,F212,O212,O212,C212,R212,1,1)</f>
        <v>#NAME?</v>
      </c>
      <c r="I212" s="64" t="e">
        <f ca="1">IF(AND(F212&gt;E212,$G$1="no"),"",_xll.EURO(E212,F212,O212,O212,C212,R212,0,0))</f>
        <v>#NAME?</v>
      </c>
      <c r="J212" s="10" t="e">
        <f ca="1">_xll.EURO(E212,F212,O212,O212,C212,R212,0,1)</f>
        <v>#NAME?</v>
      </c>
      <c r="K212" s="14" t="e">
        <f ca="1">_xll.EURO($E212,$F212,$O212,$O212,$C212,$R212,1,2)</f>
        <v>#NAME?</v>
      </c>
      <c r="L212" s="10" t="e">
        <f ca="1">_xll.EURO($E212,$F212,$O212,$O212,$C212,$R212,1,3)/100</f>
        <v>#NAME?</v>
      </c>
      <c r="M212" s="10" t="e">
        <f ca="1">_xll.EURO($E212,$F212,$O212,$O212,$C212,$R212,1,5)/365.25</f>
        <v>#NAME?</v>
      </c>
      <c r="N212" s="118">
        <f>VLOOKUP(D212,Lookups!$B$6:$C$304,2)</f>
        <v>43099</v>
      </c>
      <c r="O212" s="24">
        <f>VLOOKUP(D212,Lookups!$B$6:$E$304,4)</f>
        <v>4.4999999999999998E-2</v>
      </c>
      <c r="P212" s="19">
        <f>VLOOKUP(D212,Lookups!$B$6:$D$304,3)</f>
        <v>22</v>
      </c>
      <c r="Q212" s="143">
        <f t="shared" si="15"/>
        <v>0</v>
      </c>
      <c r="R212" s="28">
        <f t="shared" ca="1" si="16"/>
        <v>1214</v>
      </c>
    </row>
    <row r="213" spans="1:18" x14ac:dyDescent="0.2">
      <c r="A213" s="24"/>
      <c r="B213" s="25"/>
      <c r="C213" s="131">
        <v>0.2</v>
      </c>
      <c r="D213" s="93">
        <v>43132</v>
      </c>
      <c r="E213" s="128">
        <f t="shared" si="13"/>
        <v>86.084508345230446</v>
      </c>
      <c r="F213" s="127">
        <f t="shared" si="17"/>
        <v>40</v>
      </c>
      <c r="G213" s="64" t="e">
        <f ca="1">IF(AND(E213&gt;F213,$G$1="no"),"",_xll.EURO(E213,F213,O213,O213,C213,R213,1,0))</f>
        <v>#NAME?</v>
      </c>
      <c r="H213" s="9" t="e">
        <f ca="1">_xll.EURO(E213,F213,O213,O213,C213,R213,1,1)</f>
        <v>#NAME?</v>
      </c>
      <c r="I213" s="64" t="e">
        <f ca="1">IF(AND(F213&gt;E213,$G$1="no"),"",_xll.EURO(E213,F213,O213,O213,C213,R213,0,0))</f>
        <v>#NAME?</v>
      </c>
      <c r="J213" s="10" t="e">
        <f ca="1">_xll.EURO(E213,F213,O213,O213,C213,R213,0,1)</f>
        <v>#NAME?</v>
      </c>
      <c r="K213" s="14" t="e">
        <f ca="1">_xll.EURO($E213,$F213,$O213,$O213,$C213,$R213,1,2)</f>
        <v>#NAME?</v>
      </c>
      <c r="L213" s="10" t="e">
        <f ca="1">_xll.EURO($E213,$F213,$O213,$O213,$C213,$R213,1,3)/100</f>
        <v>#NAME?</v>
      </c>
      <c r="M213" s="10" t="e">
        <f ca="1">_xll.EURO($E213,$F213,$O213,$O213,$C213,$R213,1,5)/365.25</f>
        <v>#NAME?</v>
      </c>
      <c r="N213" s="118">
        <f>VLOOKUP(D213,Lookups!$B$6:$C$304,2)</f>
        <v>43130</v>
      </c>
      <c r="O213" s="24">
        <f>VLOOKUP(D213,Lookups!$B$6:$E$304,4)</f>
        <v>4.4999999999999998E-2</v>
      </c>
      <c r="P213" s="19">
        <f>VLOOKUP(D213,Lookups!$B$6:$D$304,3)</f>
        <v>20</v>
      </c>
      <c r="Q213" s="143">
        <f t="shared" si="15"/>
        <v>0</v>
      </c>
      <c r="R213" s="28">
        <f t="shared" ca="1" si="16"/>
        <v>1245</v>
      </c>
    </row>
    <row r="214" spans="1:18" x14ac:dyDescent="0.2">
      <c r="A214" s="24"/>
      <c r="B214" s="25"/>
      <c r="C214" s="131">
        <v>0.2</v>
      </c>
      <c r="D214" s="93">
        <v>43160</v>
      </c>
      <c r="E214" s="128">
        <f t="shared" si="13"/>
        <v>46.964471251291435</v>
      </c>
      <c r="F214" s="127">
        <f t="shared" si="17"/>
        <v>40</v>
      </c>
      <c r="G214" s="64" t="e">
        <f ca="1">IF(AND(E214&gt;F214,$G$1="no"),"",_xll.EURO(E214,F214,O214,O214,C214,R214,1,0))</f>
        <v>#NAME?</v>
      </c>
      <c r="H214" s="9" t="e">
        <f ca="1">_xll.EURO(E214,F214,O214,O214,C214,R214,1,1)</f>
        <v>#NAME?</v>
      </c>
      <c r="I214" s="64" t="e">
        <f ca="1">IF(AND(F214&gt;E214,$G$1="no"),"",_xll.EURO(E214,F214,O214,O214,C214,R214,0,0))</f>
        <v>#NAME?</v>
      </c>
      <c r="J214" s="10" t="e">
        <f ca="1">_xll.EURO(E214,F214,O214,O214,C214,R214,0,1)</f>
        <v>#NAME?</v>
      </c>
      <c r="K214" s="14" t="e">
        <f ca="1">_xll.EURO($E214,$F214,$O214,$O214,$C214,$R214,1,2)</f>
        <v>#NAME?</v>
      </c>
      <c r="L214" s="10" t="e">
        <f ca="1">_xll.EURO($E214,$F214,$O214,$O214,$C214,$R214,1,3)/100</f>
        <v>#NAME?</v>
      </c>
      <c r="M214" s="10" t="e">
        <f ca="1">_xll.EURO($E214,$F214,$O214,$O214,$C214,$R214,1,5)/365.25</f>
        <v>#NAME?</v>
      </c>
      <c r="N214" s="118">
        <f>VLOOKUP(D214,Lookups!$B$6:$C$304,2)</f>
        <v>43158</v>
      </c>
      <c r="O214" s="24">
        <f>VLOOKUP(D214,Lookups!$B$6:$E$304,4)</f>
        <v>4.4999999999999998E-2</v>
      </c>
      <c r="P214" s="19">
        <f>VLOOKUP(D214,Lookups!$B$6:$D$304,3)</f>
        <v>22</v>
      </c>
      <c r="Q214" s="143">
        <f t="shared" si="15"/>
        <v>0</v>
      </c>
      <c r="R214" s="28">
        <f t="shared" ca="1" si="16"/>
        <v>1273</v>
      </c>
    </row>
    <row r="215" spans="1:18" x14ac:dyDescent="0.2">
      <c r="A215" s="24"/>
      <c r="B215" s="25"/>
      <c r="C215" s="131">
        <v>0.2</v>
      </c>
      <c r="D215" s="93">
        <v>43191</v>
      </c>
      <c r="E215" s="128">
        <f t="shared" si="13"/>
        <v>46.114978059398759</v>
      </c>
      <c r="F215" s="127">
        <f t="shared" si="17"/>
        <v>40</v>
      </c>
      <c r="G215" s="64" t="e">
        <f ca="1">IF(AND(E215&gt;F215,$G$1="no"),"",_xll.EURO(E215,F215,O215,O215,C215,R215,1,0))</f>
        <v>#NAME?</v>
      </c>
      <c r="H215" s="9" t="e">
        <f ca="1">_xll.EURO(E215,F215,O215,O215,C215,R215,1,1)</f>
        <v>#NAME?</v>
      </c>
      <c r="I215" s="64" t="e">
        <f ca="1">IF(AND(F215&gt;E215,$G$1="no"),"",_xll.EURO(E215,F215,O215,O215,C215,R215,0,0))</f>
        <v>#NAME?</v>
      </c>
      <c r="J215" s="10" t="e">
        <f ca="1">_xll.EURO(E215,F215,O215,O215,C215,R215,0,1)</f>
        <v>#NAME?</v>
      </c>
      <c r="K215" s="14" t="e">
        <f ca="1">_xll.EURO($E215,$F215,$O215,$O215,$C215,$R215,1,2)</f>
        <v>#NAME?</v>
      </c>
      <c r="L215" s="10" t="e">
        <f ca="1">_xll.EURO($E215,$F215,$O215,$O215,$C215,$R215,1,3)/100</f>
        <v>#NAME?</v>
      </c>
      <c r="M215" s="10" t="e">
        <f ca="1">_xll.EURO($E215,$F215,$O215,$O215,$C215,$R215,1,5)/365.25</f>
        <v>#NAME?</v>
      </c>
      <c r="N215" s="118">
        <f>VLOOKUP(D215,Lookups!$B$6:$C$304,2)</f>
        <v>43189</v>
      </c>
      <c r="O215" s="24">
        <f>VLOOKUP(D215,Lookups!$B$6:$E$304,4)</f>
        <v>4.4999999999999998E-2</v>
      </c>
      <c r="P215" s="19">
        <f>VLOOKUP(D215,Lookups!$B$6:$D$304,3)</f>
        <v>21</v>
      </c>
      <c r="Q215" s="143">
        <f t="shared" si="15"/>
        <v>0</v>
      </c>
      <c r="R215" s="28">
        <f t="shared" ca="1" si="16"/>
        <v>1304</v>
      </c>
    </row>
    <row r="216" spans="1:18" x14ac:dyDescent="0.2">
      <c r="A216" s="24"/>
      <c r="B216" s="25"/>
      <c r="C216" s="131">
        <v>0.2</v>
      </c>
      <c r="D216" s="93">
        <v>43221</v>
      </c>
      <c r="E216" s="128">
        <f t="shared" si="13"/>
        <v>49.148887871360571</v>
      </c>
      <c r="F216" s="127">
        <f t="shared" si="17"/>
        <v>40</v>
      </c>
      <c r="G216" s="64" t="e">
        <f ca="1">IF(AND(E216&gt;F216,$G$1="no"),"",_xll.EURO(E216,F216,O216,O216,C216,R216,1,0))</f>
        <v>#NAME?</v>
      </c>
      <c r="H216" s="9" t="e">
        <f ca="1">_xll.EURO(E216,F216,O216,O216,C216,R216,1,1)</f>
        <v>#NAME?</v>
      </c>
      <c r="I216" s="64" t="e">
        <f ca="1">IF(AND(F216&gt;E216,$G$1="no"),"",_xll.EURO(E216,F216,O216,O216,C216,R216,0,0))</f>
        <v>#NAME?</v>
      </c>
      <c r="J216" s="10" t="e">
        <f ca="1">_xll.EURO(E216,F216,O216,O216,C216,R216,0,1)</f>
        <v>#NAME?</v>
      </c>
      <c r="K216" s="14" t="e">
        <f ca="1">_xll.EURO($E216,$F216,$O216,$O216,$C216,$R216,1,2)</f>
        <v>#NAME?</v>
      </c>
      <c r="L216" s="10" t="e">
        <f ca="1">_xll.EURO($E216,$F216,$O216,$O216,$C216,$R216,1,3)/100</f>
        <v>#NAME?</v>
      </c>
      <c r="M216" s="10" t="e">
        <f ca="1">_xll.EURO($E216,$F216,$O216,$O216,$C216,$R216,1,5)/365.25</f>
        <v>#NAME?</v>
      </c>
      <c r="N216" s="118">
        <f>VLOOKUP(D216,Lookups!$B$6:$C$304,2)</f>
        <v>43219</v>
      </c>
      <c r="O216" s="24">
        <f>VLOOKUP(D216,Lookups!$B$6:$E$304,4)</f>
        <v>4.4999999999999998E-2</v>
      </c>
      <c r="P216" s="19">
        <f>VLOOKUP(D216,Lookups!$B$6:$D$304,3)</f>
        <v>22</v>
      </c>
      <c r="Q216" s="143">
        <f t="shared" si="15"/>
        <v>0</v>
      </c>
      <c r="R216" s="28">
        <f t="shared" ca="1" si="16"/>
        <v>1334</v>
      </c>
    </row>
    <row r="217" spans="1:18" x14ac:dyDescent="0.2">
      <c r="A217" s="24"/>
      <c r="B217" s="25"/>
      <c r="C217" s="131">
        <v>0.2</v>
      </c>
      <c r="D217" s="93">
        <v>43252</v>
      </c>
      <c r="E217" s="128">
        <f t="shared" si="13"/>
        <v>56.733572129228904</v>
      </c>
      <c r="F217" s="127">
        <f t="shared" si="17"/>
        <v>40</v>
      </c>
      <c r="G217" s="64" t="e">
        <f ca="1">IF(AND(E217&gt;F217,$G$1="no"),"",_xll.EURO(E217,F217,O217,O217,C217,R217,1,0))</f>
        <v>#NAME?</v>
      </c>
      <c r="H217" s="9" t="e">
        <f ca="1">_xll.EURO(E217,F217,O217,O217,C217,R217,1,1)</f>
        <v>#NAME?</v>
      </c>
      <c r="I217" s="64" t="e">
        <f ca="1">IF(AND(F217&gt;E217,$G$1="no"),"",_xll.EURO(E217,F217,O217,O217,C217,R217,0,0))</f>
        <v>#NAME?</v>
      </c>
      <c r="J217" s="10" t="e">
        <f ca="1">_xll.EURO(E217,F217,O217,O217,C217,R217,0,1)</f>
        <v>#NAME?</v>
      </c>
      <c r="K217" s="14" t="e">
        <f ca="1">_xll.EURO($E217,$F217,$O217,$O217,$C217,$R217,1,2)</f>
        <v>#NAME?</v>
      </c>
      <c r="L217" s="10" t="e">
        <f ca="1">_xll.EURO($E217,$F217,$O217,$O217,$C217,$R217,1,3)/100</f>
        <v>#NAME?</v>
      </c>
      <c r="M217" s="10" t="e">
        <f ca="1">_xll.EURO($E217,$F217,$O217,$O217,$C217,$R217,1,5)/365.25</f>
        <v>#NAME?</v>
      </c>
      <c r="N217" s="118">
        <f>VLOOKUP(D217,Lookups!$B$6:$C$304,2)</f>
        <v>43250</v>
      </c>
      <c r="O217" s="24">
        <f>VLOOKUP(D217,Lookups!$B$6:$E$304,4)</f>
        <v>4.4999999999999998E-2</v>
      </c>
      <c r="P217" s="19">
        <f>VLOOKUP(D217,Lookups!$B$6:$D$304,3)</f>
        <v>21</v>
      </c>
      <c r="Q217" s="143">
        <f t="shared" si="15"/>
        <v>0</v>
      </c>
      <c r="R217" s="28">
        <f t="shared" ca="1" si="16"/>
        <v>1365</v>
      </c>
    </row>
    <row r="218" spans="1:18" x14ac:dyDescent="0.2">
      <c r="A218" s="24"/>
      <c r="B218" s="25"/>
      <c r="C218" s="131">
        <v>0.2</v>
      </c>
      <c r="D218" s="93">
        <v>43282</v>
      </c>
      <c r="E218" s="128">
        <f t="shared" si="13"/>
        <v>67.0487632741781</v>
      </c>
      <c r="F218" s="127">
        <f t="shared" si="17"/>
        <v>40</v>
      </c>
      <c r="G218" s="64" t="e">
        <f ca="1">IF(AND(E218&gt;F218,$G$1="no"),"",_xll.EURO(E218,F218,O218,O218,C218,R218,1,0))</f>
        <v>#NAME?</v>
      </c>
      <c r="H218" s="9" t="e">
        <f ca="1">_xll.EURO(E218,F218,O218,O218,C218,R218,1,1)</f>
        <v>#NAME?</v>
      </c>
      <c r="I218" s="64" t="e">
        <f ca="1">IF(AND(F218&gt;E218,$G$1="no"),"",_xll.EURO(E218,F218,O218,O218,C218,R218,0,0))</f>
        <v>#NAME?</v>
      </c>
      <c r="J218" s="10" t="e">
        <f ca="1">_xll.EURO(E218,F218,O218,O218,C218,R218,0,1)</f>
        <v>#NAME?</v>
      </c>
      <c r="K218" s="14" t="e">
        <f ca="1">_xll.EURO($E218,$F218,$O218,$O218,$C218,$R218,1,2)</f>
        <v>#NAME?</v>
      </c>
      <c r="L218" s="10" t="e">
        <f ca="1">_xll.EURO($E218,$F218,$O218,$O218,$C218,$R218,1,3)/100</f>
        <v>#NAME?</v>
      </c>
      <c r="M218" s="10" t="e">
        <f ca="1">_xll.EURO($E218,$F218,$O218,$O218,$C218,$R218,1,5)/365.25</f>
        <v>#NAME?</v>
      </c>
      <c r="N218" s="118">
        <f>VLOOKUP(D218,Lookups!$B$6:$C$304,2)</f>
        <v>43280</v>
      </c>
      <c r="O218" s="24">
        <f>VLOOKUP(D218,Lookups!$B$6:$E$304,4)</f>
        <v>4.4999999999999998E-2</v>
      </c>
      <c r="P218" s="19">
        <f>VLOOKUP(D218,Lookups!$B$6:$D$304,3)</f>
        <v>21</v>
      </c>
      <c r="Q218" s="143">
        <f t="shared" si="15"/>
        <v>0</v>
      </c>
      <c r="R218" s="28">
        <f t="shared" ca="1" si="16"/>
        <v>1395</v>
      </c>
    </row>
    <row r="219" spans="1:18" x14ac:dyDescent="0.2">
      <c r="A219" s="24"/>
      <c r="B219" s="25"/>
      <c r="C219" s="131">
        <v>0.2</v>
      </c>
      <c r="D219" s="93">
        <v>43313</v>
      </c>
      <c r="E219" s="128">
        <f t="shared" si="13"/>
        <v>67.04877253284846</v>
      </c>
      <c r="F219" s="127">
        <f t="shared" si="17"/>
        <v>40</v>
      </c>
      <c r="G219" s="64" t="e">
        <f ca="1">IF(AND(E219&gt;F219,$G$1="no"),"",_xll.EURO(E219,F219,O219,O219,C219,R219,1,0))</f>
        <v>#NAME?</v>
      </c>
      <c r="H219" s="9" t="e">
        <f ca="1">_xll.EURO(E219,F219,O219,O219,C219,R219,1,1)</f>
        <v>#NAME?</v>
      </c>
      <c r="I219" s="64" t="e">
        <f ca="1">IF(AND(F219&gt;E219,$G$1="no"),"",_xll.EURO(E219,F219,O219,O219,C219,R219,0,0))</f>
        <v>#NAME?</v>
      </c>
      <c r="J219" s="10" t="e">
        <f ca="1">_xll.EURO(E219,F219,O219,O219,C219,R219,0,1)</f>
        <v>#NAME?</v>
      </c>
      <c r="K219" s="14" t="e">
        <f ca="1">_xll.EURO($E219,$F219,$O219,$O219,$C219,$R219,1,2)</f>
        <v>#NAME?</v>
      </c>
      <c r="L219" s="10" t="e">
        <f ca="1">_xll.EURO($E219,$F219,$O219,$O219,$C219,$R219,1,3)/100</f>
        <v>#NAME?</v>
      </c>
      <c r="M219" s="10" t="e">
        <f ca="1">_xll.EURO($E219,$F219,$O219,$O219,$C219,$R219,1,5)/365.25</f>
        <v>#NAME?</v>
      </c>
      <c r="N219" s="118">
        <f>VLOOKUP(D219,Lookups!$B$6:$C$304,2)</f>
        <v>43311</v>
      </c>
      <c r="O219" s="24">
        <f>VLOOKUP(D219,Lookups!$B$6:$E$304,4)</f>
        <v>4.4999999999999998E-2</v>
      </c>
      <c r="P219" s="19">
        <f>VLOOKUP(D219,Lookups!$B$6:$D$304,3)</f>
        <v>23</v>
      </c>
      <c r="Q219" s="143">
        <f t="shared" si="15"/>
        <v>0</v>
      </c>
      <c r="R219" s="28">
        <f t="shared" ca="1" si="16"/>
        <v>1426</v>
      </c>
    </row>
    <row r="220" spans="1:18" x14ac:dyDescent="0.2">
      <c r="A220" s="24"/>
      <c r="B220" s="25"/>
      <c r="C220" s="131">
        <v>0.2</v>
      </c>
      <c r="D220" s="93">
        <v>43344</v>
      </c>
      <c r="E220" s="128">
        <f t="shared" si="13"/>
        <v>49.148878612690183</v>
      </c>
      <c r="F220" s="127">
        <f t="shared" si="17"/>
        <v>40</v>
      </c>
      <c r="G220" s="64" t="e">
        <f ca="1">IF(AND(E220&gt;F220,$G$1="no"),"",_xll.EURO(E220,F220,O220,O220,C220,R220,1,0))</f>
        <v>#NAME?</v>
      </c>
      <c r="H220" s="9" t="e">
        <f ca="1">_xll.EURO(E220,F220,O220,O220,C220,R220,1,1)</f>
        <v>#NAME?</v>
      </c>
      <c r="I220" s="64" t="e">
        <f ca="1">IF(AND(F220&gt;E220,$G$1="no"),"",_xll.EURO(E220,F220,O220,O220,C220,R220,0,0))</f>
        <v>#NAME?</v>
      </c>
      <c r="J220" s="10" t="e">
        <f ca="1">_xll.EURO(E220,F220,O220,O220,C220,R220,0,1)</f>
        <v>#NAME?</v>
      </c>
      <c r="K220" s="14" t="e">
        <f ca="1">_xll.EURO($E220,$F220,$O220,$O220,$C220,$R220,1,2)</f>
        <v>#NAME?</v>
      </c>
      <c r="L220" s="10" t="e">
        <f ca="1">_xll.EURO($E220,$F220,$O220,$O220,$C220,$R220,1,3)/100</f>
        <v>#NAME?</v>
      </c>
      <c r="M220" s="10" t="e">
        <f ca="1">_xll.EURO($E220,$F220,$O220,$O220,$C220,$R220,1,5)/365.25</f>
        <v>#NAME?</v>
      </c>
      <c r="N220" s="118">
        <f>VLOOKUP(D220,Lookups!$B$6:$C$304,2)</f>
        <v>43342</v>
      </c>
      <c r="O220" s="24">
        <f>VLOOKUP(D220,Lookups!$B$6:$E$304,4)</f>
        <v>4.4999999999999998E-2</v>
      </c>
      <c r="P220" s="19">
        <f>VLOOKUP(D220,Lookups!$B$6:$D$304,3)</f>
        <v>19</v>
      </c>
      <c r="Q220" s="143">
        <f t="shared" si="15"/>
        <v>0</v>
      </c>
      <c r="R220" s="28">
        <f t="shared" ca="1" si="16"/>
        <v>1457</v>
      </c>
    </row>
    <row r="221" spans="1:18" x14ac:dyDescent="0.2">
      <c r="A221" s="24"/>
      <c r="B221" s="25"/>
      <c r="C221" s="131">
        <v>0.2</v>
      </c>
      <c r="D221" s="93">
        <v>43374</v>
      </c>
      <c r="E221" s="128">
        <f t="shared" si="13"/>
        <v>45.022798451242359</v>
      </c>
      <c r="F221" s="127">
        <f t="shared" si="17"/>
        <v>40</v>
      </c>
      <c r="G221" s="64" t="e">
        <f ca="1">IF(AND(E221&gt;F221,$G$1="no"),"",_xll.EURO(E221,F221,O221,O221,C221,R221,1,0))</f>
        <v>#NAME?</v>
      </c>
      <c r="H221" s="9" t="e">
        <f ca="1">_xll.EURO(E221,F221,O221,O221,C221,R221,1,1)</f>
        <v>#NAME?</v>
      </c>
      <c r="I221" s="64" t="e">
        <f ca="1">IF(AND(F221&gt;E221,$G$1="no"),"",_xll.EURO(E221,F221,O221,O221,C221,R221,0,0))</f>
        <v>#NAME?</v>
      </c>
      <c r="J221" s="10" t="e">
        <f ca="1">_xll.EURO(E221,F221,O221,O221,C221,R221,0,1)</f>
        <v>#NAME?</v>
      </c>
      <c r="K221" s="14" t="e">
        <f ca="1">_xll.EURO($E221,$F221,$O221,$O221,$C221,$R221,1,2)</f>
        <v>#NAME?</v>
      </c>
      <c r="L221" s="10" t="e">
        <f ca="1">_xll.EURO($E221,$F221,$O221,$O221,$C221,$R221,1,3)/100</f>
        <v>#NAME?</v>
      </c>
      <c r="M221" s="10" t="e">
        <f ca="1">_xll.EURO($E221,$F221,$O221,$O221,$C221,$R221,1,5)/365.25</f>
        <v>#NAME?</v>
      </c>
      <c r="N221" s="118">
        <f>VLOOKUP(D221,Lookups!$B$6:$C$304,2)</f>
        <v>43372</v>
      </c>
      <c r="O221" s="24">
        <f>VLOOKUP(D221,Lookups!$B$6:$E$304,4)</f>
        <v>4.4999999999999998E-2</v>
      </c>
      <c r="P221" s="19">
        <f>VLOOKUP(D221,Lookups!$B$6:$D$304,3)</f>
        <v>23</v>
      </c>
      <c r="Q221" s="143">
        <f t="shared" si="15"/>
        <v>0</v>
      </c>
      <c r="R221" s="28">
        <f t="shared" ca="1" si="16"/>
        <v>1487</v>
      </c>
    </row>
    <row r="222" spans="1:18" x14ac:dyDescent="0.2">
      <c r="A222" s="24"/>
      <c r="B222" s="25"/>
      <c r="C222" s="131">
        <v>0.2</v>
      </c>
      <c r="D222" s="93">
        <v>43405</v>
      </c>
      <c r="E222" s="128">
        <f t="shared" si="13"/>
        <v>44.962112496237353</v>
      </c>
      <c r="F222" s="127">
        <f t="shared" si="17"/>
        <v>40</v>
      </c>
      <c r="G222" s="64" t="e">
        <f ca="1">IF(AND(E222&gt;F222,$G$1="no"),"",_xll.EURO(E222,F222,O222,O222,C222,R222,1,0))</f>
        <v>#NAME?</v>
      </c>
      <c r="H222" s="9" t="e">
        <f ca="1">_xll.EURO(E222,F222,O222,O222,C222,R222,1,1)</f>
        <v>#NAME?</v>
      </c>
      <c r="I222" s="64" t="e">
        <f ca="1">IF(AND(F222&gt;E222,$G$1="no"),"",_xll.EURO(E222,F222,O222,O222,C222,R222,0,0))</f>
        <v>#NAME?</v>
      </c>
      <c r="J222" s="10" t="e">
        <f ca="1">_xll.EURO(E222,F222,O222,O222,C222,R222,0,1)</f>
        <v>#NAME?</v>
      </c>
      <c r="K222" s="14" t="e">
        <f ca="1">_xll.EURO($E222,$F222,$O222,$O222,$C222,$R222,1,2)</f>
        <v>#NAME?</v>
      </c>
      <c r="L222" s="10" t="e">
        <f ca="1">_xll.EURO($E222,$F222,$O222,$O222,$C222,$R222,1,3)/100</f>
        <v>#NAME?</v>
      </c>
      <c r="M222" s="10" t="e">
        <f ca="1">_xll.EURO($E222,$F222,$O222,$O222,$C222,$R222,1,5)/365.25</f>
        <v>#NAME?</v>
      </c>
      <c r="N222" s="118">
        <f>VLOOKUP(D222,Lookups!$B$6:$C$304,2)</f>
        <v>43403</v>
      </c>
      <c r="O222" s="24">
        <f>VLOOKUP(D222,Lookups!$B$6:$E$304,4)</f>
        <v>4.4999999999999998E-2</v>
      </c>
      <c r="P222" s="19">
        <f>VLOOKUP(D222,Lookups!$B$6:$D$304,3)</f>
        <v>21</v>
      </c>
      <c r="Q222" s="143">
        <f t="shared" si="15"/>
        <v>0</v>
      </c>
      <c r="R222" s="28">
        <f t="shared" ca="1" si="16"/>
        <v>1518</v>
      </c>
    </row>
    <row r="223" spans="1:18" x14ac:dyDescent="0.2">
      <c r="A223" s="24"/>
      <c r="B223" s="25"/>
      <c r="C223" s="131">
        <v>0.2</v>
      </c>
      <c r="D223" s="93">
        <v>43435</v>
      </c>
      <c r="E223" s="128">
        <f t="shared" si="13"/>
        <v>44.962112496237353</v>
      </c>
      <c r="F223" s="127">
        <f t="shared" si="17"/>
        <v>40</v>
      </c>
      <c r="G223" s="64" t="e">
        <f ca="1">IF(AND(E223&gt;F223,$G$1="no"),"",_xll.EURO(E223,F223,O223,O223,C223,R223,1,0))</f>
        <v>#NAME?</v>
      </c>
      <c r="H223" s="9" t="e">
        <f ca="1">_xll.EURO(E223,F223,O223,O223,C223,R223,1,1)</f>
        <v>#NAME?</v>
      </c>
      <c r="I223" s="64" t="e">
        <f ca="1">IF(AND(F223&gt;E223,$G$1="no"),"",_xll.EURO(E223,F223,O223,O223,C223,R223,0,0))</f>
        <v>#NAME?</v>
      </c>
      <c r="J223" s="10" t="e">
        <f ca="1">_xll.EURO(E223,F223,O223,O223,C223,R223,0,1)</f>
        <v>#NAME?</v>
      </c>
      <c r="K223" s="14" t="e">
        <f ca="1">_xll.EURO($E223,$F223,$O223,$O223,$C223,$R223,1,2)</f>
        <v>#NAME?</v>
      </c>
      <c r="L223" s="10" t="e">
        <f ca="1">_xll.EURO($E223,$F223,$O223,$O223,$C223,$R223,1,3)/100</f>
        <v>#NAME?</v>
      </c>
      <c r="M223" s="10" t="e">
        <f ca="1">_xll.EURO($E223,$F223,$O223,$O223,$C223,$R223,1,5)/365.25</f>
        <v>#NAME?</v>
      </c>
      <c r="N223" s="118">
        <f>VLOOKUP(D223,Lookups!$B$6:$C$304,2)</f>
        <v>43433</v>
      </c>
      <c r="O223" s="24">
        <f>VLOOKUP(D223,Lookups!$B$6:$E$304,4)</f>
        <v>4.4999999999999998E-2</v>
      </c>
      <c r="P223" s="19">
        <f>VLOOKUP(D223,Lookups!$B$6:$D$304,3)</f>
        <v>20</v>
      </c>
      <c r="Q223" s="143">
        <f t="shared" si="15"/>
        <v>0</v>
      </c>
      <c r="R223" s="28">
        <f t="shared" ca="1" si="16"/>
        <v>1548</v>
      </c>
    </row>
    <row r="224" spans="1:18" x14ac:dyDescent="0.2">
      <c r="A224" s="24"/>
      <c r="B224" s="25"/>
      <c r="C224" s="131">
        <v>0.2</v>
      </c>
      <c r="D224" s="93">
        <v>43466</v>
      </c>
      <c r="E224" s="128">
        <f t="shared" si="13"/>
        <v>49.618154115653667</v>
      </c>
      <c r="F224" s="127">
        <f t="shared" si="17"/>
        <v>40</v>
      </c>
      <c r="G224" s="64" t="e">
        <f ca="1">IF(AND(E224&gt;F224,$G$1="no"),"",_xll.EURO(E224,F224,O224,O224,C224,R224,1,0))</f>
        <v>#NAME?</v>
      </c>
      <c r="H224" s="9" t="e">
        <f ca="1">_xll.EURO(E224,F224,O224,O224,C224,R224,1,1)</f>
        <v>#NAME?</v>
      </c>
      <c r="I224" s="64" t="e">
        <f ca="1">IF(AND(F224&gt;E224,$G$1="no"),"",_xll.EURO(E224,F224,O224,O224,C224,R224,0,0))</f>
        <v>#NAME?</v>
      </c>
      <c r="J224" s="10" t="e">
        <f ca="1">_xll.EURO(E224,F224,O224,O224,C224,R224,0,1)</f>
        <v>#NAME?</v>
      </c>
      <c r="K224" s="14" t="e">
        <f ca="1">_xll.EURO($E224,$F224,$O224,$O224,$C224,$R224,1,2)</f>
        <v>#NAME?</v>
      </c>
      <c r="L224" s="10" t="e">
        <f ca="1">_xll.EURO($E224,$F224,$O224,$O224,$C224,$R224,1,3)/100</f>
        <v>#NAME?</v>
      </c>
      <c r="M224" s="10" t="e">
        <f ca="1">_xll.EURO($E224,$F224,$O224,$O224,$C224,$R224,1,5)/365.25</f>
        <v>#NAME?</v>
      </c>
      <c r="N224" s="118">
        <f>VLOOKUP(D224,Lookups!$B$6:$C$304,2)</f>
        <v>43464</v>
      </c>
      <c r="O224" s="24">
        <f>VLOOKUP(D224,Lookups!$B$6:$E$304,4)</f>
        <v>4.4999999999999998E-2</v>
      </c>
      <c r="P224" s="19">
        <f>VLOOKUP(D224,Lookups!$B$6:$D$304,3)</f>
        <v>22</v>
      </c>
      <c r="Q224" s="143">
        <f t="shared" si="15"/>
        <v>0</v>
      </c>
      <c r="R224" s="28">
        <f t="shared" ca="1" si="16"/>
        <v>1579</v>
      </c>
    </row>
    <row r="225" spans="1:18" x14ac:dyDescent="0.2">
      <c r="A225" s="24"/>
      <c r="B225" s="25"/>
      <c r="C225" s="131">
        <v>0.2</v>
      </c>
      <c r="D225" s="93">
        <v>43497</v>
      </c>
      <c r="E225" s="128">
        <f t="shared" ref="E225:E254" si="18">E213*1.015</f>
        <v>87.375775970408895</v>
      </c>
      <c r="F225" s="127">
        <f t="shared" si="17"/>
        <v>40</v>
      </c>
      <c r="G225" s="64" t="e">
        <f ca="1">IF(AND(E225&gt;F225,$G$1="no"),"",_xll.EURO(E225,F225,O225,O225,C225,R225,1,0))</f>
        <v>#NAME?</v>
      </c>
      <c r="H225" s="9" t="e">
        <f ca="1">_xll.EURO(E225,F225,O225,O225,C225,R225,1,1)</f>
        <v>#NAME?</v>
      </c>
      <c r="I225" s="64" t="e">
        <f ca="1">IF(AND(F225&gt;E225,$G$1="no"),"",_xll.EURO(E225,F225,O225,O225,C225,R225,0,0))</f>
        <v>#NAME?</v>
      </c>
      <c r="J225" s="10" t="e">
        <f ca="1">_xll.EURO(E225,F225,O225,O225,C225,R225,0,1)</f>
        <v>#NAME?</v>
      </c>
      <c r="K225" s="14" t="e">
        <f ca="1">_xll.EURO($E225,$F225,$O225,$O225,$C225,$R225,1,2)</f>
        <v>#NAME?</v>
      </c>
      <c r="L225" s="10" t="e">
        <f ca="1">_xll.EURO($E225,$F225,$O225,$O225,$C225,$R225,1,3)/100</f>
        <v>#NAME?</v>
      </c>
      <c r="M225" s="10" t="e">
        <f ca="1">_xll.EURO($E225,$F225,$O225,$O225,$C225,$R225,1,5)/365.25</f>
        <v>#NAME?</v>
      </c>
      <c r="N225" s="118">
        <f>VLOOKUP(D225,Lookups!$B$6:$C$304,2)</f>
        <v>43495</v>
      </c>
      <c r="O225" s="24">
        <f>VLOOKUP(D225,Lookups!$B$6:$E$304,4)</f>
        <v>4.4999999999999998E-2</v>
      </c>
      <c r="P225" s="19">
        <f>VLOOKUP(D225,Lookups!$B$6:$D$304,3)</f>
        <v>20</v>
      </c>
      <c r="Q225" s="143">
        <f t="shared" si="15"/>
        <v>0</v>
      </c>
      <c r="R225" s="28">
        <f t="shared" ca="1" si="16"/>
        <v>1610</v>
      </c>
    </row>
    <row r="226" spans="1:18" x14ac:dyDescent="0.2">
      <c r="A226" s="24"/>
      <c r="B226" s="25"/>
      <c r="C226" s="131">
        <v>0.2</v>
      </c>
      <c r="D226" s="93">
        <v>43525</v>
      </c>
      <c r="E226" s="128">
        <f t="shared" si="18"/>
        <v>47.668938320060803</v>
      </c>
      <c r="F226" s="127">
        <f t="shared" si="17"/>
        <v>40</v>
      </c>
      <c r="G226" s="64" t="e">
        <f ca="1">IF(AND(E226&gt;F226,$G$1="no"),"",_xll.EURO(E226,F226,O226,O226,C226,R226,1,0))</f>
        <v>#NAME?</v>
      </c>
      <c r="H226" s="9" t="e">
        <f ca="1">_xll.EURO(E226,F226,O226,O226,C226,R226,1,1)</f>
        <v>#NAME?</v>
      </c>
      <c r="I226" s="64" t="e">
        <f ca="1">IF(AND(F226&gt;E226,$G$1="no"),"",_xll.EURO(E226,F226,O226,O226,C226,R226,0,0))</f>
        <v>#NAME?</v>
      </c>
      <c r="J226" s="10" t="e">
        <f ca="1">_xll.EURO(E226,F226,O226,O226,C226,R226,0,1)</f>
        <v>#NAME?</v>
      </c>
      <c r="K226" s="14" t="e">
        <f ca="1">_xll.EURO($E226,$F226,$O226,$O226,$C226,$R226,1,2)</f>
        <v>#NAME?</v>
      </c>
      <c r="L226" s="10" t="e">
        <f ca="1">_xll.EURO($E226,$F226,$O226,$O226,$C226,$R226,1,3)/100</f>
        <v>#NAME?</v>
      </c>
      <c r="M226" s="10" t="e">
        <f ca="1">_xll.EURO($E226,$F226,$O226,$O226,$C226,$R226,1,5)/365.25</f>
        <v>#NAME?</v>
      </c>
      <c r="N226" s="118">
        <f>VLOOKUP(D226,Lookups!$B$6:$C$304,2)</f>
        <v>43523</v>
      </c>
      <c r="O226" s="24">
        <f>VLOOKUP(D226,Lookups!$B$6:$E$304,4)</f>
        <v>4.4999999999999998E-2</v>
      </c>
      <c r="P226" s="19">
        <f>VLOOKUP(D226,Lookups!$B$6:$D$304,3)</f>
        <v>21</v>
      </c>
      <c r="Q226" s="143">
        <f t="shared" si="15"/>
        <v>0</v>
      </c>
      <c r="R226" s="28">
        <f t="shared" ca="1" si="16"/>
        <v>1638</v>
      </c>
    </row>
    <row r="227" spans="1:18" x14ac:dyDescent="0.2">
      <c r="A227" s="24"/>
      <c r="B227" s="25"/>
      <c r="C227" s="131">
        <v>0.2</v>
      </c>
      <c r="D227" s="93">
        <v>43556</v>
      </c>
      <c r="E227" s="128">
        <f t="shared" si="18"/>
        <v>46.806702730289736</v>
      </c>
      <c r="F227" s="127">
        <f t="shared" si="17"/>
        <v>40</v>
      </c>
      <c r="G227" s="64" t="e">
        <f ca="1">IF(AND(E227&gt;F227,$G$1="no"),"",_xll.EURO(E227,F227,O227,O227,C227,R227,1,0))</f>
        <v>#NAME?</v>
      </c>
      <c r="H227" s="9" t="e">
        <f ca="1">_xll.EURO(E227,F227,O227,O227,C227,R227,1,1)</f>
        <v>#NAME?</v>
      </c>
      <c r="I227" s="64" t="e">
        <f ca="1">IF(AND(F227&gt;E227,$G$1="no"),"",_xll.EURO(E227,F227,O227,O227,C227,R227,0,0))</f>
        <v>#NAME?</v>
      </c>
      <c r="J227" s="10" t="e">
        <f ca="1">_xll.EURO(E227,F227,O227,O227,C227,R227,0,1)</f>
        <v>#NAME?</v>
      </c>
      <c r="K227" s="14" t="e">
        <f ca="1">_xll.EURO($E227,$F227,$O227,$O227,$C227,$R227,1,2)</f>
        <v>#NAME?</v>
      </c>
      <c r="L227" s="10" t="e">
        <f ca="1">_xll.EURO($E227,$F227,$O227,$O227,$C227,$R227,1,3)/100</f>
        <v>#NAME?</v>
      </c>
      <c r="M227" s="10" t="e">
        <f ca="1">_xll.EURO($E227,$F227,$O227,$O227,$C227,$R227,1,5)/365.25</f>
        <v>#NAME?</v>
      </c>
      <c r="N227" s="118">
        <f>VLOOKUP(D227,Lookups!$B$6:$C$304,2)</f>
        <v>43554</v>
      </c>
      <c r="O227" s="24">
        <f>VLOOKUP(D227,Lookups!$B$6:$E$304,4)</f>
        <v>4.4999999999999998E-2</v>
      </c>
      <c r="P227" s="19">
        <f>VLOOKUP(D227,Lookups!$B$6:$D$304,3)</f>
        <v>22</v>
      </c>
      <c r="Q227" s="143">
        <f t="shared" si="15"/>
        <v>0</v>
      </c>
      <c r="R227" s="28">
        <f t="shared" ca="1" si="16"/>
        <v>1669</v>
      </c>
    </row>
    <row r="228" spans="1:18" x14ac:dyDescent="0.2">
      <c r="A228" s="24"/>
      <c r="B228" s="25"/>
      <c r="C228" s="131">
        <v>0.2</v>
      </c>
      <c r="D228" s="93">
        <v>43586</v>
      </c>
      <c r="E228" s="128">
        <f t="shared" si="18"/>
        <v>49.886121189430973</v>
      </c>
      <c r="F228" s="127">
        <f t="shared" si="17"/>
        <v>40</v>
      </c>
      <c r="G228" s="64" t="e">
        <f ca="1">IF(AND(E228&gt;F228,$G$1="no"),"",_xll.EURO(E228,F228,O228,O228,C228,R228,1,0))</f>
        <v>#NAME?</v>
      </c>
      <c r="H228" s="9" t="e">
        <f ca="1">_xll.EURO(E228,F228,O228,O228,C228,R228,1,1)</f>
        <v>#NAME?</v>
      </c>
      <c r="I228" s="64" t="e">
        <f ca="1">IF(AND(F228&gt;E228,$G$1="no"),"",_xll.EURO(E228,F228,O228,O228,C228,R228,0,0))</f>
        <v>#NAME?</v>
      </c>
      <c r="J228" s="10" t="e">
        <f ca="1">_xll.EURO(E228,F228,O228,O228,C228,R228,0,1)</f>
        <v>#NAME?</v>
      </c>
      <c r="K228" s="14" t="e">
        <f ca="1">_xll.EURO($E228,$F228,$O228,$O228,$C228,$R228,1,2)</f>
        <v>#NAME?</v>
      </c>
      <c r="L228" s="10" t="e">
        <f ca="1">_xll.EURO($E228,$F228,$O228,$O228,$C228,$R228,1,3)/100</f>
        <v>#NAME?</v>
      </c>
      <c r="M228" s="10" t="e">
        <f ca="1">_xll.EURO($E228,$F228,$O228,$O228,$C228,$R228,1,5)/365.25</f>
        <v>#NAME?</v>
      </c>
      <c r="N228" s="118">
        <f>VLOOKUP(D228,Lookups!$B$6:$C$304,2)</f>
        <v>43584</v>
      </c>
      <c r="O228" s="24">
        <f>VLOOKUP(D228,Lookups!$B$6:$E$304,4)</f>
        <v>4.4999999999999998E-2</v>
      </c>
      <c r="P228" s="19">
        <f>VLOOKUP(D228,Lookups!$B$6:$D$304,3)</f>
        <v>22</v>
      </c>
      <c r="Q228" s="143">
        <f t="shared" si="15"/>
        <v>0</v>
      </c>
      <c r="R228" s="28">
        <f t="shared" ca="1" si="16"/>
        <v>1699</v>
      </c>
    </row>
    <row r="229" spans="1:18" x14ac:dyDescent="0.2">
      <c r="A229" s="24"/>
      <c r="B229" s="25"/>
      <c r="C229" s="131">
        <v>0.2</v>
      </c>
      <c r="D229" s="93">
        <v>43617</v>
      </c>
      <c r="E229" s="128">
        <f t="shared" si="18"/>
        <v>57.584575711167332</v>
      </c>
      <c r="F229" s="127">
        <f t="shared" si="17"/>
        <v>40</v>
      </c>
      <c r="G229" s="64" t="e">
        <f ca="1">IF(AND(E229&gt;F229,$G$1="no"),"",_xll.EURO(E229,F229,O229,O229,C229,R229,1,0))</f>
        <v>#NAME?</v>
      </c>
      <c r="H229" s="9" t="e">
        <f ca="1">_xll.EURO(E229,F229,O229,O229,C229,R229,1,1)</f>
        <v>#NAME?</v>
      </c>
      <c r="I229" s="64" t="e">
        <f ca="1">IF(AND(F229&gt;E229,$G$1="no"),"",_xll.EURO(E229,F229,O229,O229,C229,R229,0,0))</f>
        <v>#NAME?</v>
      </c>
      <c r="J229" s="10" t="e">
        <f ca="1">_xll.EURO(E229,F229,O229,O229,C229,R229,0,1)</f>
        <v>#NAME?</v>
      </c>
      <c r="K229" s="14" t="e">
        <f ca="1">_xll.EURO($E229,$F229,$O229,$O229,$C229,$R229,1,2)</f>
        <v>#NAME?</v>
      </c>
      <c r="L229" s="10" t="e">
        <f ca="1">_xll.EURO($E229,$F229,$O229,$O229,$C229,$R229,1,3)/100</f>
        <v>#NAME?</v>
      </c>
      <c r="M229" s="10" t="e">
        <f ca="1">_xll.EURO($E229,$F229,$O229,$O229,$C229,$R229,1,5)/365.25</f>
        <v>#NAME?</v>
      </c>
      <c r="N229" s="118">
        <f>VLOOKUP(D229,Lookups!$B$6:$C$304,2)</f>
        <v>43615</v>
      </c>
      <c r="O229" s="24">
        <f>VLOOKUP(D229,Lookups!$B$6:$E$304,4)</f>
        <v>4.4999999999999998E-2</v>
      </c>
      <c r="P229" s="19">
        <f>VLOOKUP(D229,Lookups!$B$6:$D$304,3)</f>
        <v>20</v>
      </c>
      <c r="Q229" s="143">
        <f t="shared" si="15"/>
        <v>0</v>
      </c>
      <c r="R229" s="28">
        <f t="shared" ca="1" si="16"/>
        <v>1730</v>
      </c>
    </row>
    <row r="230" spans="1:18" x14ac:dyDescent="0.2">
      <c r="A230" s="24"/>
      <c r="B230" s="25"/>
      <c r="C230" s="131">
        <v>0.2</v>
      </c>
      <c r="D230" s="93">
        <v>43647</v>
      </c>
      <c r="E230" s="128">
        <f t="shared" si="18"/>
        <v>68.054494723290759</v>
      </c>
      <c r="F230" s="127">
        <f t="shared" si="17"/>
        <v>40</v>
      </c>
      <c r="G230" s="64" t="e">
        <f ca="1">IF(AND(E230&gt;F230,$G$1="no"),"",_xll.EURO(E230,F230,O230,O230,C230,R230,1,0))</f>
        <v>#NAME?</v>
      </c>
      <c r="H230" s="9" t="e">
        <f ca="1">_xll.EURO(E230,F230,O230,O230,C230,R230,1,1)</f>
        <v>#NAME?</v>
      </c>
      <c r="I230" s="64" t="e">
        <f ca="1">IF(AND(F230&gt;E230,$G$1="no"),"",_xll.EURO(E230,F230,O230,O230,C230,R230,0,0))</f>
        <v>#NAME?</v>
      </c>
      <c r="J230" s="10" t="e">
        <f ca="1">_xll.EURO(E230,F230,O230,O230,C230,R230,0,1)</f>
        <v>#NAME?</v>
      </c>
      <c r="K230" s="14" t="e">
        <f ca="1">_xll.EURO($E230,$F230,$O230,$O230,$C230,$R230,1,2)</f>
        <v>#NAME?</v>
      </c>
      <c r="L230" s="10" t="e">
        <f ca="1">_xll.EURO($E230,$F230,$O230,$O230,$C230,$R230,1,3)/100</f>
        <v>#NAME?</v>
      </c>
      <c r="M230" s="10" t="e">
        <f ca="1">_xll.EURO($E230,$F230,$O230,$O230,$C230,$R230,1,5)/365.25</f>
        <v>#NAME?</v>
      </c>
      <c r="N230" s="118">
        <f>VLOOKUP(D230,Lookups!$B$6:$C$304,2)</f>
        <v>43645</v>
      </c>
      <c r="O230" s="24">
        <f>VLOOKUP(D230,Lookups!$B$6:$E$304,4)</f>
        <v>4.4999999999999998E-2</v>
      </c>
      <c r="P230" s="19">
        <f>VLOOKUP(D230,Lookups!$B$6:$D$304,3)</f>
        <v>22</v>
      </c>
      <c r="Q230" s="143">
        <f t="shared" si="15"/>
        <v>0</v>
      </c>
      <c r="R230" s="28">
        <f t="shared" ca="1" si="16"/>
        <v>1760</v>
      </c>
    </row>
    <row r="231" spans="1:18" x14ac:dyDescent="0.2">
      <c r="A231" s="24"/>
      <c r="B231" s="25"/>
      <c r="C231" s="131">
        <v>0.2</v>
      </c>
      <c r="D231" s="93">
        <v>43678</v>
      </c>
      <c r="E231" s="128">
        <f t="shared" si="18"/>
        <v>68.054504120841187</v>
      </c>
      <c r="F231" s="127">
        <f t="shared" si="17"/>
        <v>40</v>
      </c>
      <c r="G231" s="64" t="e">
        <f ca="1">IF(AND(E231&gt;F231,$G$1="no"),"",_xll.EURO(E231,F231,O231,O231,C231,R231,1,0))</f>
        <v>#NAME?</v>
      </c>
      <c r="H231" s="9" t="e">
        <f ca="1">_xll.EURO(E231,F231,O231,O231,C231,R231,1,1)</f>
        <v>#NAME?</v>
      </c>
      <c r="I231" s="64" t="e">
        <f ca="1">IF(AND(F231&gt;E231,$G$1="no"),"",_xll.EURO(E231,F231,O231,O231,C231,R231,0,0))</f>
        <v>#NAME?</v>
      </c>
      <c r="J231" s="10" t="e">
        <f ca="1">_xll.EURO(E231,F231,O231,O231,C231,R231,0,1)</f>
        <v>#NAME?</v>
      </c>
      <c r="K231" s="14" t="e">
        <f ca="1">_xll.EURO($E231,$F231,$O231,$O231,$C231,$R231,1,2)</f>
        <v>#NAME?</v>
      </c>
      <c r="L231" s="10" t="e">
        <f ca="1">_xll.EURO($E231,$F231,$O231,$O231,$C231,$R231,1,3)/100</f>
        <v>#NAME?</v>
      </c>
      <c r="M231" s="10" t="e">
        <f ca="1">_xll.EURO($E231,$F231,$O231,$O231,$C231,$R231,1,5)/365.25</f>
        <v>#NAME?</v>
      </c>
      <c r="N231" s="118">
        <f>VLOOKUP(D231,Lookups!$B$6:$C$304,2)</f>
        <v>43676</v>
      </c>
      <c r="O231" s="24">
        <f>VLOOKUP(D231,Lookups!$B$6:$E$304,4)</f>
        <v>4.4999999999999998E-2</v>
      </c>
      <c r="P231" s="19">
        <f>VLOOKUP(D231,Lookups!$B$6:$D$304,3)</f>
        <v>22</v>
      </c>
      <c r="Q231" s="143">
        <f t="shared" si="15"/>
        <v>0</v>
      </c>
      <c r="R231" s="28">
        <f t="shared" ca="1" si="16"/>
        <v>1791</v>
      </c>
    </row>
    <row r="232" spans="1:18" x14ac:dyDescent="0.2">
      <c r="A232" s="24"/>
      <c r="B232" s="25"/>
      <c r="C232" s="131">
        <v>0.2</v>
      </c>
      <c r="D232" s="93">
        <v>43709</v>
      </c>
      <c r="E232" s="128">
        <f t="shared" si="18"/>
        <v>49.886111791880531</v>
      </c>
      <c r="F232" s="127">
        <f t="shared" si="17"/>
        <v>40</v>
      </c>
      <c r="G232" s="64" t="e">
        <f ca="1">IF(AND(E232&gt;F232,$G$1="no"),"",_xll.EURO(E232,F232,O232,O232,C232,R232,1,0))</f>
        <v>#NAME?</v>
      </c>
      <c r="H232" s="9" t="e">
        <f ca="1">_xll.EURO(E232,F232,O232,O232,C232,R232,1,1)</f>
        <v>#NAME?</v>
      </c>
      <c r="I232" s="64" t="e">
        <f ca="1">IF(AND(F232&gt;E232,$G$1="no"),"",_xll.EURO(E232,F232,O232,O232,C232,R232,0,0))</f>
        <v>#NAME?</v>
      </c>
      <c r="J232" s="10" t="e">
        <f ca="1">_xll.EURO(E232,F232,O232,O232,C232,R232,0,1)</f>
        <v>#NAME?</v>
      </c>
      <c r="K232" s="14" t="e">
        <f ca="1">_xll.EURO($E232,$F232,$O232,$O232,$C232,$R232,1,2)</f>
        <v>#NAME?</v>
      </c>
      <c r="L232" s="10" t="e">
        <f ca="1">_xll.EURO($E232,$F232,$O232,$O232,$C232,$R232,1,3)/100</f>
        <v>#NAME?</v>
      </c>
      <c r="M232" s="10" t="e">
        <f ca="1">_xll.EURO($E232,$F232,$O232,$O232,$C232,$R232,1,5)/365.25</f>
        <v>#NAME?</v>
      </c>
      <c r="N232" s="118">
        <f>VLOOKUP(D232,Lookups!$B$6:$C$304,2)</f>
        <v>43707</v>
      </c>
      <c r="O232" s="24">
        <f>VLOOKUP(D232,Lookups!$B$6:$E$304,4)</f>
        <v>4.4999999999999998E-2</v>
      </c>
      <c r="P232" s="19">
        <f>VLOOKUP(D232,Lookups!$B$6:$D$304,3)</f>
        <v>20</v>
      </c>
      <c r="Q232" s="143">
        <f t="shared" si="15"/>
        <v>0</v>
      </c>
      <c r="R232" s="28">
        <f t="shared" ca="1" si="16"/>
        <v>1822</v>
      </c>
    </row>
    <row r="233" spans="1:18" x14ac:dyDescent="0.2">
      <c r="A233" s="24"/>
      <c r="B233" s="25"/>
      <c r="C233" s="131">
        <v>0.2</v>
      </c>
      <c r="D233" s="93">
        <v>43739</v>
      </c>
      <c r="E233" s="128">
        <f t="shared" si="18"/>
        <v>45.698140428010987</v>
      </c>
      <c r="F233" s="127">
        <f t="shared" si="17"/>
        <v>40</v>
      </c>
      <c r="G233" s="64" t="e">
        <f ca="1">IF(AND(E233&gt;F233,$G$1="no"),"",_xll.EURO(E233,F233,O233,O233,C233,R233,1,0))</f>
        <v>#NAME?</v>
      </c>
      <c r="H233" s="9" t="e">
        <f ca="1">_xll.EURO(E233,F233,O233,O233,C233,R233,1,1)</f>
        <v>#NAME?</v>
      </c>
      <c r="I233" s="64" t="e">
        <f ca="1">IF(AND(F233&gt;E233,$G$1="no"),"",_xll.EURO(E233,F233,O233,O233,C233,R233,0,0))</f>
        <v>#NAME?</v>
      </c>
      <c r="J233" s="10" t="e">
        <f ca="1">_xll.EURO(E233,F233,O233,O233,C233,R233,0,1)</f>
        <v>#NAME?</v>
      </c>
      <c r="K233" s="14" t="e">
        <f ca="1">_xll.EURO($E233,$F233,$O233,$O233,$C233,$R233,1,2)</f>
        <v>#NAME?</v>
      </c>
      <c r="L233" s="10" t="e">
        <f ca="1">_xll.EURO($E233,$F233,$O233,$O233,$C233,$R233,1,3)/100</f>
        <v>#NAME?</v>
      </c>
      <c r="M233" s="10" t="e">
        <f ca="1">_xll.EURO($E233,$F233,$O233,$O233,$C233,$R233,1,5)/365.25</f>
        <v>#NAME?</v>
      </c>
      <c r="N233" s="118">
        <f>VLOOKUP(D233,Lookups!$B$6:$C$304,2)</f>
        <v>43737</v>
      </c>
      <c r="O233" s="24">
        <f>VLOOKUP(D233,Lookups!$B$6:$E$304,4)</f>
        <v>4.4999999999999998E-2</v>
      </c>
      <c r="P233" s="19">
        <f>VLOOKUP(D233,Lookups!$B$6:$D$304,3)</f>
        <v>23</v>
      </c>
      <c r="Q233" s="143">
        <f t="shared" si="15"/>
        <v>0</v>
      </c>
      <c r="R233" s="28">
        <f t="shared" ca="1" si="16"/>
        <v>1852</v>
      </c>
    </row>
    <row r="234" spans="1:18" x14ac:dyDescent="0.2">
      <c r="A234" s="24"/>
      <c r="B234" s="25"/>
      <c r="C234" s="131">
        <v>0.2</v>
      </c>
      <c r="D234" s="93">
        <v>43770</v>
      </c>
      <c r="E234" s="128">
        <f t="shared" si="18"/>
        <v>45.636544183680911</v>
      </c>
      <c r="F234" s="127">
        <f t="shared" si="17"/>
        <v>40</v>
      </c>
      <c r="G234" s="64" t="e">
        <f ca="1">IF(AND(E234&gt;F234,$G$1="no"),"",_xll.EURO(E234,F234,O234,O234,C234,R234,1,0))</f>
        <v>#NAME?</v>
      </c>
      <c r="H234" s="9" t="e">
        <f ca="1">_xll.EURO(E234,F234,O234,O234,C234,R234,1,1)</f>
        <v>#NAME?</v>
      </c>
      <c r="I234" s="64" t="e">
        <f ca="1">IF(AND(F234&gt;E234,$G$1="no"),"",_xll.EURO(E234,F234,O234,O234,C234,R234,0,0))</f>
        <v>#NAME?</v>
      </c>
      <c r="J234" s="10" t="e">
        <f ca="1">_xll.EURO(E234,F234,O234,O234,C234,R234,0,1)</f>
        <v>#NAME?</v>
      </c>
      <c r="K234" s="14" t="e">
        <f ca="1">_xll.EURO($E234,$F234,$O234,$O234,$C234,$R234,1,2)</f>
        <v>#NAME?</v>
      </c>
      <c r="L234" s="10" t="e">
        <f ca="1">_xll.EURO($E234,$F234,$O234,$O234,$C234,$R234,1,3)/100</f>
        <v>#NAME?</v>
      </c>
      <c r="M234" s="10" t="e">
        <f ca="1">_xll.EURO($E234,$F234,$O234,$O234,$C234,$R234,1,5)/365.25</f>
        <v>#NAME?</v>
      </c>
      <c r="N234" s="118">
        <f>VLOOKUP(D234,Lookups!$B$6:$C$304,2)</f>
        <v>43768</v>
      </c>
      <c r="O234" s="24">
        <f>VLOOKUP(D234,Lookups!$B$6:$E$304,4)</f>
        <v>4.4999999999999998E-2</v>
      </c>
      <c r="P234" s="19">
        <f>VLOOKUP(D234,Lookups!$B$6:$D$304,3)</f>
        <v>20</v>
      </c>
      <c r="Q234" s="143">
        <f t="shared" si="15"/>
        <v>0</v>
      </c>
      <c r="R234" s="28">
        <f t="shared" ca="1" si="16"/>
        <v>1883</v>
      </c>
    </row>
    <row r="235" spans="1:18" x14ac:dyDescent="0.2">
      <c r="A235" s="24"/>
      <c r="B235" s="25"/>
      <c r="C235" s="131">
        <v>0.2</v>
      </c>
      <c r="D235" s="93">
        <v>43800</v>
      </c>
      <c r="E235" s="128">
        <f t="shared" si="18"/>
        <v>45.636544183680911</v>
      </c>
      <c r="F235" s="127">
        <f t="shared" si="17"/>
        <v>40</v>
      </c>
      <c r="G235" s="64" t="e">
        <f ca="1">IF(AND(E235&gt;F235,$G$1="no"),"",_xll.EURO(E235,F235,O235,O235,C235,R235,1,0))</f>
        <v>#NAME?</v>
      </c>
      <c r="H235" s="9" t="e">
        <f ca="1">_xll.EURO(E235,F235,O235,O235,C235,R235,1,1)</f>
        <v>#NAME?</v>
      </c>
      <c r="I235" s="64" t="e">
        <f ca="1">IF(AND(F235&gt;E235,$G$1="no"),"",_xll.EURO(E235,F235,O235,O235,C235,R235,0,0))</f>
        <v>#NAME?</v>
      </c>
      <c r="J235" s="10" t="e">
        <f ca="1">_xll.EURO(E235,F235,O235,O235,C235,R235,0,1)</f>
        <v>#NAME?</v>
      </c>
      <c r="K235" s="14" t="e">
        <f ca="1">_xll.EURO($E235,$F235,$O235,$O235,$C235,$R235,1,2)</f>
        <v>#NAME?</v>
      </c>
      <c r="L235" s="10" t="e">
        <f ca="1">_xll.EURO($E235,$F235,$O235,$O235,$C235,$R235,1,3)/100</f>
        <v>#NAME?</v>
      </c>
      <c r="M235" s="10" t="e">
        <f ca="1">_xll.EURO($E235,$F235,$O235,$O235,$C235,$R235,1,5)/365.25</f>
        <v>#NAME?</v>
      </c>
      <c r="N235" s="118">
        <f>VLOOKUP(D235,Lookups!$B$6:$C$304,2)</f>
        <v>43798</v>
      </c>
      <c r="O235" s="24">
        <f>VLOOKUP(D235,Lookups!$B$6:$E$304,4)</f>
        <v>4.4999999999999998E-2</v>
      </c>
      <c r="P235" s="19">
        <f>VLOOKUP(D235,Lookups!$B$6:$D$304,3)</f>
        <v>21</v>
      </c>
      <c r="Q235" s="143">
        <f t="shared" si="15"/>
        <v>0</v>
      </c>
      <c r="R235" s="28">
        <f t="shared" ca="1" si="16"/>
        <v>1913</v>
      </c>
    </row>
    <row r="236" spans="1:18" x14ac:dyDescent="0.2">
      <c r="A236" s="24"/>
      <c r="B236" s="25"/>
      <c r="C236" s="131">
        <v>0.2</v>
      </c>
      <c r="D236" s="93">
        <v>43831</v>
      </c>
      <c r="E236" s="128">
        <f t="shared" si="18"/>
        <v>50.362426427388463</v>
      </c>
      <c r="F236" s="127">
        <f t="shared" si="17"/>
        <v>40</v>
      </c>
      <c r="G236" s="64" t="e">
        <f ca="1">IF(AND(E236&gt;F236,$G$1="no"),"",_xll.EURO(E236,F236,O236,O236,C236,R236,1,0))</f>
        <v>#NAME?</v>
      </c>
      <c r="H236" s="9" t="e">
        <f ca="1">_xll.EURO(E236,F236,O236,O236,C236,R236,1,1)</f>
        <v>#NAME?</v>
      </c>
      <c r="I236" s="64" t="e">
        <f ca="1">IF(AND(F236&gt;E236,$G$1="no"),"",_xll.EURO(E236,F236,O236,O236,C236,R236,0,0))</f>
        <v>#NAME?</v>
      </c>
      <c r="J236" s="10" t="e">
        <f ca="1">_xll.EURO(E236,F236,O236,O236,C236,R236,0,1)</f>
        <v>#NAME?</v>
      </c>
      <c r="K236" s="14" t="e">
        <f ca="1">_xll.EURO($E236,$F236,$O236,$O236,$C236,$R236,1,2)</f>
        <v>#NAME?</v>
      </c>
      <c r="L236" s="10" t="e">
        <f ca="1">_xll.EURO($E236,$F236,$O236,$O236,$C236,$R236,1,3)/100</f>
        <v>#NAME?</v>
      </c>
      <c r="M236" s="10" t="e">
        <f ca="1">_xll.EURO($E236,$F236,$O236,$O236,$C236,$R236,1,5)/365.25</f>
        <v>#NAME?</v>
      </c>
      <c r="N236" s="118">
        <f>VLOOKUP(D236,Lookups!$B$6:$C$304,2)</f>
        <v>43829</v>
      </c>
      <c r="O236" s="24">
        <f>VLOOKUP(D236,Lookups!$B$6:$E$304,4)</f>
        <v>4.4999999999999998E-2</v>
      </c>
      <c r="P236" s="19">
        <f>VLOOKUP(D236,Lookups!$B$6:$D$304,3)</f>
        <v>22</v>
      </c>
      <c r="Q236" s="143">
        <f t="shared" si="15"/>
        <v>0</v>
      </c>
      <c r="R236" s="28">
        <f t="shared" ca="1" si="16"/>
        <v>1944</v>
      </c>
    </row>
    <row r="237" spans="1:18" x14ac:dyDescent="0.2">
      <c r="A237" s="24"/>
      <c r="B237" s="25"/>
      <c r="C237" s="131">
        <v>0.2</v>
      </c>
      <c r="D237" s="93">
        <v>43862</v>
      </c>
      <c r="E237" s="128">
        <f t="shared" si="18"/>
        <v>88.686412609965018</v>
      </c>
      <c r="F237" s="127">
        <f t="shared" si="17"/>
        <v>40</v>
      </c>
      <c r="G237" s="64" t="e">
        <f ca="1">IF(AND(E237&gt;F237,$G$1="no"),"",_xll.EURO(E237,F237,O237,O237,C237,R237,1,0))</f>
        <v>#NAME?</v>
      </c>
      <c r="H237" s="9" t="e">
        <f ca="1">_xll.EURO(E237,F237,O237,O237,C237,R237,1,1)</f>
        <v>#NAME?</v>
      </c>
      <c r="I237" s="64" t="e">
        <f ca="1">IF(AND(F237&gt;E237,$G$1="no"),"",_xll.EURO(E237,F237,O237,O237,C237,R237,0,0))</f>
        <v>#NAME?</v>
      </c>
      <c r="J237" s="10" t="e">
        <f ca="1">_xll.EURO(E237,F237,O237,O237,C237,R237,0,1)</f>
        <v>#NAME?</v>
      </c>
      <c r="K237" s="14" t="e">
        <f ca="1">_xll.EURO($E237,$F237,$O237,$O237,$C237,$R237,1,2)</f>
        <v>#NAME?</v>
      </c>
      <c r="L237" s="10" t="e">
        <f ca="1">_xll.EURO($E237,$F237,$O237,$O237,$C237,$R237,1,3)/100</f>
        <v>#NAME?</v>
      </c>
      <c r="M237" s="10" t="e">
        <f ca="1">_xll.EURO($E237,$F237,$O237,$O237,$C237,$R237,1,5)/365.25</f>
        <v>#NAME?</v>
      </c>
      <c r="N237" s="118">
        <f>VLOOKUP(D237,Lookups!$B$6:$C$304,2)</f>
        <v>43860</v>
      </c>
      <c r="O237" s="24">
        <f>VLOOKUP(D237,Lookups!$B$6:$E$304,4)</f>
        <v>4.4999999999999998E-2</v>
      </c>
      <c r="P237" s="19">
        <f>VLOOKUP(D237,Lookups!$B$6:$D$304,3)</f>
        <v>20</v>
      </c>
      <c r="Q237" s="143">
        <f t="shared" si="15"/>
        <v>0</v>
      </c>
      <c r="R237" s="28">
        <f t="shared" ca="1" si="16"/>
        <v>1975</v>
      </c>
    </row>
    <row r="238" spans="1:18" x14ac:dyDescent="0.2">
      <c r="A238" s="24"/>
      <c r="B238" s="25"/>
      <c r="C238" s="131">
        <v>0.2</v>
      </c>
      <c r="D238" s="93">
        <v>43891</v>
      </c>
      <c r="E238" s="128">
        <f t="shared" si="18"/>
        <v>48.383972394861708</v>
      </c>
      <c r="F238" s="127">
        <f t="shared" si="17"/>
        <v>40</v>
      </c>
      <c r="G238" s="64" t="e">
        <f ca="1">IF(AND(E238&gt;F238,$G$1="no"),"",_xll.EURO(E238,F238,O238,O238,C238,R238,1,0))</f>
        <v>#NAME?</v>
      </c>
      <c r="H238" s="9" t="e">
        <f ca="1">_xll.EURO(E238,F238,O238,O238,C238,R238,1,1)</f>
        <v>#NAME?</v>
      </c>
      <c r="I238" s="64" t="e">
        <f ca="1">IF(AND(F238&gt;E238,$G$1="no"),"",_xll.EURO(E238,F238,O238,O238,C238,R238,0,0))</f>
        <v>#NAME?</v>
      </c>
      <c r="J238" s="10" t="e">
        <f ca="1">_xll.EURO(E238,F238,O238,O238,C238,R238,0,1)</f>
        <v>#NAME?</v>
      </c>
      <c r="K238" s="14" t="e">
        <f ca="1">_xll.EURO($E238,$F238,$O238,$O238,$C238,$R238,1,2)</f>
        <v>#NAME?</v>
      </c>
      <c r="L238" s="10" t="e">
        <f ca="1">_xll.EURO($E238,$F238,$O238,$O238,$C238,$R238,1,3)/100</f>
        <v>#NAME?</v>
      </c>
      <c r="M238" s="10" t="e">
        <f ca="1">_xll.EURO($E238,$F238,$O238,$O238,$C238,$R238,1,5)/365.25</f>
        <v>#NAME?</v>
      </c>
      <c r="N238" s="118">
        <f>VLOOKUP(D238,Lookups!$B$6:$C$304,2)</f>
        <v>43889</v>
      </c>
      <c r="O238" s="24">
        <f>VLOOKUP(D238,Lookups!$B$6:$E$304,4)</f>
        <v>4.4999999999999998E-2</v>
      </c>
      <c r="P238" s="19">
        <f>VLOOKUP(D238,Lookups!$B$6:$D$304,3)</f>
        <v>22</v>
      </c>
      <c r="Q238" s="143">
        <f t="shared" si="15"/>
        <v>0</v>
      </c>
      <c r="R238" s="28">
        <f t="shared" ca="1" si="16"/>
        <v>2004</v>
      </c>
    </row>
    <row r="239" spans="1:18" x14ac:dyDescent="0.2">
      <c r="A239" s="24"/>
      <c r="B239" s="25"/>
      <c r="C239" s="131">
        <v>0.2</v>
      </c>
      <c r="D239" s="93">
        <v>43922</v>
      </c>
      <c r="E239" s="128">
        <f t="shared" si="18"/>
        <v>47.508803271244076</v>
      </c>
      <c r="F239" s="127">
        <f t="shared" si="17"/>
        <v>40</v>
      </c>
      <c r="G239" s="64" t="e">
        <f ca="1">IF(AND(E239&gt;F239,$G$1="no"),"",_xll.EURO(E239,F239,O239,O239,C239,R239,1,0))</f>
        <v>#NAME?</v>
      </c>
      <c r="H239" s="9" t="e">
        <f ca="1">_xll.EURO(E239,F239,O239,O239,C239,R239,1,1)</f>
        <v>#NAME?</v>
      </c>
      <c r="I239" s="64" t="e">
        <f ca="1">IF(AND(F239&gt;E239,$G$1="no"),"",_xll.EURO(E239,F239,O239,O239,C239,R239,0,0))</f>
        <v>#NAME?</v>
      </c>
      <c r="J239" s="10" t="e">
        <f ca="1">_xll.EURO(E239,F239,O239,O239,C239,R239,0,1)</f>
        <v>#NAME?</v>
      </c>
      <c r="K239" s="14" t="e">
        <f ca="1">_xll.EURO($E239,$F239,$O239,$O239,$C239,$R239,1,2)</f>
        <v>#NAME?</v>
      </c>
      <c r="L239" s="10" t="e">
        <f ca="1">_xll.EURO($E239,$F239,$O239,$O239,$C239,$R239,1,3)/100</f>
        <v>#NAME?</v>
      </c>
      <c r="M239" s="10" t="e">
        <f ca="1">_xll.EURO($E239,$F239,$O239,$O239,$C239,$R239,1,5)/365.25</f>
        <v>#NAME?</v>
      </c>
      <c r="N239" s="118">
        <f>VLOOKUP(D239,Lookups!$B$6:$C$304,2)</f>
        <v>43920</v>
      </c>
      <c r="O239" s="24">
        <f>VLOOKUP(D239,Lookups!$B$6:$E$304,4)</f>
        <v>4.4999999999999998E-2</v>
      </c>
      <c r="P239" s="19">
        <f>VLOOKUP(D239,Lookups!$B$6:$D$304,3)</f>
        <v>22</v>
      </c>
      <c r="Q239" s="143">
        <f t="shared" si="15"/>
        <v>0</v>
      </c>
      <c r="R239" s="28">
        <f t="shared" ca="1" si="16"/>
        <v>2035</v>
      </c>
    </row>
    <row r="240" spans="1:18" x14ac:dyDescent="0.2">
      <c r="A240" s="24"/>
      <c r="B240" s="25"/>
      <c r="C240" s="131">
        <v>0.2</v>
      </c>
      <c r="D240" s="93">
        <v>43952</v>
      </c>
      <c r="E240" s="128">
        <f t="shared" si="18"/>
        <v>50.634413007272435</v>
      </c>
      <c r="F240" s="127">
        <f t="shared" si="17"/>
        <v>40</v>
      </c>
      <c r="G240" s="64" t="e">
        <f ca="1">IF(AND(E240&gt;F240,$G$1="no"),"",_xll.EURO(E240,F240,O240,O240,C240,R240,1,0))</f>
        <v>#NAME?</v>
      </c>
      <c r="H240" s="9" t="e">
        <f ca="1">_xll.EURO(E240,F240,O240,O240,C240,R240,1,1)</f>
        <v>#NAME?</v>
      </c>
      <c r="I240" s="64" t="e">
        <f ca="1">IF(AND(F240&gt;E240,$G$1="no"),"",_xll.EURO(E240,F240,O240,O240,C240,R240,0,0))</f>
        <v>#NAME?</v>
      </c>
      <c r="J240" s="10" t="e">
        <f ca="1">_xll.EURO(E240,F240,O240,O240,C240,R240,0,1)</f>
        <v>#NAME?</v>
      </c>
      <c r="K240" s="14" t="e">
        <f ca="1">_xll.EURO($E240,$F240,$O240,$O240,$C240,$R240,1,2)</f>
        <v>#NAME?</v>
      </c>
      <c r="L240" s="10" t="e">
        <f ca="1">_xll.EURO($E240,$F240,$O240,$O240,$C240,$R240,1,3)/100</f>
        <v>#NAME?</v>
      </c>
      <c r="M240" s="10" t="e">
        <f ca="1">_xll.EURO($E240,$F240,$O240,$O240,$C240,$R240,1,5)/365.25</f>
        <v>#NAME?</v>
      </c>
      <c r="N240" s="118">
        <f>VLOOKUP(D240,Lookups!$B$6:$C$304,2)</f>
        <v>43950</v>
      </c>
      <c r="O240" s="24">
        <f>VLOOKUP(D240,Lookups!$B$6:$E$304,4)</f>
        <v>4.4999999999999998E-2</v>
      </c>
      <c r="P240" s="19">
        <f>VLOOKUP(D240,Lookups!$B$6:$D$304,3)</f>
        <v>20</v>
      </c>
      <c r="Q240" s="143">
        <f t="shared" si="15"/>
        <v>0</v>
      </c>
      <c r="R240" s="28">
        <f t="shared" ca="1" si="16"/>
        <v>2065</v>
      </c>
    </row>
    <row r="241" spans="1:18" x14ac:dyDescent="0.2">
      <c r="A241" s="24"/>
      <c r="B241" s="25"/>
      <c r="C241" s="131">
        <v>0.2</v>
      </c>
      <c r="D241" s="93">
        <v>43983</v>
      </c>
      <c r="E241" s="128">
        <f t="shared" si="18"/>
        <v>58.448344346834837</v>
      </c>
      <c r="F241" s="127">
        <f t="shared" ref="F241:F246" si="19">IF($G$8="atm",E241,$G$8)</f>
        <v>40</v>
      </c>
      <c r="G241" s="64" t="e">
        <f ca="1">IF(AND(E241&gt;F241,$G$1="no"),"",_xll.EURO(E241,F241,O241,O241,C241,R241,1,0))</f>
        <v>#NAME?</v>
      </c>
      <c r="H241" s="9" t="e">
        <f ca="1">_xll.EURO(E241,F241,O241,O241,C241,R241,1,1)</f>
        <v>#NAME?</v>
      </c>
      <c r="I241" s="64" t="e">
        <f ca="1">IF(AND(F241&gt;E241,$G$1="no"),"",_xll.EURO(E241,F241,O241,O241,C241,R241,0,0))</f>
        <v>#NAME?</v>
      </c>
      <c r="J241" s="10" t="e">
        <f ca="1">_xll.EURO(E241,F241,O241,O241,C241,R241,0,1)</f>
        <v>#NAME?</v>
      </c>
      <c r="K241" s="14" t="e">
        <f ca="1">_xll.EURO($E241,$F241,$O241,$O241,$C241,$R241,1,2)</f>
        <v>#NAME?</v>
      </c>
      <c r="L241" s="10" t="e">
        <f ca="1">_xll.EURO($E241,$F241,$O241,$O241,$C241,$R241,1,3)/100</f>
        <v>#NAME?</v>
      </c>
      <c r="M241" s="10" t="e">
        <f ca="1">_xll.EURO($E241,$F241,$O241,$O241,$C241,$R241,1,5)/365.25</f>
        <v>#NAME?</v>
      </c>
      <c r="N241" s="118">
        <f>VLOOKUP(D241,Lookups!$B$6:$C$304,2)</f>
        <v>43981</v>
      </c>
      <c r="O241" s="24">
        <f>VLOOKUP(D241,Lookups!$B$6:$E$304,4)</f>
        <v>4.4999999999999998E-2</v>
      </c>
      <c r="P241" s="19">
        <f>VLOOKUP(D241,Lookups!$B$6:$D$304,3)</f>
        <v>22</v>
      </c>
      <c r="Q241" s="143">
        <f t="shared" si="15"/>
        <v>0</v>
      </c>
      <c r="R241" s="28">
        <f t="shared" ca="1" si="16"/>
        <v>2096</v>
      </c>
    </row>
    <row r="242" spans="1:18" x14ac:dyDescent="0.2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9"/>
        <v>40</v>
      </c>
      <c r="G242" s="64" t="e">
        <f ca="1">IF(AND(E242&gt;F242,$G$1="no"),"",_xll.EURO(E242,F242,O242,O242,C242,R242,1,0))</f>
        <v>#NAME?</v>
      </c>
      <c r="H242" s="9" t="e">
        <f ca="1">_xll.EURO(E242,F242,O242,O242,C242,R242,1,1)</f>
        <v>#NAME?</v>
      </c>
      <c r="I242" s="64" t="e">
        <f ca="1">IF(AND(F242&gt;E242,$G$1="no"),"",_xll.EURO(E242,F242,O242,O242,C242,R242,0,0))</f>
        <v>#NAME?</v>
      </c>
      <c r="J242" s="10" t="e">
        <f ca="1">_xll.EURO(E242,F242,O242,O242,C242,R242,0,1)</f>
        <v>#NAME?</v>
      </c>
      <c r="K242" s="14" t="e">
        <f ca="1">_xll.EURO($E242,$F242,$O242,$O242,$C242,$R242,1,2)</f>
        <v>#NAME?</v>
      </c>
      <c r="L242" s="10" t="e">
        <f ca="1">_xll.EURO($E242,$F242,$O242,$O242,$C242,$R242,1,3)/100</f>
        <v>#NAME?</v>
      </c>
      <c r="M242" s="10" t="e">
        <f ca="1">_xll.EURO($E242,$F242,$O242,$O242,$C242,$R242,1,5)/365.25</f>
        <v>#NAME?</v>
      </c>
      <c r="N242" s="118">
        <f>VLOOKUP(D242,Lookups!$B$6:$C$304,2)</f>
        <v>44011</v>
      </c>
      <c r="O242" s="24">
        <f>VLOOKUP(D242,Lookups!$B$6:$E$304,4)</f>
        <v>4.4999999999999998E-2</v>
      </c>
      <c r="P242" s="19">
        <f>VLOOKUP(D242,Lookups!$B$6:$D$304,3)</f>
        <v>23</v>
      </c>
      <c r="Q242" s="143">
        <f t="shared" si="15"/>
        <v>0</v>
      </c>
      <c r="R242" s="28">
        <f t="shared" ca="1" si="16"/>
        <v>2126</v>
      </c>
    </row>
    <row r="243" spans="1:18" x14ac:dyDescent="0.2">
      <c r="A243" s="24"/>
      <c r="B243" s="25"/>
      <c r="C243" s="131">
        <v>0.2</v>
      </c>
      <c r="D243" s="93">
        <v>44044</v>
      </c>
      <c r="E243" s="128">
        <f t="shared" si="18"/>
        <v>69.075321682653794</v>
      </c>
      <c r="F243" s="127">
        <f t="shared" si="19"/>
        <v>40</v>
      </c>
      <c r="G243" s="64" t="e">
        <f ca="1">IF(AND(E243&gt;F243,$G$1="no"),"",_xll.EURO(E243,F243,O243,O243,C243,R243,1,0))</f>
        <v>#NAME?</v>
      </c>
      <c r="H243" s="9" t="e">
        <f ca="1">_xll.EURO(E243,F243,O243,O243,C243,R243,1,1)</f>
        <v>#NAME?</v>
      </c>
      <c r="I243" s="64" t="e">
        <f ca="1">IF(AND(F243&gt;E243,$G$1="no"),"",_xll.EURO(E243,F243,O243,O243,C243,R243,0,0))</f>
        <v>#NAME?</v>
      </c>
      <c r="J243" s="10" t="e">
        <f ca="1">_xll.EURO(E243,F243,O243,O243,C243,R243,0,1)</f>
        <v>#NAME?</v>
      </c>
      <c r="K243" s="14" t="e">
        <f ca="1">_xll.EURO($E243,$F243,$O243,$O243,$C243,$R243,1,2)</f>
        <v>#NAME?</v>
      </c>
      <c r="L243" s="10" t="e">
        <f ca="1">_xll.EURO($E243,$F243,$O243,$O243,$C243,$R243,1,3)/100</f>
        <v>#NAME?</v>
      </c>
      <c r="M243" s="10" t="e">
        <f ca="1">_xll.EURO($E243,$F243,$O243,$O243,$C243,$R243,1,5)/365.25</f>
        <v>#NAME?</v>
      </c>
      <c r="N243" s="118">
        <f>VLOOKUP(D243,Lookups!$B$6:$C$304,2)</f>
        <v>44042</v>
      </c>
      <c r="O243" s="24">
        <f>VLOOKUP(D243,Lookups!$B$6:$E$304,4)</f>
        <v>4.4999999999999998E-2</v>
      </c>
      <c r="P243" s="19">
        <f>VLOOKUP(D243,Lookups!$B$6:$D$304,3)</f>
        <v>21</v>
      </c>
      <c r="Q243" s="143">
        <f t="shared" si="15"/>
        <v>0</v>
      </c>
      <c r="R243" s="28">
        <f t="shared" ca="1" si="16"/>
        <v>2157</v>
      </c>
    </row>
    <row r="244" spans="1:18" x14ac:dyDescent="0.2">
      <c r="A244" s="24"/>
      <c r="B244" s="25"/>
      <c r="C244" s="131">
        <v>0.2</v>
      </c>
      <c r="D244" s="93">
        <v>44075</v>
      </c>
      <c r="E244" s="128">
        <f t="shared" si="18"/>
        <v>50.634403468758734</v>
      </c>
      <c r="F244" s="127">
        <f t="shared" si="19"/>
        <v>40</v>
      </c>
      <c r="G244" s="64" t="e">
        <f ca="1">IF(AND(E244&gt;F244,$G$1="no"),"",_xll.EURO(E244,F244,O244,O244,C244,R244,1,0))</f>
        <v>#NAME?</v>
      </c>
      <c r="H244" s="9" t="e">
        <f ca="1">_xll.EURO(E244,F244,O244,O244,C244,R244,1,1)</f>
        <v>#NAME?</v>
      </c>
      <c r="I244" s="64" t="e">
        <f ca="1">IF(AND(F244&gt;E244,$G$1="no"),"",_xll.EURO(E244,F244,O244,O244,C244,R244,0,0))</f>
        <v>#NAME?</v>
      </c>
      <c r="J244" s="10" t="e">
        <f ca="1">_xll.EURO(E244,F244,O244,O244,C244,R244,0,1)</f>
        <v>#NAME?</v>
      </c>
      <c r="K244" s="14" t="e">
        <f ca="1">_xll.EURO($E244,$F244,$O244,$O244,$C244,$R244,1,2)</f>
        <v>#NAME?</v>
      </c>
      <c r="L244" s="10" t="e">
        <f ca="1">_xll.EURO($E244,$F244,$O244,$O244,$C244,$R244,1,3)/100</f>
        <v>#NAME?</v>
      </c>
      <c r="M244" s="10" t="e">
        <f ca="1">_xll.EURO($E244,$F244,$O244,$O244,$C244,$R244,1,5)/365.25</f>
        <v>#NAME?</v>
      </c>
      <c r="N244" s="118">
        <f>VLOOKUP(D244,Lookups!$B$6:$C$304,2)</f>
        <v>44073</v>
      </c>
      <c r="O244" s="24">
        <f>VLOOKUP(D244,Lookups!$B$6:$E$304,4)</f>
        <v>4.4999999999999998E-2</v>
      </c>
      <c r="P244" s="19">
        <f>VLOOKUP(D244,Lookups!$B$6:$D$304,3)</f>
        <v>21</v>
      </c>
      <c r="Q244" s="143">
        <f t="shared" si="15"/>
        <v>0</v>
      </c>
      <c r="R244" s="28">
        <f t="shared" ca="1" si="16"/>
        <v>2188</v>
      </c>
    </row>
    <row r="245" spans="1:18" x14ac:dyDescent="0.2">
      <c r="A245" s="24"/>
      <c r="B245" s="25"/>
      <c r="C245" s="131">
        <v>0.2</v>
      </c>
      <c r="D245" s="93">
        <v>44105</v>
      </c>
      <c r="E245" s="128">
        <f t="shared" si="18"/>
        <v>46.383612534431144</v>
      </c>
      <c r="F245" s="127">
        <f t="shared" si="19"/>
        <v>40</v>
      </c>
      <c r="G245" s="64" t="e">
        <f ca="1">IF(AND(E245&gt;F245,$G$1="no"),"",_xll.EURO(E245,F245,O245,O245,C245,R245,1,0))</f>
        <v>#NAME?</v>
      </c>
      <c r="H245" s="9" t="e">
        <f ca="1">_xll.EURO(E245,F245,O245,O245,C245,R245,1,1)</f>
        <v>#NAME?</v>
      </c>
      <c r="I245" s="64" t="e">
        <f ca="1">IF(AND(F245&gt;E245,$G$1="no"),"",_xll.EURO(E245,F245,O245,O245,C245,R245,0,0))</f>
        <v>#NAME?</v>
      </c>
      <c r="J245" s="10" t="e">
        <f ca="1">_xll.EURO(E245,F245,O245,O245,C245,R245,0,1)</f>
        <v>#NAME?</v>
      </c>
      <c r="K245" s="14" t="e">
        <f ca="1">_xll.EURO($E245,$F245,$O245,$O245,$C245,$R245,1,2)</f>
        <v>#NAME?</v>
      </c>
      <c r="L245" s="10" t="e">
        <f ca="1">_xll.EURO($E245,$F245,$O245,$O245,$C245,$R245,1,3)/100</f>
        <v>#NAME?</v>
      </c>
      <c r="M245" s="10" t="e">
        <f ca="1">_xll.EURO($E245,$F245,$O245,$O245,$C245,$R245,1,5)/365.25</f>
        <v>#NAME?</v>
      </c>
      <c r="N245" s="118">
        <f>VLOOKUP(D245,Lookups!$B$6:$C$304,2)</f>
        <v>44103</v>
      </c>
      <c r="O245" s="24">
        <f>VLOOKUP(D245,Lookups!$B$6:$E$304,4)</f>
        <v>4.4999999999999998E-2</v>
      </c>
      <c r="P245" s="19">
        <f>VLOOKUP(D245,Lookups!$B$6:$D$304,3)</f>
        <v>22</v>
      </c>
      <c r="Q245" s="143">
        <f t="shared" si="15"/>
        <v>0</v>
      </c>
      <c r="R245" s="28">
        <f t="shared" ca="1" si="16"/>
        <v>2218</v>
      </c>
    </row>
    <row r="246" spans="1:18" x14ac:dyDescent="0.2">
      <c r="A246" s="24"/>
      <c r="B246" s="25"/>
      <c r="C246" s="131">
        <v>0.2</v>
      </c>
      <c r="D246" s="93">
        <v>44136</v>
      </c>
      <c r="E246" s="128">
        <f t="shared" si="18"/>
        <v>46.321092346436117</v>
      </c>
      <c r="F246" s="127">
        <f t="shared" si="19"/>
        <v>40</v>
      </c>
      <c r="G246" s="64" t="e">
        <f ca="1">IF(AND(E246&gt;F246,$G$1="no"),"",_xll.EURO(E246,F246,O246,O246,C246,R246,1,0))</f>
        <v>#NAME?</v>
      </c>
      <c r="H246" s="9" t="e">
        <f ca="1">_xll.EURO(E246,F246,O246,O246,C246,R246,1,1)</f>
        <v>#NAME?</v>
      </c>
      <c r="I246" s="64" t="e">
        <f ca="1">IF(AND(F246&gt;E246,$G$1="no"),"",_xll.EURO(E246,F246,O246,O246,C246,R246,0,0))</f>
        <v>#NAME?</v>
      </c>
      <c r="J246" s="10" t="e">
        <f ca="1">_xll.EURO(E246,F246,O246,O246,C246,R246,0,1)</f>
        <v>#NAME?</v>
      </c>
      <c r="K246" s="14" t="e">
        <f ca="1">_xll.EURO($E246,$F246,$O246,$O246,$C246,$R246,1,2)</f>
        <v>#NAME?</v>
      </c>
      <c r="L246" s="10" t="e">
        <f ca="1">_xll.EURO($E246,$F246,$O246,$O246,$C246,$R246,1,3)/100</f>
        <v>#NAME?</v>
      </c>
      <c r="M246" s="10" t="e">
        <f ca="1">_xll.EURO($E246,$F246,$O246,$O246,$C246,$R246,1,5)/365.25</f>
        <v>#NAME?</v>
      </c>
      <c r="N246" s="118">
        <f>VLOOKUP(D246,Lookups!$B$6:$C$304,2)</f>
        <v>44134</v>
      </c>
      <c r="O246" s="24">
        <f>VLOOKUP(D246,Lookups!$B$6:$E$304,4)</f>
        <v>4.4999999999999998E-2</v>
      </c>
      <c r="P246" s="19">
        <f>VLOOKUP(D246,Lookups!$B$6:$D$304,3)</f>
        <v>20</v>
      </c>
      <c r="Q246" s="143">
        <f t="shared" si="15"/>
        <v>0</v>
      </c>
      <c r="R246" s="28">
        <f t="shared" ca="1" si="16"/>
        <v>2249</v>
      </c>
    </row>
    <row r="247" spans="1:18" x14ac:dyDescent="0.2">
      <c r="A247" s="24"/>
      <c r="B247" s="25"/>
      <c r="C247" s="131">
        <v>0.2</v>
      </c>
      <c r="D247" s="93">
        <v>44166</v>
      </c>
      <c r="E247" s="128">
        <f t="shared" si="18"/>
        <v>46.321092346436117</v>
      </c>
      <c r="F247" s="127">
        <v>50</v>
      </c>
      <c r="G247" s="64" t="e">
        <f ca="1">IF(AND(E247&gt;F247,$G$1="no"),"",_xll.EURO(E247,F247,O247,O247,C247,R247,1,0))</f>
        <v>#NAME?</v>
      </c>
      <c r="H247" s="9" t="e">
        <f ca="1">_xll.EURO(E247,F247,O247,O247,C247,R247,1,1)</f>
        <v>#NAME?</v>
      </c>
      <c r="I247" s="64" t="e">
        <f ca="1">IF(AND(F247&gt;E247,$G$1="no"),"",_xll.EURO(E247,F247,O247,O247,C247,R247,0,0))</f>
        <v>#NAME?</v>
      </c>
      <c r="J247" s="10" t="e">
        <f ca="1">_xll.EURO(E247,F247,O247,O247,C247,R247,0,1)</f>
        <v>#NAME?</v>
      </c>
      <c r="K247" s="14" t="e">
        <f ca="1">_xll.EURO($E247,$F247,$O247,$O247,$C247,$R247,1,2)</f>
        <v>#NAME?</v>
      </c>
      <c r="L247" s="10" t="e">
        <f ca="1">_xll.EURO($E247,$F247,$O247,$O247,$C247,$R247,1,3)/100</f>
        <v>#NAME?</v>
      </c>
      <c r="M247" s="10" t="e">
        <f ca="1">_xll.EURO($E247,$F247,$O247,$O247,$C247,$R247,1,5)/365.25</f>
        <v>#NAME?</v>
      </c>
      <c r="N247" s="118">
        <f>VLOOKUP(D247,Lookups!$B$6:$C$304,2)</f>
        <v>44164</v>
      </c>
      <c r="O247" s="24">
        <f>VLOOKUP(D247,Lookups!$B$6:$E$304,4)</f>
        <v>4.4999999999999998E-2</v>
      </c>
      <c r="P247" s="19">
        <f>VLOOKUP(D247,Lookups!$B$6:$D$304,3)</f>
        <v>22</v>
      </c>
      <c r="Q247" s="143">
        <f t="shared" si="15"/>
        <v>0</v>
      </c>
      <c r="R247" s="28">
        <f t="shared" ca="1" si="16"/>
        <v>2279</v>
      </c>
    </row>
    <row r="248" spans="1:18" x14ac:dyDescent="0.2">
      <c r="A248" s="24"/>
      <c r="B248" s="25"/>
      <c r="C248" s="131">
        <v>0.2</v>
      </c>
      <c r="D248" s="93">
        <v>44197</v>
      </c>
      <c r="E248" s="128">
        <f t="shared" si="18"/>
        <v>51.117862823799285</v>
      </c>
      <c r="F248" s="127">
        <v>70</v>
      </c>
      <c r="G248" s="64" t="e">
        <f ca="1">IF(AND(E248&gt;F248,$G$1="no"),"",_xll.EURO(E248,F248,O248,O248,C248,R248,1,0))</f>
        <v>#NAME?</v>
      </c>
      <c r="H248" s="9" t="e">
        <f ca="1">_xll.EURO(E248,F248,O248,O248,C248,R248,1,1)</f>
        <v>#NAME?</v>
      </c>
      <c r="I248" s="64" t="e">
        <f ca="1">IF(AND(F248&gt;E248,$G$1="no"),"",_xll.EURO(E248,F248,O248,O248,C248,R248,0,0))</f>
        <v>#NAME?</v>
      </c>
      <c r="J248" s="10" t="e">
        <f ca="1">_xll.EURO(E248,F248,O248,O248,C248,R248,0,1)</f>
        <v>#NAME?</v>
      </c>
      <c r="K248" s="14" t="e">
        <f ca="1">_xll.EURO($E248,$F248,$O248,$O248,$C248,$R248,1,2)</f>
        <v>#NAME?</v>
      </c>
      <c r="L248" s="10" t="e">
        <f ca="1">_xll.EURO($E248,$F248,$O248,$O248,$C248,$R248,1,3)/100</f>
        <v>#NAME?</v>
      </c>
      <c r="M248" s="10" t="e">
        <f ca="1">_xll.EURO($E248,$F248,$O248,$O248,$C248,$R248,1,5)/365.25</f>
        <v>#NAME?</v>
      </c>
      <c r="N248" s="118">
        <f>VLOOKUP(D248,Lookups!$B$6:$C$304,2)</f>
        <v>44195</v>
      </c>
      <c r="O248" s="24">
        <f>VLOOKUP(D248,Lookups!$B$6:$E$304,4)</f>
        <v>4.4999999999999998E-2</v>
      </c>
      <c r="P248" s="19">
        <f>VLOOKUP(D248,Lookups!$B$6:$D$304,3)</f>
        <v>22</v>
      </c>
      <c r="Q248" s="143">
        <f t="shared" si="15"/>
        <v>0</v>
      </c>
      <c r="R248" s="28">
        <f t="shared" ca="1" si="16"/>
        <v>2310</v>
      </c>
    </row>
    <row r="249" spans="1:18" x14ac:dyDescent="0.2">
      <c r="A249" s="24"/>
      <c r="B249" s="25"/>
      <c r="C249" s="131">
        <v>0.2</v>
      </c>
      <c r="D249" s="93">
        <v>44228</v>
      </c>
      <c r="E249" s="128">
        <f t="shared" si="18"/>
        <v>90.016708799114483</v>
      </c>
      <c r="F249" s="127">
        <v>70</v>
      </c>
      <c r="G249" s="64" t="e">
        <f ca="1">IF(AND(E249&gt;F249,$G$1="no"),"",_xll.EURO(E249,F249,O249,O249,C249,R249,1,0))</f>
        <v>#NAME?</v>
      </c>
      <c r="H249" s="9" t="e">
        <f ca="1">_xll.EURO(E249,F249,O249,O249,C249,R249,1,1)</f>
        <v>#NAME?</v>
      </c>
      <c r="I249" s="64" t="e">
        <f ca="1">IF(AND(F249&gt;E249,$G$1="no"),"",_xll.EURO(E249,F249,O249,O249,C249,R249,0,0))</f>
        <v>#NAME?</v>
      </c>
      <c r="J249" s="10" t="e">
        <f ca="1">_xll.EURO(E249,F249,O249,O249,C249,R249,0,1)</f>
        <v>#NAME?</v>
      </c>
      <c r="K249" s="14" t="e">
        <f ca="1">_xll.EURO($E249,$F249,$O249,$O249,$C249,$R249,1,2)</f>
        <v>#NAME?</v>
      </c>
      <c r="L249" s="10" t="e">
        <f ca="1">_xll.EURO($E249,$F249,$O249,$O249,$C249,$R249,1,3)/100</f>
        <v>#NAME?</v>
      </c>
      <c r="M249" s="10" t="e">
        <f ca="1">_xll.EURO($E249,$F249,$O249,$O249,$C249,$R249,1,5)/365.25</f>
        <v>#NAME?</v>
      </c>
      <c r="N249" s="118">
        <f>VLOOKUP(D249,Lookups!$B$6:$C$304,2)</f>
        <v>44226</v>
      </c>
      <c r="O249" s="24">
        <f>VLOOKUP(D249,Lookups!$B$6:$E$304,4)</f>
        <v>4.4999999999999998E-2</v>
      </c>
      <c r="P249" s="19">
        <f>VLOOKUP(D249,Lookups!$B$6:$D$304,3)</f>
        <v>20</v>
      </c>
      <c r="Q249" s="143">
        <f t="shared" si="15"/>
        <v>0</v>
      </c>
      <c r="R249" s="28">
        <f t="shared" ca="1" si="16"/>
        <v>2341</v>
      </c>
    </row>
    <row r="250" spans="1:18" x14ac:dyDescent="0.2">
      <c r="A250" s="24"/>
      <c r="B250" s="25"/>
      <c r="C250" s="131">
        <v>0.2</v>
      </c>
      <c r="D250" s="93">
        <v>44256</v>
      </c>
      <c r="E250" s="128">
        <f t="shared" si="18"/>
        <v>49.10973198078463</v>
      </c>
      <c r="F250" s="127">
        <f>IF($G$8="atm",E250,$G$8)</f>
        <v>40</v>
      </c>
      <c r="G250" s="64" t="e">
        <f ca="1">IF(AND(E250&gt;F250,$G$1="no"),"",_xll.EURO(E250,F250,O250,O250,C250,R250,1,0))</f>
        <v>#NAME?</v>
      </c>
      <c r="H250" s="9" t="e">
        <f ca="1">_xll.EURO(E250,F250,O250,O250,C250,R250,1,1)</f>
        <v>#NAME?</v>
      </c>
      <c r="I250" s="64" t="e">
        <f ca="1">IF(AND(F250&gt;E250,$G$1="no"),"",_xll.EURO(E250,F250,O250,O250,C250,R250,0,0))</f>
        <v>#NAME?</v>
      </c>
      <c r="J250" s="10" t="e">
        <f ca="1">_xll.EURO(E250,F250,O250,O250,C250,R250,0,1)</f>
        <v>#NAME?</v>
      </c>
      <c r="K250" s="14" t="e">
        <f ca="1">_xll.EURO($E250,$F250,$O250,$O250,$C250,$R250,1,2)</f>
        <v>#NAME?</v>
      </c>
      <c r="L250" s="10" t="e">
        <f ca="1">_xll.EURO($E250,$F250,$O250,$O250,$C250,$R250,1,3)/100</f>
        <v>#NAME?</v>
      </c>
      <c r="M250" s="10" t="e">
        <f ca="1">_xll.EURO($E250,$F250,$O250,$O250,$C250,$R250,1,5)/365.25</f>
        <v>#NAME?</v>
      </c>
      <c r="N250" s="118">
        <f>VLOOKUP(D250,Lookups!$B$6:$C$304,2)</f>
        <v>44254</v>
      </c>
      <c r="O250" s="24">
        <f>VLOOKUP(D250,Lookups!$B$6:$E$304,4)</f>
        <v>4.4999999999999998E-2</v>
      </c>
      <c r="P250" s="19">
        <f>VLOOKUP(D250,Lookups!$B$6:$D$304,3)</f>
        <v>21</v>
      </c>
      <c r="Q250" s="143">
        <f t="shared" si="15"/>
        <v>0</v>
      </c>
      <c r="R250" s="28">
        <f t="shared" ca="1" si="16"/>
        <v>2369</v>
      </c>
    </row>
    <row r="251" spans="1:18" x14ac:dyDescent="0.2">
      <c r="A251" s="24"/>
      <c r="B251" s="25"/>
      <c r="C251" s="131">
        <v>0.2</v>
      </c>
      <c r="D251" s="93">
        <v>44287</v>
      </c>
      <c r="E251" s="128">
        <f t="shared" si="18"/>
        <v>48.221435320312736</v>
      </c>
      <c r="F251" s="127">
        <f>IF($G$8="atm",E251,$G$8)</f>
        <v>40</v>
      </c>
      <c r="G251" s="64" t="e">
        <f ca="1">IF(AND(E251&gt;F251,$G$1="no"),"",_xll.EURO(E251,F251,O251,O251,C251,R251,1,0))</f>
        <v>#NAME?</v>
      </c>
      <c r="H251" s="9" t="e">
        <f ca="1">_xll.EURO(E251,F251,O251,O251,C251,R251,1,1)</f>
        <v>#NAME?</v>
      </c>
      <c r="I251" s="64" t="e">
        <f ca="1">IF(AND(F251&gt;E251,$G$1="no"),"",_xll.EURO(E251,F251,O251,O251,C251,R251,0,0))</f>
        <v>#NAME?</v>
      </c>
      <c r="J251" s="10" t="e">
        <f ca="1">_xll.EURO(E251,F251,O251,O251,C251,R251,0,1)</f>
        <v>#NAME?</v>
      </c>
      <c r="K251" s="14" t="e">
        <f ca="1">_xll.EURO($E251,$F251,$O251,$O251,$C251,$R251,1,2)</f>
        <v>#NAME?</v>
      </c>
      <c r="L251" s="10" t="e">
        <f ca="1">_xll.EURO($E251,$F251,$O251,$O251,$C251,$R251,1,3)/100</f>
        <v>#NAME?</v>
      </c>
      <c r="M251" s="10" t="e">
        <f ca="1">_xll.EURO($E251,$F251,$O251,$O251,$C251,$R251,1,5)/365.25</f>
        <v>#NAME?</v>
      </c>
      <c r="N251" s="118">
        <f>VLOOKUP(D251,Lookups!$B$6:$C$304,2)</f>
        <v>44285</v>
      </c>
      <c r="O251" s="24">
        <f>VLOOKUP(D251,Lookups!$B$6:$E$304,4)</f>
        <v>4.4999999999999998E-2</v>
      </c>
      <c r="P251" s="19">
        <f>VLOOKUP(D251,Lookups!$B$6:$D$304,3)</f>
        <v>22</v>
      </c>
      <c r="Q251" s="143">
        <f t="shared" si="15"/>
        <v>0</v>
      </c>
      <c r="R251" s="28">
        <f t="shared" ca="1" si="16"/>
        <v>2400</v>
      </c>
    </row>
    <row r="252" spans="1:18" x14ac:dyDescent="0.2">
      <c r="A252" s="24"/>
      <c r="B252" s="25"/>
      <c r="C252" s="131">
        <v>0.2</v>
      </c>
      <c r="D252" s="93">
        <v>44317</v>
      </c>
      <c r="E252" s="128">
        <f t="shared" si="18"/>
        <v>51.393929202381514</v>
      </c>
      <c r="F252" s="127">
        <f>IF($G$8="atm",E252,$G$8)</f>
        <v>40</v>
      </c>
      <c r="G252" s="64" t="e">
        <f ca="1">IF(AND(E252&gt;F252,$G$1="no"),"",_xll.EURO(E252,F252,O252,O252,C252,R252,1,0))</f>
        <v>#NAME?</v>
      </c>
      <c r="H252" s="9" t="e">
        <f ca="1">_xll.EURO(E252,F252,O252,O252,C252,R252,1,1)</f>
        <v>#NAME?</v>
      </c>
      <c r="I252" s="64" t="e">
        <f ca="1">IF(AND(F252&gt;E252,$G$1="no"),"",_xll.EURO(E252,F252,O252,O252,C252,R252,0,0))</f>
        <v>#NAME?</v>
      </c>
      <c r="J252" s="10" t="e">
        <f ca="1">_xll.EURO(E252,F252,O252,O252,C252,R252,0,1)</f>
        <v>#NAME?</v>
      </c>
      <c r="K252" s="14" t="e">
        <f ca="1">_xll.EURO($E252,$F252,$O252,$O252,$C252,$R252,1,2)</f>
        <v>#NAME?</v>
      </c>
      <c r="L252" s="10" t="e">
        <f ca="1">_xll.EURO($E252,$F252,$O252,$O252,$C252,$R252,1,3)/100</f>
        <v>#NAME?</v>
      </c>
      <c r="M252" s="10" t="e">
        <f ca="1">_xll.EURO($E252,$F252,$O252,$O252,$C252,$R252,1,5)/365.25</f>
        <v>#NAME?</v>
      </c>
      <c r="N252" s="118">
        <f>VLOOKUP(D252,Lookups!$B$6:$C$304,2)</f>
        <v>44315</v>
      </c>
      <c r="O252" s="24">
        <f>VLOOKUP(D252,Lookups!$B$6:$E$304,4)</f>
        <v>4.4999999999999998E-2</v>
      </c>
      <c r="P252" s="19">
        <f>VLOOKUP(D252,Lookups!$B$6:$D$304,3)</f>
        <v>22</v>
      </c>
      <c r="Q252" s="143">
        <f t="shared" si="15"/>
        <v>0</v>
      </c>
      <c r="R252" s="28">
        <f t="shared" ca="1" si="16"/>
        <v>2430</v>
      </c>
    </row>
    <row r="253" spans="1:18" x14ac:dyDescent="0.2">
      <c r="A253" s="24"/>
      <c r="B253" s="25"/>
      <c r="C253" s="131">
        <v>0.2</v>
      </c>
      <c r="D253" s="93">
        <v>44348</v>
      </c>
      <c r="E253" s="128">
        <f t="shared" si="18"/>
        <v>59.325069512037352</v>
      </c>
      <c r="F253" s="127">
        <f>IF($G$8="atm",E253,$G$8)</f>
        <v>40</v>
      </c>
      <c r="G253" s="64" t="e">
        <f ca="1">IF(AND(E253&gt;F253,$G$1="no"),"",_xll.EURO(E253,F253,O253,O253,C253,R253,1,0))</f>
        <v>#NAME?</v>
      </c>
      <c r="H253" s="9" t="e">
        <f ca="1">_xll.EURO(E253,F253,O253,O253,C253,R253,1,1)</f>
        <v>#NAME?</v>
      </c>
      <c r="I253" s="64" t="e">
        <f ca="1">IF(AND(F253&gt;E253,$G$1="no"),"",_xll.EURO(E253,F253,O253,O253,C253,R253,0,0))</f>
        <v>#NAME?</v>
      </c>
      <c r="J253" s="10" t="e">
        <f ca="1">_xll.EURO(E253,F253,O253,O253,C253,R253,0,1)</f>
        <v>#NAME?</v>
      </c>
      <c r="K253" s="14" t="e">
        <f ca="1">_xll.EURO($E253,$F253,$O253,$O253,$C253,$R253,1,2)</f>
        <v>#NAME?</v>
      </c>
      <c r="L253" s="10" t="e">
        <f ca="1">_xll.EURO($E253,$F253,$O253,$O253,$C253,$R253,1,3)/100</f>
        <v>#NAME?</v>
      </c>
      <c r="M253" s="10" t="e">
        <f ca="1">_xll.EURO($E253,$F253,$O253,$O253,$C253,$R253,1,5)/365.25</f>
        <v>#NAME?</v>
      </c>
      <c r="N253" s="118">
        <f>VLOOKUP(D253,Lookups!$B$6:$C$304,2)</f>
        <v>44346</v>
      </c>
      <c r="O253" s="24">
        <f>VLOOKUP(D253,Lookups!$B$6:$E$304,4)</f>
        <v>4.4999999999999998E-2</v>
      </c>
      <c r="P253" s="19">
        <f>VLOOKUP(D253,Lookups!$B$6:$D$304,3)</f>
        <v>20</v>
      </c>
      <c r="Q253" s="143">
        <f t="shared" si="15"/>
        <v>0</v>
      </c>
      <c r="R253" s="28">
        <f t="shared" ca="1" si="16"/>
        <v>2461</v>
      </c>
    </row>
    <row r="254" spans="1:18" ht="13.5" thickBot="1" x14ac:dyDescent="0.25">
      <c r="A254" s="24"/>
      <c r="B254" s="25"/>
      <c r="C254" s="132">
        <v>0.2</v>
      </c>
      <c r="D254" s="133">
        <v>44378</v>
      </c>
      <c r="E254" s="129">
        <f t="shared" si="18"/>
        <v>81.199999999999989</v>
      </c>
      <c r="F254" s="130">
        <f>IF($G$8="atm",E254,$G$8)</f>
        <v>40</v>
      </c>
      <c r="G254" s="66" t="e">
        <f ca="1">IF(AND(E254&gt;F254,$G$1="no"),"",_xll.EURO(E254,F254,O254,O254,C254,R254,1,0))</f>
        <v>#NAME?</v>
      </c>
      <c r="H254" s="11" t="e">
        <f ca="1">_xll.EURO(E254,F254,O254,O254,C254,R254,1,1)</f>
        <v>#NAME?</v>
      </c>
      <c r="I254" s="66" t="e">
        <f ca="1">IF(AND(F254&gt;E254,$G$1="no"),"",_xll.EURO(E254,F254,O254,O254,C254,R254,0,0))</f>
        <v>#NAME?</v>
      </c>
      <c r="J254" s="12" t="e">
        <f ca="1">_xll.EURO(E254,F254,O254,O254,C254,R254,0,1)</f>
        <v>#NAME?</v>
      </c>
      <c r="K254" s="17" t="e">
        <f ca="1">_xll.EURO($E254,$F254,$O254,$O254,$C254,$R254,1,2)</f>
        <v>#NAME?</v>
      </c>
      <c r="L254" s="12" t="e">
        <f ca="1">_xll.EURO($E254,$F254,$O254,$O254,$C254,$R254,1,3)/100</f>
        <v>#NAME?</v>
      </c>
      <c r="M254" s="12" t="e">
        <f ca="1">_xll.EURO($E254,$F254,$O254,$O254,$C254,$R254,1,5)/365.25</f>
        <v>#NAME?</v>
      </c>
      <c r="N254" s="119">
        <f>VLOOKUP(D254,Lookups!$B$6:$C$304,2)</f>
        <v>44376</v>
      </c>
      <c r="O254" s="29">
        <f>VLOOKUP(D254,Lookups!$B$6:$E$304,4)</f>
        <v>4.4999999999999998E-2</v>
      </c>
      <c r="P254" s="117">
        <f>VLOOKUP(D254,Lookups!$B$6:$D$304,3)</f>
        <v>22</v>
      </c>
      <c r="Q254" s="144">
        <f t="shared" si="15"/>
        <v>0</v>
      </c>
      <c r="R254" s="30">
        <f t="shared" ca="1" si="16"/>
        <v>2491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horizont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R254"/>
  <sheetViews>
    <sheetView zoomScale="85" workbookViewId="0">
      <selection activeCell="H4" sqref="H4"/>
    </sheetView>
  </sheetViews>
  <sheetFormatPr defaultRowHeight="12.75" x14ac:dyDescent="0.2"/>
  <cols>
    <col min="1" max="1" width="3.85546875" style="70" customWidth="1"/>
    <col min="2" max="2" width="4.5703125" style="70" customWidth="1"/>
    <col min="3" max="3" width="10.5703125" style="70" bestFit="1" customWidth="1"/>
    <col min="4" max="6" width="9.140625" style="70"/>
    <col min="7" max="7" width="9.5703125" style="70" bestFit="1" customWidth="1"/>
    <col min="8" max="8" width="9.140625" style="70"/>
    <col min="9" max="9" width="9" style="70" customWidth="1"/>
    <col min="10" max="10" width="9.140625" style="70"/>
    <col min="11" max="11" width="11.85546875" style="70" customWidth="1"/>
    <col min="12" max="13" width="9.140625" style="70"/>
    <col min="14" max="14" width="10.42578125" style="70" customWidth="1"/>
    <col min="15" max="15" width="9.140625" style="70"/>
    <col min="16" max="16" width="10.85546875" style="70" customWidth="1"/>
    <col min="17" max="17" width="5.85546875" style="145" customWidth="1"/>
    <col min="18" max="18" width="5.5703125" style="70" bestFit="1" customWidth="1"/>
    <col min="19" max="16384" width="9.140625" style="70"/>
  </cols>
  <sheetData>
    <row r="1" spans="1:18" x14ac:dyDescent="0.2">
      <c r="C1" s="78" t="s">
        <v>24</v>
      </c>
      <c r="G1" s="80" t="s">
        <v>45</v>
      </c>
    </row>
    <row r="2" spans="1:18" ht="23.25" x14ac:dyDescent="0.35">
      <c r="C2" s="141" t="s">
        <v>41</v>
      </c>
    </row>
    <row r="3" spans="1:18" ht="13.5" thickBot="1" x14ac:dyDescent="0.25">
      <c r="D3" s="71"/>
      <c r="E3" s="71"/>
      <c r="G3" s="108"/>
      <c r="P3" s="109"/>
    </row>
    <row r="4" spans="1:18" ht="13.5" thickBot="1" x14ac:dyDescent="0.25">
      <c r="C4" s="140" t="s">
        <v>39</v>
      </c>
      <c r="D4" s="139">
        <f ca="1">Lookups!K2</f>
        <v>41885</v>
      </c>
      <c r="E4" s="79"/>
      <c r="G4" s="108"/>
      <c r="P4" s="109"/>
    </row>
    <row r="5" spans="1:18" ht="13.5" thickBot="1" x14ac:dyDescent="0.25">
      <c r="C5" s="157" t="s">
        <v>1</v>
      </c>
      <c r="D5" s="158">
        <f>+(F7-F6)/30.42</f>
        <v>11.965811965811966</v>
      </c>
      <c r="E5" s="159" t="s">
        <v>2</v>
      </c>
      <c r="F5" s="160"/>
      <c r="G5" s="161"/>
      <c r="P5" s="109"/>
    </row>
    <row r="6" spans="1:18" x14ac:dyDescent="0.2">
      <c r="C6" s="6" t="s">
        <v>3</v>
      </c>
      <c r="D6" s="2">
        <v>1</v>
      </c>
      <c r="E6" s="3">
        <v>2002</v>
      </c>
      <c r="F6" s="222">
        <f>DATE(E6,D6,1)</f>
        <v>37257</v>
      </c>
      <c r="G6" s="223"/>
      <c r="P6" s="109"/>
    </row>
    <row r="7" spans="1:18" ht="13.5" thickBot="1" x14ac:dyDescent="0.25">
      <c r="C7" s="1" t="s">
        <v>4</v>
      </c>
      <c r="D7" s="4">
        <v>12</v>
      </c>
      <c r="E7" s="5">
        <v>2002</v>
      </c>
      <c r="F7" s="224">
        <f>DATE(E7,D7+1,1)-1</f>
        <v>37621</v>
      </c>
      <c r="G7" s="225"/>
      <c r="P7" s="109"/>
    </row>
    <row r="8" spans="1:18" ht="13.5" thickBot="1" x14ac:dyDescent="0.25">
      <c r="C8" s="137" t="s">
        <v>33</v>
      </c>
      <c r="D8" s="113" t="e">
        <f ca="1">SUMPRODUCT(P13:P247,Q13:Q247,G13:G247)/SUMPRODUCT(P13:P254,Q13:Q254)</f>
        <v>#NAME?</v>
      </c>
      <c r="E8" s="71"/>
      <c r="F8" s="110" t="s">
        <v>5</v>
      </c>
      <c r="G8" s="136">
        <v>75</v>
      </c>
      <c r="P8" s="109"/>
    </row>
    <row r="9" spans="1:18" ht="13.5" thickBot="1" x14ac:dyDescent="0.25">
      <c r="C9" s="138" t="s">
        <v>34</v>
      </c>
      <c r="D9" s="114" t="e">
        <f ca="1">SUMPRODUCT(P13:P247,Q13:Q247,I13:I247)/SUMPRODUCT(P13:P254,Q13:Q254)</f>
        <v>#NAME?</v>
      </c>
      <c r="E9" s="71"/>
      <c r="G9" s="108"/>
      <c r="P9" s="109"/>
    </row>
    <row r="10" spans="1:18" x14ac:dyDescent="0.2">
      <c r="D10" s="71"/>
      <c r="E10" s="71"/>
      <c r="G10" s="108"/>
      <c r="P10" s="109"/>
    </row>
    <row r="11" spans="1:18" ht="13.5" thickBot="1" x14ac:dyDescent="0.25">
      <c r="A11" s="74"/>
      <c r="B11" s="74"/>
      <c r="C11" s="74"/>
      <c r="F11" s="111"/>
      <c r="G11" s="111"/>
      <c r="H11" s="111"/>
      <c r="I11" s="111"/>
      <c r="J11" s="111"/>
      <c r="K11" s="111"/>
      <c r="L11" s="75"/>
      <c r="M11" s="75"/>
    </row>
    <row r="12" spans="1:18" ht="13.5" thickBot="1" x14ac:dyDescent="0.25">
      <c r="A12" s="74"/>
      <c r="B12" s="74"/>
      <c r="C12" s="115" t="s">
        <v>10</v>
      </c>
      <c r="D12" s="116" t="s">
        <v>0</v>
      </c>
      <c r="E12" s="116" t="s">
        <v>6</v>
      </c>
      <c r="F12" s="116" t="s">
        <v>5</v>
      </c>
      <c r="G12" s="115" t="s">
        <v>8</v>
      </c>
      <c r="H12" s="116" t="s">
        <v>11</v>
      </c>
      <c r="I12" s="116" t="s">
        <v>9</v>
      </c>
      <c r="J12" s="116" t="s">
        <v>12</v>
      </c>
      <c r="K12" s="116" t="s">
        <v>7</v>
      </c>
      <c r="L12" s="189" t="s">
        <v>15</v>
      </c>
      <c r="M12" s="124" t="s">
        <v>43</v>
      </c>
      <c r="N12" s="190" t="s">
        <v>14</v>
      </c>
      <c r="O12" s="116" t="s">
        <v>13</v>
      </c>
      <c r="P12" s="125" t="s">
        <v>32</v>
      </c>
      <c r="Q12" s="146"/>
      <c r="R12" s="124" t="s">
        <v>23</v>
      </c>
    </row>
    <row r="13" spans="1:18" x14ac:dyDescent="0.2">
      <c r="A13" s="112"/>
      <c r="B13" s="112"/>
      <c r="C13" s="131">
        <v>1.1000000000000001</v>
      </c>
      <c r="D13" s="93">
        <v>37043</v>
      </c>
      <c r="E13" s="126">
        <v>55.5</v>
      </c>
      <c r="F13" s="127">
        <f t="shared" ref="F13:F44" si="0">IF($G$8="atm",E13,$G$8)</f>
        <v>75</v>
      </c>
      <c r="G13" s="64" t="e">
        <f ca="1">IF(AND(E13&gt;F13,$G$1="no"),"",_xll.EURO(E13,F13,O13,O13,C13,R13,1,0))</f>
        <v>#NAME?</v>
      </c>
      <c r="H13" s="142" t="e">
        <f ca="1">_xll.EURO(E13,F13,O13,O13,C13,R13,1,1)</f>
        <v>#NAME?</v>
      </c>
      <c r="I13" s="64" t="e">
        <f ca="1">IF(AND(F13&gt;E13,$G$1="no"),"",_xll.EURO(E13,F13,O13,O13,C13,R13,0,0))</f>
        <v>#NAME?</v>
      </c>
      <c r="J13" s="10" t="e">
        <f ca="1">_xll.EURO(E13,F13,O13,O13,C13,R13,0,1)</f>
        <v>#NAME?</v>
      </c>
      <c r="K13" s="14" t="e">
        <f ca="1">_xll.EURO($E13,$F13,$O13,$O13,$C13,$R13,1,2)</f>
        <v>#NAME?</v>
      </c>
      <c r="L13" s="10" t="e">
        <f ca="1">_xll.EURO($E13,$F13,$O13,$O13,$C13,$R13,1,3)/100</f>
        <v>#NAME?</v>
      </c>
      <c r="M13" s="10" t="e">
        <f ca="1">_xll.EURO($E13,$F13,$O13,$O13,$C13,$R13,1,5)/365.25</f>
        <v>#NAME?</v>
      </c>
      <c r="N13" s="118">
        <f>VLOOKUP(D13,Lookups!$B$6:$H$304,6)</f>
        <v>37057</v>
      </c>
      <c r="O13" s="24">
        <f>VLOOKUP(D13,Lookups!$B$6:$E$304,4)</f>
        <v>3.5000000000000003E-2</v>
      </c>
      <c r="P13" s="19">
        <f>VLOOKUP(D13,Lookups!$B$6:$D$304,3)</f>
        <v>21</v>
      </c>
      <c r="Q13" s="147">
        <f t="shared" ref="Q13:Q76" si="1">IF(D13&lt;$F$6,0,IF(D13&gt;$F$7,0,1))</f>
        <v>0</v>
      </c>
      <c r="R13" s="28">
        <f t="shared" ref="R13:R76" ca="1" si="2">N13-$D$4</f>
        <v>-4828</v>
      </c>
    </row>
    <row r="14" spans="1:18" x14ac:dyDescent="0.2">
      <c r="A14" s="112"/>
      <c r="B14" s="112"/>
      <c r="C14" s="131">
        <v>1.1499999999999999</v>
      </c>
      <c r="D14" s="93">
        <v>37073</v>
      </c>
      <c r="E14" s="126">
        <v>68.5</v>
      </c>
      <c r="F14" s="127">
        <v>50</v>
      </c>
      <c r="G14" s="64" t="e">
        <f ca="1">IF(AND(E14&gt;F14,$G$1="no"),"",_xll.EURO(E14,F14,O14,O14,C14,R14,1,0))</f>
        <v>#NAME?</v>
      </c>
      <c r="H14" s="9" t="e">
        <f ca="1">_xll.EURO(E14,F14,O14,O14,C14,R14,1,1)</f>
        <v>#NAME?</v>
      </c>
      <c r="I14" s="64" t="e">
        <f ca="1">IF(AND(F14&gt;E14,$G$1="no"),"",_xll.EURO(E14,F14,O14,O14,C14,R14,0,0))</f>
        <v>#NAME?</v>
      </c>
      <c r="J14" s="10" t="e">
        <f ca="1">_xll.EURO(E14,F14,O14,O14,C14,R14,0,1)</f>
        <v>#NAME?</v>
      </c>
      <c r="K14" s="14" t="e">
        <f ca="1">_xll.EURO($E14,$F14,$O14,$O14,$C14,$R14,1,2)</f>
        <v>#NAME?</v>
      </c>
      <c r="L14" s="10" t="e">
        <f ca="1">_xll.EURO($E14,$F14,$O14,$O14,$C14,$R14,1,3)/100</f>
        <v>#NAME?</v>
      </c>
      <c r="M14" s="10" t="e">
        <f ca="1">_xll.EURO($E14,$F14,$O14,$O14,$C14,$R14,1,5)/365.25</f>
        <v>#NAME?</v>
      </c>
      <c r="N14" s="118">
        <f>VLOOKUP(D14,Lookups!$B$6:$H$304,6)</f>
        <v>37089</v>
      </c>
      <c r="O14" s="24">
        <f>VLOOKUP(D14,Lookups!$B$6:$E$304,4)</f>
        <v>3.5000000000000003E-2</v>
      </c>
      <c r="P14" s="19">
        <f>VLOOKUP(D14,Lookups!$B$6:$D$304,3)</f>
        <v>21</v>
      </c>
      <c r="Q14" s="147">
        <f t="shared" si="1"/>
        <v>0</v>
      </c>
      <c r="R14" s="28">
        <f t="shared" ca="1" si="2"/>
        <v>-4796</v>
      </c>
    </row>
    <row r="15" spans="1:18" x14ac:dyDescent="0.2">
      <c r="A15" s="112"/>
      <c r="B15" s="112"/>
      <c r="C15" s="131">
        <v>1.05</v>
      </c>
      <c r="D15" s="93">
        <v>37104</v>
      </c>
      <c r="E15" s="126">
        <v>68.5</v>
      </c>
      <c r="F15" s="127">
        <v>50</v>
      </c>
      <c r="G15" s="64" t="e">
        <f ca="1">IF(AND(E15&gt;F15,$G$1="no"),"",_xll.EURO(E15,F15,O15,O15,C15,R15,1,0))</f>
        <v>#NAME?</v>
      </c>
      <c r="H15" s="9" t="e">
        <f ca="1">_xll.EURO(E15,F15,O15,O15,C15,R15,1,1)</f>
        <v>#NAME?</v>
      </c>
      <c r="I15" s="64" t="e">
        <f ca="1">IF(AND(F15&gt;E15,$G$1="no"),"",_xll.EURO(E15,F15,O15,O15,C15,R15,0,0))</f>
        <v>#NAME?</v>
      </c>
      <c r="J15" s="10" t="e">
        <f ca="1">_xll.EURO(E15,F15,O15,O15,C15,R15,0,1)</f>
        <v>#NAME?</v>
      </c>
      <c r="K15" s="14" t="e">
        <f ca="1">_xll.EURO($E15,$F15,$O15,$O15,$C15,$R15,1,2)</f>
        <v>#NAME?</v>
      </c>
      <c r="L15" s="10" t="e">
        <f ca="1">_xll.EURO($E15,$F15,$O15,$O15,$C15,$R15,1,3)/100</f>
        <v>#NAME?</v>
      </c>
      <c r="M15" s="10" t="e">
        <f ca="1">_xll.EURO($E15,$F15,$O15,$O15,$C15,$R15,1,5)/365.25</f>
        <v>#NAME?</v>
      </c>
      <c r="N15" s="118">
        <f>VLOOKUP(D15,Lookups!$B$6:$H$304,6)</f>
        <v>37119</v>
      </c>
      <c r="O15" s="24">
        <f>VLOOKUP(D15,Lookups!$B$6:$E$304,4)</f>
        <v>3.5000000000000003E-2</v>
      </c>
      <c r="P15" s="19">
        <f>VLOOKUP(D15,Lookups!$B$6:$D$304,3)</f>
        <v>23</v>
      </c>
      <c r="Q15" s="147">
        <f t="shared" si="1"/>
        <v>0</v>
      </c>
      <c r="R15" s="28">
        <f t="shared" ca="1" si="2"/>
        <v>-4766</v>
      </c>
    </row>
    <row r="16" spans="1:18" x14ac:dyDescent="0.2">
      <c r="A16" s="112"/>
      <c r="B16" s="112"/>
      <c r="C16" s="131">
        <v>0.7</v>
      </c>
      <c r="D16" s="93">
        <v>37135</v>
      </c>
      <c r="E16" s="126">
        <v>49.25</v>
      </c>
      <c r="F16" s="127">
        <f t="shared" si="0"/>
        <v>75</v>
      </c>
      <c r="G16" s="64" t="e">
        <f ca="1">IF(AND(E16&gt;F16,$G$1="no"),"",_xll.EURO(E16,F16,O16,O16,C16,R16,1,0))</f>
        <v>#NAME?</v>
      </c>
      <c r="H16" s="9" t="e">
        <f ca="1">_xll.EURO(E16,F16,O16,O16,C16,R16,1,1)</f>
        <v>#NAME?</v>
      </c>
      <c r="I16" s="64" t="e">
        <f ca="1">IF(AND(F16&gt;E16,$G$1="no"),"",_xll.EURO(E16,F16,O16,O16,C16,R16,0,0))</f>
        <v>#NAME?</v>
      </c>
      <c r="J16" s="10" t="e">
        <f ca="1">_xll.EURO(E16,F16,O16,O16,C16,R16,0,1)</f>
        <v>#NAME?</v>
      </c>
      <c r="K16" s="14" t="e">
        <f ca="1">_xll.EURO($E16,$F16,$O16,$O16,$C16,$R16,1,2)</f>
        <v>#NAME?</v>
      </c>
      <c r="L16" s="10" t="e">
        <f ca="1">_xll.EURO($E16,$F16,$O16,$O16,$C16,$R16,1,3)/100</f>
        <v>#NAME?</v>
      </c>
      <c r="M16" s="10" t="e">
        <f ca="1">_xll.EURO($E16,$F16,$O16,$O16,$C16,$R16,1,5)/365.25</f>
        <v>#NAME?</v>
      </c>
      <c r="N16" s="118">
        <f>VLOOKUP(D16,Lookups!$B$6:$H$304,6)</f>
        <v>37151</v>
      </c>
      <c r="O16" s="24">
        <f>VLOOKUP(D16,Lookups!$B$6:$E$304,4)</f>
        <v>3.5000000000000003E-2</v>
      </c>
      <c r="P16" s="19">
        <f>VLOOKUP(D16,Lookups!$B$6:$D$304,3)</f>
        <v>19</v>
      </c>
      <c r="Q16" s="147">
        <f t="shared" si="1"/>
        <v>0</v>
      </c>
      <c r="R16" s="28">
        <f t="shared" ca="1" si="2"/>
        <v>-4734</v>
      </c>
    </row>
    <row r="17" spans="1:18" x14ac:dyDescent="0.2">
      <c r="A17" s="112"/>
      <c r="B17" s="112"/>
      <c r="C17" s="131">
        <v>0.3</v>
      </c>
      <c r="D17" s="93">
        <v>37165</v>
      </c>
      <c r="E17" s="126">
        <v>48</v>
      </c>
      <c r="F17" s="127">
        <f t="shared" si="0"/>
        <v>75</v>
      </c>
      <c r="G17" s="64" t="e">
        <f ca="1">IF(AND(E17&gt;F17,$G$1="no"),"",_xll.EURO(E17,F17,O17,O17,C17,R17,1,0))</f>
        <v>#NAME?</v>
      </c>
      <c r="H17" s="9" t="e">
        <f ca="1">_xll.EURO(E17,F17,O17,O17,C17,R17,1,1)</f>
        <v>#NAME?</v>
      </c>
      <c r="I17" s="64" t="e">
        <f ca="1">IF(AND(F17&gt;E17,$G$1="no"),"",_xll.EURO(E17,F17,O17,O17,C17,R17,0,0))</f>
        <v>#NAME?</v>
      </c>
      <c r="J17" s="10" t="e">
        <f ca="1">_xll.EURO(E17,F17,O17,O17,C17,R17,0,1)</f>
        <v>#NAME?</v>
      </c>
      <c r="K17" s="14" t="e">
        <f ca="1">_xll.EURO($E17,$F17,$O17,$O17,$C17,$R17,1,2)</f>
        <v>#NAME?</v>
      </c>
      <c r="L17" s="10" t="e">
        <f ca="1">_xll.EURO($E17,$F17,$O17,$O17,$C17,$R17,1,3)/100</f>
        <v>#NAME?</v>
      </c>
      <c r="M17" s="10" t="e">
        <f ca="1">_xll.EURO($E17,$F17,$O17,$O17,$C17,$R17,1,5)/365.25</f>
        <v>#NAME?</v>
      </c>
      <c r="N17" s="118">
        <f>VLOOKUP(D17,Lookups!$B$6:$H$304,6)</f>
        <v>37180</v>
      </c>
      <c r="O17" s="24">
        <f>VLOOKUP(D17,Lookups!$B$6:$E$304,4)</f>
        <v>3.5000000000000003E-2</v>
      </c>
      <c r="P17" s="19">
        <f>VLOOKUP(D17,Lookups!$B$6:$D$304,3)</f>
        <v>23</v>
      </c>
      <c r="Q17" s="147">
        <f t="shared" si="1"/>
        <v>0</v>
      </c>
      <c r="R17" s="28">
        <f t="shared" ca="1" si="2"/>
        <v>-4705</v>
      </c>
    </row>
    <row r="18" spans="1:18" x14ac:dyDescent="0.2">
      <c r="A18" s="112"/>
      <c r="B18" s="112"/>
      <c r="C18" s="131">
        <v>0.4</v>
      </c>
      <c r="D18" s="93">
        <v>37196</v>
      </c>
      <c r="E18" s="126">
        <v>48</v>
      </c>
      <c r="F18" s="127">
        <f t="shared" si="0"/>
        <v>75</v>
      </c>
      <c r="G18" s="64" t="e">
        <f ca="1">IF(AND(E18&gt;F18,$G$1="no"),"",_xll.EURO(E18,F18,O18,O18,C18,R18,1,0))</f>
        <v>#NAME?</v>
      </c>
      <c r="H18" s="9" t="e">
        <f ca="1">_xll.EURO(E18,F18,O18,O18,C18,R18,1,1)</f>
        <v>#NAME?</v>
      </c>
      <c r="I18" s="64" t="e">
        <f ca="1">IF(AND(F18&gt;E18,$G$1="no"),"",_xll.EURO(E18,F18,O18,O18,C18,R18,0,0))</f>
        <v>#NAME?</v>
      </c>
      <c r="J18" s="10" t="e">
        <f ca="1">_xll.EURO(E18,F18,O18,O18,C18,R18,0,1)</f>
        <v>#NAME?</v>
      </c>
      <c r="K18" s="14" t="e">
        <f ca="1">_xll.EURO($E18,$F18,$O18,$O18,$C18,$R18,1,2)</f>
        <v>#NAME?</v>
      </c>
      <c r="L18" s="10" t="e">
        <f ca="1">_xll.EURO($E18,$F18,$O18,$O18,$C18,$R18,1,3)/100</f>
        <v>#NAME?</v>
      </c>
      <c r="M18" s="10" t="e">
        <f ca="1">_xll.EURO($E18,$F18,$O18,$O18,$C18,$R18,1,5)/365.25</f>
        <v>#NAME?</v>
      </c>
      <c r="N18" s="118">
        <f>VLOOKUP(D18,Lookups!$B$6:$H$304,6)</f>
        <v>37210</v>
      </c>
      <c r="O18" s="24">
        <f>VLOOKUP(D18,Lookups!$B$6:$E$304,4)</f>
        <v>3.5000000000000003E-2</v>
      </c>
      <c r="P18" s="19">
        <f>VLOOKUP(D18,Lookups!$B$6:$D$304,3)</f>
        <v>21</v>
      </c>
      <c r="Q18" s="147">
        <f t="shared" si="1"/>
        <v>0</v>
      </c>
      <c r="R18" s="28">
        <f t="shared" ca="1" si="2"/>
        <v>-4675</v>
      </c>
    </row>
    <row r="19" spans="1:18" x14ac:dyDescent="0.2">
      <c r="A19" s="112"/>
      <c r="B19" s="112"/>
      <c r="C19" s="131">
        <v>0.4</v>
      </c>
      <c r="D19" s="93">
        <v>37226</v>
      </c>
      <c r="E19" s="126">
        <v>48</v>
      </c>
      <c r="F19" s="127">
        <f t="shared" si="0"/>
        <v>75</v>
      </c>
      <c r="G19" s="64" t="e">
        <f ca="1">IF(AND(E19&gt;F19,$G$1="no"),"",_xll.EURO(E19,F19,O19,O19,C19,R19,1,0))</f>
        <v>#NAME?</v>
      </c>
      <c r="H19" s="9" t="e">
        <f ca="1">_xll.EURO(E19,F19,O19,O19,C19,R19,1,1)</f>
        <v>#NAME?</v>
      </c>
      <c r="I19" s="64" t="e">
        <f ca="1">IF(AND(F19&gt;E19,$G$1="no"),"",_xll.EURO(E19,F19,O19,O19,C19,R19,0,0))</f>
        <v>#NAME?</v>
      </c>
      <c r="J19" s="10" t="e">
        <f ca="1">_xll.EURO(E19,F19,O19,O19,C19,R19,0,1)</f>
        <v>#NAME?</v>
      </c>
      <c r="K19" s="14" t="e">
        <f ca="1">_xll.EURO($E19,$F19,$O19,$O19,$C19,$R19,1,2)</f>
        <v>#NAME?</v>
      </c>
      <c r="L19" s="10" t="e">
        <f ca="1">_xll.EURO($E19,$F19,$O19,$O19,$C19,$R19,1,3)/100</f>
        <v>#NAME?</v>
      </c>
      <c r="M19" s="10" t="e">
        <f ca="1">_xll.EURO($E19,$F19,$O19,$O19,$C19,$R19,1,5)/365.25</f>
        <v>#NAME?</v>
      </c>
      <c r="N19" s="118">
        <f>VLOOKUP(D19,Lookups!$B$6:$H$304,6)</f>
        <v>37240</v>
      </c>
      <c r="O19" s="24">
        <f>VLOOKUP(D19,Lookups!$B$6:$E$304,4)</f>
        <v>3.5000000000000003E-2</v>
      </c>
      <c r="P19" s="19">
        <f>VLOOKUP(D19,Lookups!$B$6:$D$304,3)</f>
        <v>20</v>
      </c>
      <c r="Q19" s="147">
        <f t="shared" si="1"/>
        <v>0</v>
      </c>
      <c r="R19" s="28">
        <f t="shared" ca="1" si="2"/>
        <v>-4645</v>
      </c>
    </row>
    <row r="20" spans="1:18" x14ac:dyDescent="0.2">
      <c r="A20" s="112"/>
      <c r="B20" s="112"/>
      <c r="C20" s="131">
        <v>0.4</v>
      </c>
      <c r="D20" s="93">
        <v>37257</v>
      </c>
      <c r="E20" s="126">
        <v>47</v>
      </c>
      <c r="F20" s="127">
        <f t="shared" si="0"/>
        <v>75</v>
      </c>
      <c r="G20" s="64" t="e">
        <f ca="1">IF(AND(E20&gt;F20,$G$1="no"),"",_xll.EURO(E20,F20,O20,O20,C20,R20,1,0))</f>
        <v>#NAME?</v>
      </c>
      <c r="H20" s="9" t="e">
        <f ca="1">_xll.EURO(E20,F20,O20,O20,C20,R20,1,1)</f>
        <v>#NAME?</v>
      </c>
      <c r="I20" s="64" t="e">
        <f ca="1">IF(AND(F20&gt;E20,$G$1="no"),"",_xll.EURO(E20,F20,O20,O20,C20,R20,0,0))</f>
        <v>#NAME?</v>
      </c>
      <c r="J20" s="10" t="e">
        <f ca="1">_xll.EURO(E20,F20,O20,O20,C20,R20,0,1)</f>
        <v>#NAME?</v>
      </c>
      <c r="K20" s="14" t="e">
        <f ca="1">_xll.EURO($E20,$F20,$O20,$O20,$C20,$R20,1,2)</f>
        <v>#NAME?</v>
      </c>
      <c r="L20" s="10" t="e">
        <f ca="1">_xll.EURO($E20,$F20,$O20,$O20,$C20,$R20,1,3)/100</f>
        <v>#NAME?</v>
      </c>
      <c r="M20" s="10" t="e">
        <f ca="1">_xll.EURO($E20,$F20,$O20,$O20,$C20,$R20,1,5)/365.25</f>
        <v>#NAME?</v>
      </c>
      <c r="N20" s="118">
        <f>VLOOKUP(D20,Lookups!$B$6:$H$304,6)</f>
        <v>37272</v>
      </c>
      <c r="O20" s="24">
        <f>VLOOKUP(D20,Lookups!$B$6:$E$304,4)</f>
        <v>3.5000000000000003E-2</v>
      </c>
      <c r="P20" s="19">
        <f>VLOOKUP(D20,Lookups!$B$6:$D$304,3)</f>
        <v>22</v>
      </c>
      <c r="Q20" s="147">
        <f t="shared" si="1"/>
        <v>1</v>
      </c>
      <c r="R20" s="28">
        <f t="shared" ca="1" si="2"/>
        <v>-4613</v>
      </c>
    </row>
    <row r="21" spans="1:18" x14ac:dyDescent="0.2">
      <c r="A21" s="112"/>
      <c r="B21" s="112"/>
      <c r="C21" s="131">
        <v>0.4</v>
      </c>
      <c r="D21" s="93">
        <v>37288</v>
      </c>
      <c r="E21" s="126">
        <v>47.169995880126955</v>
      </c>
      <c r="F21" s="127">
        <f t="shared" si="0"/>
        <v>75</v>
      </c>
      <c r="G21" s="64" t="e">
        <f ca="1">IF(AND(E21&gt;F21,$G$1="no"),"",_xll.EURO(E21,F21,O21,O21,C21,R21,1,0))</f>
        <v>#NAME?</v>
      </c>
      <c r="H21" s="9" t="e">
        <f ca="1">_xll.EURO(E21,F21,O21,O21,C21,R21,1,1)</f>
        <v>#NAME?</v>
      </c>
      <c r="I21" s="64" t="e">
        <f ca="1">IF(AND(F21&gt;E21,$G$1="no"),"",_xll.EURO(E21,F21,O21,O21,C21,R21,0,0))</f>
        <v>#NAME?</v>
      </c>
      <c r="J21" s="10" t="e">
        <f ca="1">_xll.EURO(E21,F21,O21,O21,C21,R21,0,1)</f>
        <v>#NAME?</v>
      </c>
      <c r="K21" s="14" t="e">
        <f ca="1">_xll.EURO($E21,$F21,$O21,$O21,$C21,$R21,1,2)</f>
        <v>#NAME?</v>
      </c>
      <c r="L21" s="10" t="e">
        <f ca="1">_xll.EURO($E21,$F21,$O21,$O21,$C21,$R21,1,3)/100</f>
        <v>#NAME?</v>
      </c>
      <c r="M21" s="10" t="e">
        <f ca="1">_xll.EURO($E21,$F21,$O21,$O21,$C21,$R21,1,5)/365.25</f>
        <v>#NAME?</v>
      </c>
      <c r="N21" s="118">
        <f>VLOOKUP(D21,Lookups!$B$6:$H$304,6)</f>
        <v>37302</v>
      </c>
      <c r="O21" s="24">
        <f>VLOOKUP(D21,Lookups!$B$6:$E$304,4)</f>
        <v>3.5000000000000003E-2</v>
      </c>
      <c r="P21" s="19">
        <f>VLOOKUP(D21,Lookups!$B$6:$D$304,3)</f>
        <v>20</v>
      </c>
      <c r="Q21" s="147">
        <f t="shared" si="1"/>
        <v>1</v>
      </c>
      <c r="R21" s="28">
        <f t="shared" ca="1" si="2"/>
        <v>-4583</v>
      </c>
    </row>
    <row r="22" spans="1:18" x14ac:dyDescent="0.2">
      <c r="A22" s="112"/>
      <c r="B22" s="112"/>
      <c r="C22" s="131">
        <v>0.4</v>
      </c>
      <c r="D22" s="93">
        <v>37316</v>
      </c>
      <c r="E22" s="126">
        <v>42.699993133544922</v>
      </c>
      <c r="F22" s="127">
        <f t="shared" si="0"/>
        <v>75</v>
      </c>
      <c r="G22" s="64" t="e">
        <f ca="1">IF(AND(E22&gt;F22,$G$1="no"),"",_xll.EURO(E22,F22,O22,O22,C22,R22,1,0))</f>
        <v>#NAME?</v>
      </c>
      <c r="H22" s="9" t="e">
        <f ca="1">_xll.EURO(E22,F22,O22,O22,C22,R22,1,1)</f>
        <v>#NAME?</v>
      </c>
      <c r="I22" s="64" t="e">
        <f ca="1">IF(AND(F22&gt;E22,$G$1="no"),"",_xll.EURO(E22,F22,O22,O22,C22,R22,0,0))</f>
        <v>#NAME?</v>
      </c>
      <c r="J22" s="10" t="e">
        <f ca="1">_xll.EURO(E22,F22,O22,O22,C22,R22,0,1)</f>
        <v>#NAME?</v>
      </c>
      <c r="K22" s="14" t="e">
        <f ca="1">_xll.EURO($E22,$F22,$O22,$O22,$C22,$R22,1,2)</f>
        <v>#NAME?</v>
      </c>
      <c r="L22" s="10" t="e">
        <f ca="1">_xll.EURO($E22,$F22,$O22,$O22,$C22,$R22,1,3)/100</f>
        <v>#NAME?</v>
      </c>
      <c r="M22" s="10" t="e">
        <f ca="1">_xll.EURO($E22,$F22,$O22,$O22,$C22,$R22,1,5)/365.25</f>
        <v>#NAME?</v>
      </c>
      <c r="N22" s="118">
        <f>VLOOKUP(D22,Lookups!$B$6:$H$304,6)</f>
        <v>37330</v>
      </c>
      <c r="O22" s="24">
        <f>VLOOKUP(D22,Lookups!$B$6:$E$304,4)</f>
        <v>3.5000000000000003E-2</v>
      </c>
      <c r="P22" s="19">
        <f>VLOOKUP(D22,Lookups!$B$6:$D$304,3)</f>
        <v>21</v>
      </c>
      <c r="Q22" s="147">
        <f t="shared" si="1"/>
        <v>1</v>
      </c>
      <c r="R22" s="28">
        <f t="shared" ca="1" si="2"/>
        <v>-4555</v>
      </c>
    </row>
    <row r="23" spans="1:18" x14ac:dyDescent="0.2">
      <c r="A23" s="112"/>
      <c r="B23" s="112"/>
      <c r="C23" s="131">
        <v>0.25750000000000001</v>
      </c>
      <c r="D23" s="93">
        <v>37347</v>
      </c>
      <c r="E23" s="126">
        <v>42.499987792968753</v>
      </c>
      <c r="F23" s="127">
        <f t="shared" si="0"/>
        <v>75</v>
      </c>
      <c r="G23" s="64" t="e">
        <f ca="1">IF(AND(E23&gt;F23,$G$1="no"),"",_xll.EURO(E23,F23,O23,O23,C23,R23,1,0))</f>
        <v>#NAME?</v>
      </c>
      <c r="H23" s="9" t="e">
        <f ca="1">_xll.EURO(E23,F23,O23,O23,C23,R23,1,1)</f>
        <v>#NAME?</v>
      </c>
      <c r="I23" s="64" t="e">
        <f ca="1">IF(AND(F23&gt;E23,$G$1="no"),"",_xll.EURO(E23,F23,O23,O23,C23,R23,0,0))</f>
        <v>#NAME?</v>
      </c>
      <c r="J23" s="10" t="e">
        <f ca="1">_xll.EURO(E23,F23,O23,O23,C23,R23,0,1)</f>
        <v>#NAME?</v>
      </c>
      <c r="K23" s="14" t="e">
        <f ca="1">_xll.EURO($E23,$F23,$O23,$O23,$C23,$R23,1,2)</f>
        <v>#NAME?</v>
      </c>
      <c r="L23" s="10" t="e">
        <f ca="1">_xll.EURO($E23,$F23,$O23,$O23,$C23,$R23,1,3)/100</f>
        <v>#NAME?</v>
      </c>
      <c r="M23" s="10" t="e">
        <f ca="1">_xll.EURO($E23,$F23,$O23,$O23,$C23,$R23,1,5)/365.25</f>
        <v>#NAME?</v>
      </c>
      <c r="N23" s="118">
        <f>VLOOKUP(D23,Lookups!$B$6:$H$304,6)</f>
        <v>37361</v>
      </c>
      <c r="O23" s="24">
        <f>VLOOKUP(D23,Lookups!$B$6:$E$304,4)</f>
        <v>3.5000000000000003E-2</v>
      </c>
      <c r="P23" s="19">
        <f>VLOOKUP(D23,Lookups!$B$6:$D$304,3)</f>
        <v>22</v>
      </c>
      <c r="Q23" s="147">
        <f t="shared" si="1"/>
        <v>1</v>
      </c>
      <c r="R23" s="28">
        <f t="shared" ca="1" si="2"/>
        <v>-4524</v>
      </c>
    </row>
    <row r="24" spans="1:18" x14ac:dyDescent="0.2">
      <c r="A24" s="112"/>
      <c r="B24" s="112"/>
      <c r="C24" s="131">
        <v>0.27750000000000002</v>
      </c>
      <c r="D24" s="93">
        <v>37377</v>
      </c>
      <c r="E24" s="126">
        <v>45.000011444091797</v>
      </c>
      <c r="F24" s="127">
        <f t="shared" si="0"/>
        <v>75</v>
      </c>
      <c r="G24" s="64" t="e">
        <f ca="1">IF(AND(E24&gt;F24,$G$1="no"),"",_xll.EURO(E24,F24,O24,O24,C24,R24,1,0))</f>
        <v>#NAME?</v>
      </c>
      <c r="H24" s="9" t="e">
        <f ca="1">_xll.EURO(E24,F24,O24,O24,C24,R24,1,1)</f>
        <v>#NAME?</v>
      </c>
      <c r="I24" s="64" t="e">
        <f ca="1">IF(AND(F24&gt;E24,$G$1="no"),"",_xll.EURO(E24,F24,O24,O24,C24,R24,0,0))</f>
        <v>#NAME?</v>
      </c>
      <c r="J24" s="10" t="e">
        <f ca="1">_xll.EURO(E24,F24,O24,O24,C24,R24,0,1)</f>
        <v>#NAME?</v>
      </c>
      <c r="K24" s="14" t="e">
        <f ca="1">_xll.EURO($E24,$F24,$O24,$O24,$C24,$R24,1,2)</f>
        <v>#NAME?</v>
      </c>
      <c r="L24" s="10" t="e">
        <f ca="1">_xll.EURO($E24,$F24,$O24,$O24,$C24,$R24,1,3)/100</f>
        <v>#NAME?</v>
      </c>
      <c r="M24" s="10" t="e">
        <f ca="1">_xll.EURO($E24,$F24,$O24,$O24,$C24,$R24,1,5)/365.25</f>
        <v>#NAME?</v>
      </c>
      <c r="N24" s="118">
        <f>VLOOKUP(D24,Lookups!$B$6:$H$304,6)</f>
        <v>37391</v>
      </c>
      <c r="O24" s="24">
        <f>VLOOKUP(D24,Lookups!$B$6:$E$304,4)</f>
        <v>3.5000000000000003E-2</v>
      </c>
      <c r="P24" s="19">
        <f>VLOOKUP(D24,Lookups!$B$6:$D$304,3)</f>
        <v>22</v>
      </c>
      <c r="Q24" s="147">
        <f t="shared" si="1"/>
        <v>1</v>
      </c>
      <c r="R24" s="28">
        <f t="shared" ca="1" si="2"/>
        <v>-4494</v>
      </c>
    </row>
    <row r="25" spans="1:18" x14ac:dyDescent="0.2">
      <c r="A25" s="112"/>
      <c r="B25" s="112"/>
      <c r="C25" s="131">
        <v>0.4</v>
      </c>
      <c r="D25" s="93">
        <v>37408</v>
      </c>
      <c r="E25" s="126">
        <v>49.749996185302734</v>
      </c>
      <c r="F25" s="127">
        <f t="shared" si="0"/>
        <v>75</v>
      </c>
      <c r="G25" s="64" t="e">
        <f ca="1">IF(AND(E25&gt;F25,$G$1="no"),"",_xll.EURO(E25,F25,O25,O25,C25,R25,1,0))</f>
        <v>#NAME?</v>
      </c>
      <c r="H25" s="9" t="e">
        <f ca="1">_xll.EURO(E25,F25,O25,O25,C25,R25,1,1)</f>
        <v>#NAME?</v>
      </c>
      <c r="I25" s="64" t="e">
        <f ca="1">IF(AND(F25&gt;E25,$G$1="no"),"",_xll.EURO(E25,F25,O25,O25,C25,R25,0,0))</f>
        <v>#NAME?</v>
      </c>
      <c r="J25" s="10" t="e">
        <f ca="1">_xll.EURO(E25,F25,O25,O25,C25,R25,0,1)</f>
        <v>#NAME?</v>
      </c>
      <c r="K25" s="14" t="e">
        <f ca="1">_xll.EURO($E25,$F25,$O25,$O25,$C25,$R25,1,2)</f>
        <v>#NAME?</v>
      </c>
      <c r="L25" s="10" t="e">
        <f ca="1">_xll.EURO($E25,$F25,$O25,$O25,$C25,$R25,1,3)/100</f>
        <v>#NAME?</v>
      </c>
      <c r="M25" s="10" t="e">
        <f ca="1">_xll.EURO($E25,$F25,$O25,$O25,$C25,$R25,1,5)/365.25</f>
        <v>#NAME?</v>
      </c>
      <c r="N25" s="118">
        <f>VLOOKUP(D25,Lookups!$B$6:$H$304,6)</f>
        <v>37422</v>
      </c>
      <c r="O25" s="24">
        <f>VLOOKUP(D25,Lookups!$B$6:$E$304,4)</f>
        <v>3.5000000000000003E-2</v>
      </c>
      <c r="P25" s="19">
        <f>VLOOKUP(D25,Lookups!$B$6:$D$304,3)</f>
        <v>20</v>
      </c>
      <c r="Q25" s="147">
        <f t="shared" si="1"/>
        <v>1</v>
      </c>
      <c r="R25" s="28">
        <f t="shared" ca="1" si="2"/>
        <v>-4463</v>
      </c>
    </row>
    <row r="26" spans="1:18" x14ac:dyDescent="0.2">
      <c r="A26" s="112"/>
      <c r="B26" s="112"/>
      <c r="C26" s="131">
        <v>0.5</v>
      </c>
      <c r="D26" s="93">
        <v>37438</v>
      </c>
      <c r="E26" s="126">
        <v>62.499992370605469</v>
      </c>
      <c r="F26" s="127">
        <f t="shared" si="0"/>
        <v>75</v>
      </c>
      <c r="G26" s="64" t="e">
        <f ca="1">IF(AND(E26&gt;F26,$G$1="no"),"",_xll.EURO(E26,F26,O26,O26,C26,R26,1,0))</f>
        <v>#NAME?</v>
      </c>
      <c r="H26" s="9" t="e">
        <f ca="1">_xll.EURO(E26,F26,O26,O26,C26,R26,1,1)</f>
        <v>#NAME?</v>
      </c>
      <c r="I26" s="64" t="e">
        <f ca="1">IF(AND(F26&gt;E26,$G$1="no"),"",_xll.EURO(E26,F26,O26,O26,C26,R26,0,0))</f>
        <v>#NAME?</v>
      </c>
      <c r="J26" s="10" t="e">
        <f ca="1">_xll.EURO(E26,F26,O26,O26,C26,R26,0,1)</f>
        <v>#NAME?</v>
      </c>
      <c r="K26" s="14" t="e">
        <f ca="1">_xll.EURO($E26,$F26,$O26,$O26,$C26,$R26,1,2)</f>
        <v>#NAME?</v>
      </c>
      <c r="L26" s="10" t="e">
        <f ca="1">_xll.EURO($E26,$F26,$O26,$O26,$C26,$R26,1,3)/100</f>
        <v>#NAME?</v>
      </c>
      <c r="M26" s="10" t="e">
        <f ca="1">_xll.EURO($E26,$F26,$O26,$O26,$C26,$R26,1,5)/365.25</f>
        <v>#NAME?</v>
      </c>
      <c r="N26" s="118">
        <f>VLOOKUP(D26,Lookups!$B$6:$H$304,6)</f>
        <v>37453</v>
      </c>
      <c r="O26" s="24">
        <f>VLOOKUP(D26,Lookups!$B$6:$E$304,4)</f>
        <v>3.5000000000000003E-2</v>
      </c>
      <c r="P26" s="19">
        <f>VLOOKUP(D26,Lookups!$B$6:$D$304,3)</f>
        <v>22</v>
      </c>
      <c r="Q26" s="147">
        <f t="shared" si="1"/>
        <v>1</v>
      </c>
      <c r="R26" s="28">
        <f t="shared" ca="1" si="2"/>
        <v>-4432</v>
      </c>
    </row>
    <row r="27" spans="1:18" x14ac:dyDescent="0.2">
      <c r="A27" s="112"/>
      <c r="B27" s="112"/>
      <c r="C27" s="131">
        <v>0.5</v>
      </c>
      <c r="D27" s="93">
        <v>37469</v>
      </c>
      <c r="E27" s="126">
        <v>62.5</v>
      </c>
      <c r="F27" s="127">
        <f t="shared" si="0"/>
        <v>75</v>
      </c>
      <c r="G27" s="64" t="e">
        <f ca="1">IF(AND(E27&gt;F27,$G$1="no"),"",_xll.EURO(E27,F27,O27,O27,C27,R27,1,0))</f>
        <v>#NAME?</v>
      </c>
      <c r="H27" s="9" t="e">
        <f ca="1">_xll.EURO(E27,F27,O27,O27,C27,R27,1,1)</f>
        <v>#NAME?</v>
      </c>
      <c r="I27" s="64" t="e">
        <f ca="1">IF(AND(F27&gt;E27,$G$1="no"),"",_xll.EURO(E27,F27,O27,O27,C27,R27,0,0))</f>
        <v>#NAME?</v>
      </c>
      <c r="J27" s="10" t="e">
        <f ca="1">_xll.EURO(E27,F27,O27,O27,C27,R27,0,1)</f>
        <v>#NAME?</v>
      </c>
      <c r="K27" s="14" t="e">
        <f ca="1">_xll.EURO($E27,$F27,$O27,$O27,$C27,$R27,1,2)</f>
        <v>#NAME?</v>
      </c>
      <c r="L27" s="10" t="e">
        <f ca="1">_xll.EURO($E27,$F27,$O27,$O27,$C27,$R27,1,3)/100</f>
        <v>#NAME?</v>
      </c>
      <c r="M27" s="10" t="e">
        <f ca="1">_xll.EURO($E27,$F27,$O27,$O27,$C27,$R27,1,5)/365.25</f>
        <v>#NAME?</v>
      </c>
      <c r="N27" s="118">
        <f>VLOOKUP(D27,Lookups!$B$6:$H$304,6)</f>
        <v>37483</v>
      </c>
      <c r="O27" s="24">
        <f>VLOOKUP(D27,Lookups!$B$6:$E$304,4)</f>
        <v>3.5000000000000003E-2</v>
      </c>
      <c r="P27" s="19">
        <f>VLOOKUP(D27,Lookups!$B$6:$D$304,3)</f>
        <v>22</v>
      </c>
      <c r="Q27" s="147">
        <f t="shared" si="1"/>
        <v>1</v>
      </c>
      <c r="R27" s="28">
        <f t="shared" ca="1" si="2"/>
        <v>-4402</v>
      </c>
    </row>
    <row r="28" spans="1:18" x14ac:dyDescent="0.2">
      <c r="A28" s="112"/>
      <c r="B28" s="112"/>
      <c r="C28" s="131">
        <v>0.3</v>
      </c>
      <c r="D28" s="93">
        <v>37500</v>
      </c>
      <c r="E28" s="126">
        <v>42.500003814697266</v>
      </c>
      <c r="F28" s="127">
        <f t="shared" si="0"/>
        <v>75</v>
      </c>
      <c r="G28" s="64" t="e">
        <f ca="1">IF(AND(E28&gt;F28,$G$1="no"),"",_xll.EURO(E28,F28,O28,O28,C28,R28,1,0))</f>
        <v>#NAME?</v>
      </c>
      <c r="H28" s="9" t="e">
        <f ca="1">_xll.EURO(E28,F28,O28,O28,C28,R28,1,1)</f>
        <v>#NAME?</v>
      </c>
      <c r="I28" s="64" t="e">
        <f ca="1">IF(AND(F28&gt;E28,$G$1="no"),"",_xll.EURO(E28,F28,O28,O28,C28,R28,0,0))</f>
        <v>#NAME?</v>
      </c>
      <c r="J28" s="10" t="e">
        <f ca="1">_xll.EURO(E28,F28,O28,O28,C28,R28,0,1)</f>
        <v>#NAME?</v>
      </c>
      <c r="K28" s="14" t="e">
        <f ca="1">_xll.EURO($E28,$F28,$O28,$O28,$C28,$R28,1,2)</f>
        <v>#NAME?</v>
      </c>
      <c r="L28" s="10" t="e">
        <f ca="1">_xll.EURO($E28,$F28,$O28,$O28,$C28,$R28,1,3)/100</f>
        <v>#NAME?</v>
      </c>
      <c r="M28" s="10" t="e">
        <f ca="1">_xll.EURO($E28,$F28,$O28,$O28,$C28,$R28,1,5)/365.25</f>
        <v>#NAME?</v>
      </c>
      <c r="N28" s="118">
        <f>VLOOKUP(D28,Lookups!$B$6:$H$304,6)</f>
        <v>37514</v>
      </c>
      <c r="O28" s="24">
        <f>VLOOKUP(D28,Lookups!$B$6:$E$304,4)</f>
        <v>3.5000000000000003E-2</v>
      </c>
      <c r="P28" s="19">
        <f>VLOOKUP(D28,Lookups!$B$6:$D$304,3)</f>
        <v>20</v>
      </c>
      <c r="Q28" s="147">
        <f t="shared" si="1"/>
        <v>1</v>
      </c>
      <c r="R28" s="28">
        <f t="shared" ca="1" si="2"/>
        <v>-4371</v>
      </c>
    </row>
    <row r="29" spans="1:18" x14ac:dyDescent="0.2">
      <c r="A29" s="112"/>
      <c r="B29" s="112"/>
      <c r="C29" s="131">
        <v>0.24249999999999999</v>
      </c>
      <c r="D29" s="93">
        <v>37530</v>
      </c>
      <c r="E29" s="126">
        <v>40.850002288818359</v>
      </c>
      <c r="F29" s="127">
        <f t="shared" si="0"/>
        <v>75</v>
      </c>
      <c r="G29" s="64" t="e">
        <f ca="1">IF(AND(E29&gt;F29,$G$1="no"),"",_xll.EURO(E29,F29,O29,O29,C29,R29,1,0))</f>
        <v>#NAME?</v>
      </c>
      <c r="H29" s="9" t="e">
        <f ca="1">_xll.EURO(E29,F29,O29,O29,C29,R29,1,1)</f>
        <v>#NAME?</v>
      </c>
      <c r="I29" s="64" t="e">
        <f ca="1">IF(AND(F29&gt;E29,$G$1="no"),"",_xll.EURO(E29,F29,O29,O29,C29,R29,0,0))</f>
        <v>#NAME?</v>
      </c>
      <c r="J29" s="10" t="e">
        <f ca="1">_xll.EURO(E29,F29,O29,O29,C29,R29,0,1)</f>
        <v>#NAME?</v>
      </c>
      <c r="K29" s="14" t="e">
        <f ca="1">_xll.EURO($E29,$F29,$O29,$O29,$C29,$R29,1,2)</f>
        <v>#NAME?</v>
      </c>
      <c r="L29" s="10" t="e">
        <f ca="1">_xll.EURO($E29,$F29,$O29,$O29,$C29,$R29,1,3)/100</f>
        <v>#NAME?</v>
      </c>
      <c r="M29" s="10" t="e">
        <f ca="1">_xll.EURO($E29,$F29,$O29,$O29,$C29,$R29,1,5)/365.25</f>
        <v>#NAME?</v>
      </c>
      <c r="N29" s="118">
        <f>VLOOKUP(D29,Lookups!$B$6:$H$304,6)</f>
        <v>37544</v>
      </c>
      <c r="O29" s="24">
        <f>VLOOKUP(D29,Lookups!$B$6:$E$304,4)</f>
        <v>3.5000000000000003E-2</v>
      </c>
      <c r="P29" s="19">
        <f>VLOOKUP(D29,Lookups!$B$6:$D$304,3)</f>
        <v>23</v>
      </c>
      <c r="Q29" s="147">
        <f t="shared" si="1"/>
        <v>1</v>
      </c>
      <c r="R29" s="28">
        <f t="shared" ca="1" si="2"/>
        <v>-4341</v>
      </c>
    </row>
    <row r="30" spans="1:18" x14ac:dyDescent="0.2">
      <c r="A30" s="112"/>
      <c r="B30" s="112"/>
      <c r="C30" s="131">
        <v>0.24249999999999999</v>
      </c>
      <c r="D30" s="93">
        <v>37561</v>
      </c>
      <c r="E30" s="126">
        <v>40.799995422363281</v>
      </c>
      <c r="F30" s="127">
        <f t="shared" si="0"/>
        <v>75</v>
      </c>
      <c r="G30" s="64" t="e">
        <f ca="1">IF(AND(E30&gt;F30,$G$1="no"),"",_xll.EURO(E30,F30,O30,O30,C30,R30,1,0))</f>
        <v>#NAME?</v>
      </c>
      <c r="H30" s="9" t="e">
        <f ca="1">_xll.EURO(E30,F30,O30,O30,C30,R30,1,1)</f>
        <v>#NAME?</v>
      </c>
      <c r="I30" s="64" t="e">
        <f ca="1">IF(AND(F30&gt;E30,$G$1="no"),"",_xll.EURO(E30,F30,O30,O30,C30,R30,0,0))</f>
        <v>#NAME?</v>
      </c>
      <c r="J30" s="10" t="e">
        <f ca="1">_xll.EURO(E30,F30,O30,O30,C30,R30,0,1)</f>
        <v>#NAME?</v>
      </c>
      <c r="K30" s="14" t="e">
        <f ca="1">_xll.EURO($E30,$F30,$O30,$O30,$C30,$R30,1,2)</f>
        <v>#NAME?</v>
      </c>
      <c r="L30" s="10" t="e">
        <f ca="1">_xll.EURO($E30,$F30,$O30,$O30,$C30,$R30,1,3)/100</f>
        <v>#NAME?</v>
      </c>
      <c r="M30" s="10" t="e">
        <f ca="1">_xll.EURO($E30,$F30,$O30,$O30,$C30,$R30,1,5)/365.25</f>
        <v>#NAME?</v>
      </c>
      <c r="N30" s="118">
        <f>VLOOKUP(D30,Lookups!$B$6:$H$304,6)</f>
        <v>37575</v>
      </c>
      <c r="O30" s="24">
        <f>VLOOKUP(D30,Lookups!$B$6:$E$304,4)</f>
        <v>3.5000000000000003E-2</v>
      </c>
      <c r="P30" s="19">
        <f>VLOOKUP(D30,Lookups!$B$6:$D$304,3)</f>
        <v>20</v>
      </c>
      <c r="Q30" s="147">
        <f t="shared" si="1"/>
        <v>1</v>
      </c>
      <c r="R30" s="28">
        <f t="shared" ca="1" si="2"/>
        <v>-4310</v>
      </c>
    </row>
    <row r="31" spans="1:18" x14ac:dyDescent="0.2">
      <c r="A31" s="112"/>
      <c r="B31" s="112"/>
      <c r="C31" s="131">
        <v>0.245</v>
      </c>
      <c r="D31" s="93">
        <v>37591</v>
      </c>
      <c r="E31" s="126">
        <v>40.799995422363281</v>
      </c>
      <c r="F31" s="127">
        <f t="shared" si="0"/>
        <v>75</v>
      </c>
      <c r="G31" s="64" t="e">
        <f ca="1">IF(AND(E31&gt;F31,$G$1="no"),"",_xll.EURO(E31,F31,O31,O31,C31,R31,1,0))</f>
        <v>#NAME?</v>
      </c>
      <c r="H31" s="9" t="e">
        <f ca="1">_xll.EURO(E31,F31,O31,O31,C31,R31,1,1)</f>
        <v>#NAME?</v>
      </c>
      <c r="I31" s="64" t="e">
        <f ca="1">IF(AND(F31&gt;E31,$G$1="no"),"",_xll.EURO(E31,F31,O31,O31,C31,R31,0,0))</f>
        <v>#NAME?</v>
      </c>
      <c r="J31" s="10" t="e">
        <f ca="1">_xll.EURO(E31,F31,O31,O31,C31,R31,0,1)</f>
        <v>#NAME?</v>
      </c>
      <c r="K31" s="14" t="e">
        <f ca="1">_xll.EURO($E31,$F31,$O31,$O31,$C31,$R31,1,2)</f>
        <v>#NAME?</v>
      </c>
      <c r="L31" s="10" t="e">
        <f ca="1">_xll.EURO($E31,$F31,$O31,$O31,$C31,$R31,1,3)/100</f>
        <v>#NAME?</v>
      </c>
      <c r="M31" s="10" t="e">
        <f ca="1">_xll.EURO($E31,$F31,$O31,$O31,$C31,$R31,1,5)/365.25</f>
        <v>#NAME?</v>
      </c>
      <c r="N31" s="118">
        <f>VLOOKUP(D31,Lookups!$B$6:$H$304,6)</f>
        <v>37605</v>
      </c>
      <c r="O31" s="24">
        <f>VLOOKUP(D31,Lookups!$B$6:$E$304,4)</f>
        <v>3.5000000000000003E-2</v>
      </c>
      <c r="P31" s="19">
        <f>VLOOKUP(D31,Lookups!$B$6:$D$304,3)</f>
        <v>21</v>
      </c>
      <c r="Q31" s="147">
        <f t="shared" si="1"/>
        <v>1</v>
      </c>
      <c r="R31" s="28">
        <f t="shared" ca="1" si="2"/>
        <v>-4280</v>
      </c>
    </row>
    <row r="32" spans="1:18" x14ac:dyDescent="0.2">
      <c r="A32" s="112"/>
      <c r="B32" s="112"/>
      <c r="C32" s="131">
        <v>0.28499999999999998</v>
      </c>
      <c r="D32" s="93">
        <v>37622</v>
      </c>
      <c r="E32" s="126">
        <v>42.869998931884766</v>
      </c>
      <c r="F32" s="127">
        <f t="shared" si="0"/>
        <v>75</v>
      </c>
      <c r="G32" s="64" t="e">
        <f ca="1">IF(AND(E32&gt;F32,$G$1="no"),"",_xll.EURO(E32,F32,O32,O32,C32,R32,1,0))</f>
        <v>#NAME?</v>
      </c>
      <c r="H32" s="9" t="e">
        <f ca="1">_xll.EURO(E32,F32,O32,O32,C32,R32,1,1)</f>
        <v>#NAME?</v>
      </c>
      <c r="I32" s="64" t="e">
        <f ca="1">IF(AND(F32&gt;E32,$G$1="no"),"",_xll.EURO(E32,F32,O32,O32,C32,R32,0,0))</f>
        <v>#NAME?</v>
      </c>
      <c r="J32" s="10" t="e">
        <f ca="1">_xll.EURO(E32,F32,O32,O32,C32,R32,0,1)</f>
        <v>#NAME?</v>
      </c>
      <c r="K32" s="14" t="e">
        <f ca="1">_xll.EURO($E32,$F32,$O32,$O32,$C32,$R32,1,2)</f>
        <v>#NAME?</v>
      </c>
      <c r="L32" s="10" t="e">
        <f ca="1">_xll.EURO($E32,$F32,$O32,$O32,$C32,$R32,1,3)/100</f>
        <v>#NAME?</v>
      </c>
      <c r="M32" s="10" t="e">
        <f ca="1">_xll.EURO($E32,$F32,$O32,$O32,$C32,$R32,1,5)/365.25</f>
        <v>#NAME?</v>
      </c>
      <c r="N32" s="118">
        <f>VLOOKUP(D32,Lookups!$B$6:$H$304,6)</f>
        <v>37636</v>
      </c>
      <c r="O32" s="24">
        <f>VLOOKUP(D32,Lookups!$B$6:$E$304,4)</f>
        <v>3.5000000000000003E-2</v>
      </c>
      <c r="P32" s="19">
        <f>VLOOKUP(D32,Lookups!$B$6:$D$304,3)</f>
        <v>22</v>
      </c>
      <c r="Q32" s="147">
        <f t="shared" si="1"/>
        <v>0</v>
      </c>
      <c r="R32" s="28">
        <f t="shared" ca="1" si="2"/>
        <v>-4249</v>
      </c>
    </row>
    <row r="33" spans="1:18" x14ac:dyDescent="0.2">
      <c r="A33" s="112"/>
      <c r="B33" s="112"/>
      <c r="C33" s="131">
        <v>0.28499999999999998</v>
      </c>
      <c r="D33" s="93">
        <v>37653</v>
      </c>
      <c r="E33" s="126">
        <v>42.669995880126955</v>
      </c>
      <c r="F33" s="127">
        <f t="shared" si="0"/>
        <v>75</v>
      </c>
      <c r="G33" s="64" t="e">
        <f ca="1">IF(AND(E33&gt;F33,$G$1="no"),"",_xll.EURO(E33,F33,O33,O33,C33,R33,1,0))</f>
        <v>#NAME?</v>
      </c>
      <c r="H33" s="9" t="e">
        <f ca="1">_xll.EURO(E33,F33,O33,O33,C33,R33,1,1)</f>
        <v>#NAME?</v>
      </c>
      <c r="I33" s="64" t="e">
        <f ca="1">IF(AND(F33&gt;E33,$G$1="no"),"",_xll.EURO(E33,F33,O33,O33,C33,R33,0,0))</f>
        <v>#NAME?</v>
      </c>
      <c r="J33" s="10" t="e">
        <f ca="1">_xll.EURO(E33,F33,O33,O33,C33,R33,0,1)</f>
        <v>#NAME?</v>
      </c>
      <c r="K33" s="14" t="e">
        <f ca="1">_xll.EURO($E33,$F33,$O33,$O33,$C33,$R33,1,2)</f>
        <v>#NAME?</v>
      </c>
      <c r="L33" s="10" t="e">
        <f ca="1">_xll.EURO($E33,$F33,$O33,$O33,$C33,$R33,1,3)/100</f>
        <v>#NAME?</v>
      </c>
      <c r="M33" s="10" t="e">
        <f ca="1">_xll.EURO($E33,$F33,$O33,$O33,$C33,$R33,1,5)/365.25</f>
        <v>#NAME?</v>
      </c>
      <c r="N33" s="118">
        <f>VLOOKUP(D33,Lookups!$B$6:$H$304,6)</f>
        <v>37667</v>
      </c>
      <c r="O33" s="24">
        <f>VLOOKUP(D33,Lookups!$B$6:$E$304,4)</f>
        <v>3.5000000000000003E-2</v>
      </c>
      <c r="P33" s="19">
        <f>VLOOKUP(D33,Lookups!$B$6:$D$304,3)</f>
        <v>20</v>
      </c>
      <c r="Q33" s="147">
        <f t="shared" si="1"/>
        <v>0</v>
      </c>
      <c r="R33" s="28">
        <f t="shared" ca="1" si="2"/>
        <v>-4218</v>
      </c>
    </row>
    <row r="34" spans="1:18" x14ac:dyDescent="0.2">
      <c r="A34" s="112"/>
      <c r="B34" s="112"/>
      <c r="C34" s="131">
        <v>0.23749999999999999</v>
      </c>
      <c r="D34" s="93">
        <v>37681</v>
      </c>
      <c r="E34" s="126">
        <v>39.699993133544922</v>
      </c>
      <c r="F34" s="127">
        <f t="shared" si="0"/>
        <v>75</v>
      </c>
      <c r="G34" s="64" t="e">
        <f ca="1">IF(AND(E34&gt;F34,$G$1="no"),"",_xll.EURO(E34,F34,O34,O34,C34,R34,1,0))</f>
        <v>#NAME?</v>
      </c>
      <c r="H34" s="9" t="e">
        <f ca="1">_xll.EURO(E34,F34,O34,O34,C34,R34,1,1)</f>
        <v>#NAME?</v>
      </c>
      <c r="I34" s="64" t="e">
        <f ca="1">IF(AND(F34&gt;E34,$G$1="no"),"",_xll.EURO(E34,F34,O34,O34,C34,R34,0,0))</f>
        <v>#NAME?</v>
      </c>
      <c r="J34" s="10" t="e">
        <f ca="1">_xll.EURO(E34,F34,O34,O34,C34,R34,0,1)</f>
        <v>#NAME?</v>
      </c>
      <c r="K34" s="14" t="e">
        <f ca="1">_xll.EURO($E34,$F34,$O34,$O34,$C34,$R34,1,2)</f>
        <v>#NAME?</v>
      </c>
      <c r="L34" s="10" t="e">
        <f ca="1">_xll.EURO($E34,$F34,$O34,$O34,$C34,$R34,1,3)/100</f>
        <v>#NAME?</v>
      </c>
      <c r="M34" s="10" t="e">
        <f ca="1">_xll.EURO($E34,$F34,$O34,$O34,$C34,$R34,1,5)/365.25</f>
        <v>#NAME?</v>
      </c>
      <c r="N34" s="118">
        <f>VLOOKUP(D34,Lookups!$B$6:$H$304,6)</f>
        <v>37695</v>
      </c>
      <c r="O34" s="24">
        <f>VLOOKUP(D34,Lookups!$B$6:$E$304,4)</f>
        <v>3.5000000000000003E-2</v>
      </c>
      <c r="P34" s="19">
        <f>VLOOKUP(D34,Lookups!$B$6:$D$304,3)</f>
        <v>21</v>
      </c>
      <c r="Q34" s="147">
        <f t="shared" si="1"/>
        <v>0</v>
      </c>
      <c r="R34" s="28">
        <f t="shared" ca="1" si="2"/>
        <v>-4190</v>
      </c>
    </row>
    <row r="35" spans="1:18" x14ac:dyDescent="0.2">
      <c r="A35" s="112"/>
      <c r="B35" s="112"/>
      <c r="C35" s="131">
        <v>0.23749999999999999</v>
      </c>
      <c r="D35" s="93">
        <v>37712</v>
      </c>
      <c r="E35" s="126">
        <v>38.999987792968753</v>
      </c>
      <c r="F35" s="127">
        <f t="shared" si="0"/>
        <v>75</v>
      </c>
      <c r="G35" s="64" t="e">
        <f ca="1">IF(AND(E35&gt;F35,$G$1="no"),"",_xll.EURO(E35,F35,O35,O35,C35,R35,1,0))</f>
        <v>#NAME?</v>
      </c>
      <c r="H35" s="9" t="e">
        <f ca="1">_xll.EURO(E35,F35,O35,O35,C35,R35,1,1)</f>
        <v>#NAME?</v>
      </c>
      <c r="I35" s="64" t="e">
        <f ca="1">IF(AND(F35&gt;E35,$G$1="no"),"",_xll.EURO(E35,F35,O35,O35,C35,R35,0,0))</f>
        <v>#NAME?</v>
      </c>
      <c r="J35" s="10" t="e">
        <f ca="1">_xll.EURO(E35,F35,O35,O35,C35,R35,0,1)</f>
        <v>#NAME?</v>
      </c>
      <c r="K35" s="14" t="e">
        <f ca="1">_xll.EURO($E35,$F35,$O35,$O35,$C35,$R35,1,2)</f>
        <v>#NAME?</v>
      </c>
      <c r="L35" s="10" t="e">
        <f ca="1">_xll.EURO($E35,$F35,$O35,$O35,$C35,$R35,1,3)/100</f>
        <v>#NAME?</v>
      </c>
      <c r="M35" s="10" t="e">
        <f ca="1">_xll.EURO($E35,$F35,$O35,$O35,$C35,$R35,1,5)/365.25</f>
        <v>#NAME?</v>
      </c>
      <c r="N35" s="118">
        <f>VLOOKUP(D35,Lookups!$B$6:$H$304,6)</f>
        <v>37726</v>
      </c>
      <c r="O35" s="24">
        <f>VLOOKUP(D35,Lookups!$B$6:$E$304,4)</f>
        <v>3.5000000000000003E-2</v>
      </c>
      <c r="P35" s="19">
        <f>VLOOKUP(D35,Lookups!$B$6:$D$304,3)</f>
        <v>22</v>
      </c>
      <c r="Q35" s="147">
        <f t="shared" si="1"/>
        <v>0</v>
      </c>
      <c r="R35" s="28">
        <f t="shared" ca="1" si="2"/>
        <v>-4159</v>
      </c>
    </row>
    <row r="36" spans="1:18" x14ac:dyDescent="0.2">
      <c r="A36" s="112"/>
      <c r="B36" s="112"/>
      <c r="C36" s="131">
        <v>0.26750000000000002</v>
      </c>
      <c r="D36" s="93">
        <v>37742</v>
      </c>
      <c r="E36" s="126">
        <v>42.000011444091797</v>
      </c>
      <c r="F36" s="127">
        <f t="shared" si="0"/>
        <v>75</v>
      </c>
      <c r="G36" s="64" t="e">
        <f ca="1">IF(AND(E36&gt;F36,$G$1="no"),"",_xll.EURO(E36,F36,O36,O36,C36,R36,1,0))</f>
        <v>#NAME?</v>
      </c>
      <c r="H36" s="9" t="e">
        <f ca="1">_xll.EURO(E36,F36,O36,O36,C36,R36,1,1)</f>
        <v>#NAME?</v>
      </c>
      <c r="I36" s="64" t="e">
        <f ca="1">IF(AND(F36&gt;E36,$G$1="no"),"",_xll.EURO(E36,F36,O36,O36,C36,R36,0,0))</f>
        <v>#NAME?</v>
      </c>
      <c r="J36" s="10" t="e">
        <f ca="1">_xll.EURO(E36,F36,O36,O36,C36,R36,0,1)</f>
        <v>#NAME?</v>
      </c>
      <c r="K36" s="14" t="e">
        <f ca="1">_xll.EURO($E36,$F36,$O36,$O36,$C36,$R36,1,2)</f>
        <v>#NAME?</v>
      </c>
      <c r="L36" s="10" t="e">
        <f ca="1">_xll.EURO($E36,$F36,$O36,$O36,$C36,$R36,1,3)/100</f>
        <v>#NAME?</v>
      </c>
      <c r="M36" s="10" t="e">
        <f ca="1">_xll.EURO($E36,$F36,$O36,$O36,$C36,$R36,1,5)/365.25</f>
        <v>#NAME?</v>
      </c>
      <c r="N36" s="118">
        <f>VLOOKUP(D36,Lookups!$B$6:$H$304,6)</f>
        <v>37756</v>
      </c>
      <c r="O36" s="24">
        <f>VLOOKUP(D36,Lookups!$B$6:$E$304,4)</f>
        <v>3.5000000000000003E-2</v>
      </c>
      <c r="P36" s="19">
        <f>VLOOKUP(D36,Lookups!$B$6:$D$304,3)</f>
        <v>21</v>
      </c>
      <c r="Q36" s="147">
        <f t="shared" si="1"/>
        <v>0</v>
      </c>
      <c r="R36" s="28">
        <f t="shared" ca="1" si="2"/>
        <v>-4129</v>
      </c>
    </row>
    <row r="37" spans="1:18" x14ac:dyDescent="0.2">
      <c r="A37" s="112"/>
      <c r="B37" s="112"/>
      <c r="C37" s="131">
        <v>0.28749999999999998</v>
      </c>
      <c r="D37" s="93">
        <v>37773</v>
      </c>
      <c r="E37" s="126">
        <v>47.749996185302734</v>
      </c>
      <c r="F37" s="127">
        <f t="shared" si="0"/>
        <v>75</v>
      </c>
      <c r="G37" s="64" t="e">
        <f ca="1">IF(AND(E37&gt;F37,$G$1="no"),"",_xll.EURO(E37,F37,O37,O37,C37,R37,1,0))</f>
        <v>#NAME?</v>
      </c>
      <c r="H37" s="9" t="e">
        <f ca="1">_xll.EURO(E37,F37,O37,O37,C37,R37,1,1)</f>
        <v>#NAME?</v>
      </c>
      <c r="I37" s="64" t="e">
        <f ca="1">IF(AND(F37&gt;E37,$G$1="no"),"",_xll.EURO(E37,F37,O37,O37,C37,R37,0,0))</f>
        <v>#NAME?</v>
      </c>
      <c r="J37" s="10" t="e">
        <f ca="1">_xll.EURO(E37,F37,O37,O37,C37,R37,0,1)</f>
        <v>#NAME?</v>
      </c>
      <c r="K37" s="14" t="e">
        <f ca="1">_xll.EURO($E37,$F37,$O37,$O37,$C37,$R37,1,2)</f>
        <v>#NAME?</v>
      </c>
      <c r="L37" s="10" t="e">
        <f ca="1">_xll.EURO($E37,$F37,$O37,$O37,$C37,$R37,1,3)/100</f>
        <v>#NAME?</v>
      </c>
      <c r="M37" s="10" t="e">
        <f ca="1">_xll.EURO($E37,$F37,$O37,$O37,$C37,$R37,1,5)/365.25</f>
        <v>#NAME?</v>
      </c>
      <c r="N37" s="118">
        <f>VLOOKUP(D37,Lookups!$B$6:$H$304,6)</f>
        <v>37787</v>
      </c>
      <c r="O37" s="24">
        <f>VLOOKUP(D37,Lookups!$B$6:$E$304,4)</f>
        <v>3.5000000000000003E-2</v>
      </c>
      <c r="P37" s="19">
        <f>VLOOKUP(D37,Lookups!$B$6:$D$304,3)</f>
        <v>21</v>
      </c>
      <c r="Q37" s="147">
        <f t="shared" si="1"/>
        <v>0</v>
      </c>
      <c r="R37" s="28">
        <f t="shared" ca="1" si="2"/>
        <v>-4098</v>
      </c>
    </row>
    <row r="38" spans="1:18" x14ac:dyDescent="0.2">
      <c r="A38" s="112"/>
      <c r="B38" s="112"/>
      <c r="C38" s="131">
        <v>0.3175</v>
      </c>
      <c r="D38" s="93">
        <v>37803</v>
      </c>
      <c r="E38" s="126">
        <v>55.999992370605469</v>
      </c>
      <c r="F38" s="127">
        <f t="shared" si="0"/>
        <v>75</v>
      </c>
      <c r="G38" s="64" t="e">
        <f ca="1">IF(AND(E38&gt;F38,$G$1="no"),"",_xll.EURO(E38,F38,O38,O38,C38,R38,1,0))</f>
        <v>#NAME?</v>
      </c>
      <c r="H38" s="9" t="e">
        <f ca="1">_xll.EURO(E38,F38,O38,O38,C38,R38,1,1)</f>
        <v>#NAME?</v>
      </c>
      <c r="I38" s="64" t="e">
        <f ca="1">IF(AND(F38&gt;E38,$G$1="no"),"",_xll.EURO(E38,F38,O38,O38,C38,R38,0,0))</f>
        <v>#NAME?</v>
      </c>
      <c r="J38" s="10" t="e">
        <f ca="1">_xll.EURO(E38,F38,O38,O38,C38,R38,0,1)</f>
        <v>#NAME?</v>
      </c>
      <c r="K38" s="14" t="e">
        <f ca="1">_xll.EURO($E38,$F38,$O38,$O38,$C38,$R38,1,2)</f>
        <v>#NAME?</v>
      </c>
      <c r="L38" s="10" t="e">
        <f ca="1">_xll.EURO($E38,$F38,$O38,$O38,$C38,$R38,1,3)/100</f>
        <v>#NAME?</v>
      </c>
      <c r="M38" s="10" t="e">
        <f ca="1">_xll.EURO($E38,$F38,$O38,$O38,$C38,$R38,1,5)/365.25</f>
        <v>#NAME?</v>
      </c>
      <c r="N38" s="118">
        <f>VLOOKUP(D38,Lookups!$B$6:$H$304,6)</f>
        <v>37817</v>
      </c>
      <c r="O38" s="24">
        <f>VLOOKUP(D38,Lookups!$B$6:$E$304,4)</f>
        <v>3.5000000000000003E-2</v>
      </c>
      <c r="P38" s="19">
        <f>VLOOKUP(D38,Lookups!$B$6:$D$304,3)</f>
        <v>22</v>
      </c>
      <c r="Q38" s="147">
        <f t="shared" si="1"/>
        <v>0</v>
      </c>
      <c r="R38" s="28">
        <f t="shared" ca="1" si="2"/>
        <v>-4068</v>
      </c>
    </row>
    <row r="39" spans="1:18" x14ac:dyDescent="0.2">
      <c r="A39" s="112"/>
      <c r="B39" s="112"/>
      <c r="C39" s="131">
        <v>0.55000000000000004</v>
      </c>
      <c r="D39" s="93">
        <v>37834</v>
      </c>
      <c r="E39" s="126">
        <v>56</v>
      </c>
      <c r="F39" s="127">
        <f t="shared" si="0"/>
        <v>75</v>
      </c>
      <c r="G39" s="64" t="e">
        <f ca="1">IF(AND(E39&gt;F39,$G$1="no"),"",_xll.EURO(E39,F39,O39,O39,C39,R39,1,0))</f>
        <v>#NAME?</v>
      </c>
      <c r="H39" s="9" t="e">
        <f ca="1">_xll.EURO(E39,F39,O39,O39,C39,R39,1,1)</f>
        <v>#NAME?</v>
      </c>
      <c r="I39" s="64" t="e">
        <f ca="1">IF(AND(F39&gt;E39,$G$1="no"),"",_xll.EURO(E39,F39,O39,O39,C39,R39,0,0))</f>
        <v>#NAME?</v>
      </c>
      <c r="J39" s="10" t="e">
        <f ca="1">_xll.EURO(E39,F39,O39,O39,C39,R39,0,1)</f>
        <v>#NAME?</v>
      </c>
      <c r="K39" s="14" t="e">
        <f ca="1">_xll.EURO($E39,$F39,$O39,$O39,$C39,$R39,1,2)</f>
        <v>#NAME?</v>
      </c>
      <c r="L39" s="10" t="e">
        <f ca="1">_xll.EURO($E39,$F39,$O39,$O39,$C39,$R39,1,3)/100</f>
        <v>#NAME?</v>
      </c>
      <c r="M39" s="10" t="e">
        <f ca="1">_xll.EURO($E39,$F39,$O39,$O39,$C39,$R39,1,5)/365.25</f>
        <v>#NAME?</v>
      </c>
      <c r="N39" s="118">
        <f>VLOOKUP(D39,Lookups!$B$6:$H$304,6)</f>
        <v>37848</v>
      </c>
      <c r="O39" s="24">
        <f>VLOOKUP(D39,Lookups!$B$6:$E$304,4)</f>
        <v>3.5000000000000003E-2</v>
      </c>
      <c r="P39" s="19">
        <f>VLOOKUP(D39,Lookups!$B$6:$D$304,3)</f>
        <v>21</v>
      </c>
      <c r="Q39" s="147">
        <f t="shared" si="1"/>
        <v>0</v>
      </c>
      <c r="R39" s="28">
        <f t="shared" ca="1" si="2"/>
        <v>-4037</v>
      </c>
    </row>
    <row r="40" spans="1:18" x14ac:dyDescent="0.2">
      <c r="A40" s="112"/>
      <c r="B40" s="112"/>
      <c r="C40" s="131">
        <v>0.55000000000000004</v>
      </c>
      <c r="D40" s="93">
        <v>37865</v>
      </c>
      <c r="E40" s="126">
        <v>68.25</v>
      </c>
      <c r="F40" s="127">
        <f t="shared" si="0"/>
        <v>75</v>
      </c>
      <c r="G40" s="64" t="e">
        <f ca="1">IF(AND(E40&gt;F40,$G$1="no"),"",_xll.EURO(E40,F40,O40,O40,C40,R40,1,0))</f>
        <v>#NAME?</v>
      </c>
      <c r="H40" s="9" t="e">
        <f ca="1">_xll.EURO(E40,F40,O40,O40,C40,R40,1,1)</f>
        <v>#NAME?</v>
      </c>
      <c r="I40" s="64" t="e">
        <f ca="1">IF(AND(F40&gt;E40,$G$1="no"),"",_xll.EURO(E40,F40,O40,O40,C40,R40,0,0))</f>
        <v>#NAME?</v>
      </c>
      <c r="J40" s="10" t="e">
        <f ca="1">_xll.EURO(E40,F40,O40,O40,C40,R40,0,1)</f>
        <v>#NAME?</v>
      </c>
      <c r="K40" s="14" t="e">
        <f ca="1">_xll.EURO($E40,$F40,$O40,$O40,$C40,$R40,1,2)</f>
        <v>#NAME?</v>
      </c>
      <c r="L40" s="10" t="e">
        <f ca="1">_xll.EURO($E40,$F40,$O40,$O40,$C40,$R40,1,3)/100</f>
        <v>#NAME?</v>
      </c>
      <c r="M40" s="10" t="e">
        <f ca="1">_xll.EURO($E40,$F40,$O40,$O40,$C40,$R40,1,5)/365.25</f>
        <v>#NAME?</v>
      </c>
      <c r="N40" s="118">
        <f>VLOOKUP(D40,Lookups!$B$6:$H$304,6)</f>
        <v>37879</v>
      </c>
      <c r="O40" s="24">
        <f>VLOOKUP(D40,Lookups!$B$6:$E$304,4)</f>
        <v>3.5000000000000003E-2</v>
      </c>
      <c r="P40" s="19">
        <f>VLOOKUP(D40,Lookups!$B$6:$D$304,3)</f>
        <v>21</v>
      </c>
      <c r="Q40" s="147">
        <f t="shared" si="1"/>
        <v>0</v>
      </c>
      <c r="R40" s="28">
        <f t="shared" ca="1" si="2"/>
        <v>-4006</v>
      </c>
    </row>
    <row r="41" spans="1:18" x14ac:dyDescent="0.2">
      <c r="A41" s="112"/>
      <c r="B41" s="112"/>
      <c r="C41" s="131">
        <v>0.22750000000000001</v>
      </c>
      <c r="D41" s="93">
        <v>37895</v>
      </c>
      <c r="E41" s="126">
        <v>38.850002288818359</v>
      </c>
      <c r="F41" s="127">
        <f t="shared" si="0"/>
        <v>75</v>
      </c>
      <c r="G41" s="64" t="e">
        <f ca="1">IF(AND(E41&gt;F41,$G$1="no"),"",_xll.EURO(E41,F41,O41,O41,C41,R41,1,0))</f>
        <v>#NAME?</v>
      </c>
      <c r="H41" s="9" t="e">
        <f ca="1">_xll.EURO(E41,F41,O41,O41,C41,R41,1,1)</f>
        <v>#NAME?</v>
      </c>
      <c r="I41" s="64" t="e">
        <f ca="1">IF(AND(F41&gt;E41,$G$1="no"),"",_xll.EURO(E41,F41,O41,O41,C41,R41,0,0))</f>
        <v>#NAME?</v>
      </c>
      <c r="J41" s="10" t="e">
        <f ca="1">_xll.EURO(E41,F41,O41,O41,C41,R41,0,1)</f>
        <v>#NAME?</v>
      </c>
      <c r="K41" s="14" t="e">
        <f ca="1">_xll.EURO($E41,$F41,$O41,$O41,$C41,$R41,1,2)</f>
        <v>#NAME?</v>
      </c>
      <c r="L41" s="10" t="e">
        <f ca="1">_xll.EURO($E41,$F41,$O41,$O41,$C41,$R41,1,3)/100</f>
        <v>#NAME?</v>
      </c>
      <c r="M41" s="10" t="e">
        <f ca="1">_xll.EURO($E41,$F41,$O41,$O41,$C41,$R41,1,5)/365.25</f>
        <v>#NAME?</v>
      </c>
      <c r="N41" s="118">
        <f>VLOOKUP(D41,Lookups!$B$6:$H$304,6)</f>
        <v>37909</v>
      </c>
      <c r="O41" s="24">
        <f>VLOOKUP(D41,Lookups!$B$6:$E$304,4)</f>
        <v>3.5000000000000003E-2</v>
      </c>
      <c r="P41" s="19">
        <f>VLOOKUP(D41,Lookups!$B$6:$D$304,3)</f>
        <v>23</v>
      </c>
      <c r="Q41" s="147">
        <f t="shared" si="1"/>
        <v>0</v>
      </c>
      <c r="R41" s="28">
        <f t="shared" ca="1" si="2"/>
        <v>-3976</v>
      </c>
    </row>
    <row r="42" spans="1:18" x14ac:dyDescent="0.2">
      <c r="A42" s="112"/>
      <c r="B42" s="112"/>
      <c r="C42" s="131">
        <v>0.22750000000000001</v>
      </c>
      <c r="D42" s="93">
        <v>37926</v>
      </c>
      <c r="E42" s="126">
        <v>38.799995422363281</v>
      </c>
      <c r="F42" s="127">
        <f t="shared" si="0"/>
        <v>75</v>
      </c>
      <c r="G42" s="64" t="e">
        <f ca="1">IF(AND(E42&gt;F42,$G$1="no"),"",_xll.EURO(E42,F42,O42,O42,C42,R42,1,0))</f>
        <v>#NAME?</v>
      </c>
      <c r="H42" s="9" t="e">
        <f ca="1">_xll.EURO(E42,F42,O42,O42,C42,R42,1,1)</f>
        <v>#NAME?</v>
      </c>
      <c r="I42" s="64" t="e">
        <f ca="1">IF(AND(F42&gt;E42,$G$1="no"),"",_xll.EURO(E42,F42,O42,O42,C42,R42,0,0))</f>
        <v>#NAME?</v>
      </c>
      <c r="J42" s="10" t="e">
        <f ca="1">_xll.EURO(E42,F42,O42,O42,C42,R42,0,1)</f>
        <v>#NAME?</v>
      </c>
      <c r="K42" s="14" t="e">
        <f ca="1">_xll.EURO($E42,$F42,$O42,$O42,$C42,$R42,1,2)</f>
        <v>#NAME?</v>
      </c>
      <c r="L42" s="10" t="e">
        <f ca="1">_xll.EURO($E42,$F42,$O42,$O42,$C42,$R42,1,3)/100</f>
        <v>#NAME?</v>
      </c>
      <c r="M42" s="10" t="e">
        <f ca="1">_xll.EURO($E42,$F42,$O42,$O42,$C42,$R42,1,5)/365.25</f>
        <v>#NAME?</v>
      </c>
      <c r="N42" s="118">
        <f>VLOOKUP(D42,Lookups!$B$6:$H$304,6)</f>
        <v>37940</v>
      </c>
      <c r="O42" s="24">
        <f>VLOOKUP(D42,Lookups!$B$6:$E$304,4)</f>
        <v>3.5000000000000003E-2</v>
      </c>
      <c r="P42" s="19">
        <f>VLOOKUP(D42,Lookups!$B$6:$D$304,3)</f>
        <v>19</v>
      </c>
      <c r="Q42" s="147">
        <f t="shared" si="1"/>
        <v>0</v>
      </c>
      <c r="R42" s="28">
        <f t="shared" ca="1" si="2"/>
        <v>-3945</v>
      </c>
    </row>
    <row r="43" spans="1:18" x14ac:dyDescent="0.2">
      <c r="A43" s="112"/>
      <c r="B43" s="112"/>
      <c r="C43" s="131">
        <v>0.23250000000000001</v>
      </c>
      <c r="D43" s="93">
        <v>37956</v>
      </c>
      <c r="E43" s="126">
        <v>38.799995422363281</v>
      </c>
      <c r="F43" s="127">
        <f t="shared" si="0"/>
        <v>75</v>
      </c>
      <c r="G43" s="64" t="e">
        <f ca="1">IF(AND(E43&gt;F43,$G$1="no"),"",_xll.EURO(E43,F43,O43,O43,C43,R43,1,0))</f>
        <v>#NAME?</v>
      </c>
      <c r="H43" s="9" t="e">
        <f ca="1">_xll.EURO(E43,F43,O43,O43,C43,R43,1,1)</f>
        <v>#NAME?</v>
      </c>
      <c r="I43" s="64" t="e">
        <f ca="1">IF(AND(F43&gt;E43,$G$1="no"),"",_xll.EURO(E43,F43,O43,O43,C43,R43,0,0))</f>
        <v>#NAME?</v>
      </c>
      <c r="J43" s="10" t="e">
        <f ca="1">_xll.EURO(E43,F43,O43,O43,C43,R43,0,1)</f>
        <v>#NAME?</v>
      </c>
      <c r="K43" s="14" t="e">
        <f ca="1">_xll.EURO($E43,$F43,$O43,$O43,$C43,$R43,1,2)</f>
        <v>#NAME?</v>
      </c>
      <c r="L43" s="10" t="e">
        <f ca="1">_xll.EURO($E43,$F43,$O43,$O43,$C43,$R43,1,3)/100</f>
        <v>#NAME?</v>
      </c>
      <c r="M43" s="10" t="e">
        <f ca="1">_xll.EURO($E43,$F43,$O43,$O43,$C43,$R43,1,5)/365.25</f>
        <v>#NAME?</v>
      </c>
      <c r="N43" s="118">
        <f>VLOOKUP(D43,Lookups!$B$6:$H$304,6)</f>
        <v>37970</v>
      </c>
      <c r="O43" s="24">
        <f>VLOOKUP(D43,Lookups!$B$6:$E$304,4)</f>
        <v>3.7499999999999999E-2</v>
      </c>
      <c r="P43" s="19">
        <f>VLOOKUP(D43,Lookups!$B$6:$D$304,3)</f>
        <v>22</v>
      </c>
      <c r="Q43" s="147">
        <f t="shared" si="1"/>
        <v>0</v>
      </c>
      <c r="R43" s="28">
        <f t="shared" ca="1" si="2"/>
        <v>-3915</v>
      </c>
    </row>
    <row r="44" spans="1:18" x14ac:dyDescent="0.2">
      <c r="A44" s="112"/>
      <c r="B44" s="112"/>
      <c r="C44" s="131">
        <v>0.09</v>
      </c>
      <c r="D44" s="93">
        <v>37987</v>
      </c>
      <c r="E44" s="126">
        <v>40.869998931884766</v>
      </c>
      <c r="F44" s="127">
        <f t="shared" si="0"/>
        <v>75</v>
      </c>
      <c r="G44" s="64" t="e">
        <f ca="1">IF(AND(E44&gt;F44,$G$1="no"),"",_xll.EURO(E44,F44,O44,O44,C44,R44,1,0))</f>
        <v>#NAME?</v>
      </c>
      <c r="H44" s="9" t="e">
        <f ca="1">_xll.EURO(E44,F44,O44,O44,C44,R44,1,1)</f>
        <v>#NAME?</v>
      </c>
      <c r="I44" s="64" t="e">
        <f ca="1">IF(AND(F44&gt;E44,$G$1="no"),"",_xll.EURO(E44,F44,O44,O44,C44,R44,0,0))</f>
        <v>#NAME?</v>
      </c>
      <c r="J44" s="10" t="e">
        <f ca="1">_xll.EURO(E44,F44,O44,O44,C44,R44,0,1)</f>
        <v>#NAME?</v>
      </c>
      <c r="K44" s="14" t="e">
        <f ca="1">_xll.EURO($E44,$F44,$O44,$O44,$C44,$R44,1,2)</f>
        <v>#NAME?</v>
      </c>
      <c r="L44" s="10" t="e">
        <f ca="1">_xll.EURO($E44,$F44,$O44,$O44,$C44,$R44,1,3)/100</f>
        <v>#NAME?</v>
      </c>
      <c r="M44" s="10" t="e">
        <f ca="1">_xll.EURO($E44,$F44,$O44,$O44,$C44,$R44,1,5)/365.25</f>
        <v>#NAME?</v>
      </c>
      <c r="N44" s="118">
        <f>VLOOKUP(D44,Lookups!$B$6:$H$304,6)</f>
        <v>38001</v>
      </c>
      <c r="O44" s="24">
        <f>VLOOKUP(D44,Lookups!$B$6:$E$304,4)</f>
        <v>3.7499999999999999E-2</v>
      </c>
      <c r="P44" s="19">
        <f>VLOOKUP(D44,Lookups!$B$6:$D$304,3)</f>
        <v>21</v>
      </c>
      <c r="Q44" s="147">
        <f t="shared" si="1"/>
        <v>0</v>
      </c>
      <c r="R44" s="28">
        <f t="shared" ca="1" si="2"/>
        <v>-3884</v>
      </c>
    </row>
    <row r="45" spans="1:18" x14ac:dyDescent="0.2">
      <c r="A45" s="112"/>
      <c r="B45" s="112"/>
      <c r="C45" s="131">
        <v>0.26</v>
      </c>
      <c r="D45" s="93">
        <v>38018</v>
      </c>
      <c r="E45" s="126">
        <v>40.669995880126955</v>
      </c>
      <c r="F45" s="127">
        <f t="shared" ref="F45:F76" si="3">IF($G$8="atm",E45,$G$8)</f>
        <v>75</v>
      </c>
      <c r="G45" s="64" t="e">
        <f ca="1">IF(AND(E45&gt;F45,$G$1="no"),"",_xll.EURO(E45,F45,O45,O45,C45,R45,1,0))</f>
        <v>#NAME?</v>
      </c>
      <c r="H45" s="9" t="e">
        <f ca="1">_xll.EURO(E45,F45,O45,O45,C45,R45,1,1)</f>
        <v>#NAME?</v>
      </c>
      <c r="I45" s="64" t="e">
        <f ca="1">IF(AND(F45&gt;E45,$G$1="no"),"",_xll.EURO(E45,F45,O45,O45,C45,R45,0,0))</f>
        <v>#NAME?</v>
      </c>
      <c r="J45" s="10" t="e">
        <f ca="1">_xll.EURO(E45,F45,O45,O45,C45,R45,0,1)</f>
        <v>#NAME?</v>
      </c>
      <c r="K45" s="14" t="e">
        <f ca="1">_xll.EURO($E45,$F45,$O45,$O45,$C45,$R45,1,2)</f>
        <v>#NAME?</v>
      </c>
      <c r="L45" s="10" t="e">
        <f ca="1">_xll.EURO($E45,$F45,$O45,$O45,$C45,$R45,1,3)/100</f>
        <v>#NAME?</v>
      </c>
      <c r="M45" s="10" t="e">
        <f ca="1">_xll.EURO($E45,$F45,$O45,$O45,$C45,$R45,1,5)/365.25</f>
        <v>#NAME?</v>
      </c>
      <c r="N45" s="118">
        <f>VLOOKUP(D45,Lookups!$B$6:$H$304,6)</f>
        <v>38032</v>
      </c>
      <c r="O45" s="24">
        <f>VLOOKUP(D45,Lookups!$B$6:$E$304,4)</f>
        <v>3.7499999999999999E-2</v>
      </c>
      <c r="P45" s="19">
        <f>VLOOKUP(D45,Lookups!$B$6:$D$304,3)</f>
        <v>20</v>
      </c>
      <c r="Q45" s="147">
        <f t="shared" si="1"/>
        <v>0</v>
      </c>
      <c r="R45" s="28">
        <f t="shared" ca="1" si="2"/>
        <v>-3853</v>
      </c>
    </row>
    <row r="46" spans="1:18" x14ac:dyDescent="0.2">
      <c r="A46" s="112"/>
      <c r="B46" s="112"/>
      <c r="C46" s="131">
        <v>0.2225</v>
      </c>
      <c r="D46" s="93">
        <v>38047</v>
      </c>
      <c r="E46" s="126">
        <v>38.699993133544922</v>
      </c>
      <c r="F46" s="127">
        <f t="shared" si="3"/>
        <v>75</v>
      </c>
      <c r="G46" s="64" t="e">
        <f ca="1">IF(AND(E46&gt;F46,$G$1="no"),"",_xll.EURO(E46,F46,O46,O46,C46,R46,1,0))</f>
        <v>#NAME?</v>
      </c>
      <c r="H46" s="9" t="e">
        <f ca="1">_xll.EURO(E46,F46,O46,O46,C46,R46,1,1)</f>
        <v>#NAME?</v>
      </c>
      <c r="I46" s="64" t="e">
        <f ca="1">IF(AND(F46&gt;E46,$G$1="no"),"",_xll.EURO(E46,F46,O46,O46,C46,R46,0,0))</f>
        <v>#NAME?</v>
      </c>
      <c r="J46" s="10" t="e">
        <f ca="1">_xll.EURO(E46,F46,O46,O46,C46,R46,0,1)</f>
        <v>#NAME?</v>
      </c>
      <c r="K46" s="14" t="e">
        <f ca="1">_xll.EURO($E46,$F46,$O46,$O46,$C46,$R46,1,2)</f>
        <v>#NAME?</v>
      </c>
      <c r="L46" s="10" t="e">
        <f ca="1">_xll.EURO($E46,$F46,$O46,$O46,$C46,$R46,1,3)/100</f>
        <v>#NAME?</v>
      </c>
      <c r="M46" s="10" t="e">
        <f ca="1">_xll.EURO($E46,$F46,$O46,$O46,$C46,$R46,1,5)/365.25</f>
        <v>#NAME?</v>
      </c>
      <c r="N46" s="118">
        <f>VLOOKUP(D46,Lookups!$B$6:$H$304,6)</f>
        <v>38061</v>
      </c>
      <c r="O46" s="24">
        <f>VLOOKUP(D46,Lookups!$B$6:$E$304,4)</f>
        <v>3.7499999999999999E-2</v>
      </c>
      <c r="P46" s="19">
        <f>VLOOKUP(D46,Lookups!$B$6:$D$304,3)</f>
        <v>23</v>
      </c>
      <c r="Q46" s="147">
        <f t="shared" si="1"/>
        <v>0</v>
      </c>
      <c r="R46" s="28">
        <f t="shared" ca="1" si="2"/>
        <v>-3824</v>
      </c>
    </row>
    <row r="47" spans="1:18" x14ac:dyDescent="0.2">
      <c r="A47" s="112"/>
      <c r="B47" s="112"/>
      <c r="C47" s="131">
        <v>0.2225</v>
      </c>
      <c r="D47" s="93">
        <v>38078</v>
      </c>
      <c r="E47" s="126">
        <v>37.999987792968753</v>
      </c>
      <c r="F47" s="127">
        <f t="shared" si="3"/>
        <v>75</v>
      </c>
      <c r="G47" s="64" t="e">
        <f ca="1">IF(AND(E47&gt;F47,$G$1="no"),"",_xll.EURO(E47,F47,O47,O47,C47,R47,1,0))</f>
        <v>#NAME?</v>
      </c>
      <c r="H47" s="9" t="e">
        <f ca="1">_xll.EURO(E47,F47,O47,O47,C47,R47,1,1)</f>
        <v>#NAME?</v>
      </c>
      <c r="I47" s="64" t="e">
        <f ca="1">IF(AND(F47&gt;E47,$G$1="no"),"",_xll.EURO(E47,F47,O47,O47,C47,R47,0,0))</f>
        <v>#NAME?</v>
      </c>
      <c r="J47" s="10" t="e">
        <f ca="1">_xll.EURO(E47,F47,O47,O47,C47,R47,0,1)</f>
        <v>#NAME?</v>
      </c>
      <c r="K47" s="14" t="e">
        <f ca="1">_xll.EURO($E47,$F47,$O47,$O47,$C47,$R47,1,2)</f>
        <v>#NAME?</v>
      </c>
      <c r="L47" s="10" t="e">
        <f ca="1">_xll.EURO($E47,$F47,$O47,$O47,$C47,$R47,1,3)/100</f>
        <v>#NAME?</v>
      </c>
      <c r="M47" s="10" t="e">
        <f ca="1">_xll.EURO($E47,$F47,$O47,$O47,$C47,$R47,1,5)/365.25</f>
        <v>#NAME?</v>
      </c>
      <c r="N47" s="118">
        <f>VLOOKUP(D47,Lookups!$B$6:$H$304,6)</f>
        <v>38092</v>
      </c>
      <c r="O47" s="24">
        <f>VLOOKUP(D47,Lookups!$B$6:$E$304,4)</f>
        <v>3.7499999999999999E-2</v>
      </c>
      <c r="P47" s="19">
        <f>VLOOKUP(D47,Lookups!$B$6:$D$304,3)</f>
        <v>22</v>
      </c>
      <c r="Q47" s="147">
        <f t="shared" si="1"/>
        <v>0</v>
      </c>
      <c r="R47" s="28">
        <f t="shared" ca="1" si="2"/>
        <v>-3793</v>
      </c>
    </row>
    <row r="48" spans="1:18" x14ac:dyDescent="0.2">
      <c r="A48" s="112"/>
      <c r="B48" s="112"/>
      <c r="C48" s="131">
        <v>0.24</v>
      </c>
      <c r="D48" s="93">
        <v>38108</v>
      </c>
      <c r="E48" s="126">
        <v>41.000011444091797</v>
      </c>
      <c r="F48" s="127">
        <f t="shared" si="3"/>
        <v>75</v>
      </c>
      <c r="G48" s="64" t="e">
        <f ca="1">IF(AND(E48&gt;F48,$G$1="no"),"",_xll.EURO(E48,F48,O48,O48,C48,R48,1,0))</f>
        <v>#NAME?</v>
      </c>
      <c r="H48" s="9" t="e">
        <f ca="1">_xll.EURO(E48,F48,O48,O48,C48,R48,1,1)</f>
        <v>#NAME?</v>
      </c>
      <c r="I48" s="64" t="e">
        <f ca="1">IF(AND(F48&gt;E48,$G$1="no"),"",_xll.EURO(E48,F48,O48,O48,C48,R48,0,0))</f>
        <v>#NAME?</v>
      </c>
      <c r="J48" s="10" t="e">
        <f ca="1">_xll.EURO(E48,F48,O48,O48,C48,R48,0,1)</f>
        <v>#NAME?</v>
      </c>
      <c r="K48" s="14" t="e">
        <f ca="1">_xll.EURO($E48,$F48,$O48,$O48,$C48,$R48,1,2)</f>
        <v>#NAME?</v>
      </c>
      <c r="L48" s="10" t="e">
        <f ca="1">_xll.EURO($E48,$F48,$O48,$O48,$C48,$R48,1,3)/100</f>
        <v>#NAME?</v>
      </c>
      <c r="M48" s="10" t="e">
        <f ca="1">_xll.EURO($E48,$F48,$O48,$O48,$C48,$R48,1,5)/365.25</f>
        <v>#NAME?</v>
      </c>
      <c r="N48" s="118">
        <f>VLOOKUP(D48,Lookups!$B$6:$H$304,6)</f>
        <v>38122</v>
      </c>
      <c r="O48" s="24">
        <f>VLOOKUP(D48,Lookups!$B$6:$E$304,4)</f>
        <v>3.7499999999999999E-2</v>
      </c>
      <c r="P48" s="19">
        <f>VLOOKUP(D48,Lookups!$B$6:$D$304,3)</f>
        <v>20</v>
      </c>
      <c r="Q48" s="147">
        <f t="shared" si="1"/>
        <v>0</v>
      </c>
      <c r="R48" s="28">
        <f t="shared" ca="1" si="2"/>
        <v>-3763</v>
      </c>
    </row>
    <row r="49" spans="1:18" x14ac:dyDescent="0.2">
      <c r="A49" s="112"/>
      <c r="B49" s="112"/>
      <c r="C49" s="131">
        <v>0.25</v>
      </c>
      <c r="D49" s="93">
        <v>38139</v>
      </c>
      <c r="E49" s="126">
        <v>47.249996185302734</v>
      </c>
      <c r="F49" s="127">
        <f t="shared" si="3"/>
        <v>75</v>
      </c>
      <c r="G49" s="64" t="e">
        <f ca="1">IF(AND(E49&gt;F49,$G$1="no"),"",_xll.EURO(E49,F49,O49,O49,C49,R49,1,0))</f>
        <v>#NAME?</v>
      </c>
      <c r="H49" s="9" t="e">
        <f ca="1">_xll.EURO(E49,F49,O49,O49,C49,R49,1,1)</f>
        <v>#NAME?</v>
      </c>
      <c r="I49" s="64" t="e">
        <f ca="1">IF(AND(F49&gt;E49,$G$1="no"),"",_xll.EURO(E49,F49,O49,O49,C49,R49,0,0))</f>
        <v>#NAME?</v>
      </c>
      <c r="J49" s="10" t="e">
        <f ca="1">_xll.EURO(E49,F49,O49,O49,C49,R49,0,1)</f>
        <v>#NAME?</v>
      </c>
      <c r="K49" s="14" t="e">
        <f ca="1">_xll.EURO($E49,$F49,$O49,$O49,$C49,$R49,1,2)</f>
        <v>#NAME?</v>
      </c>
      <c r="L49" s="10" t="e">
        <f ca="1">_xll.EURO($E49,$F49,$O49,$O49,$C49,$R49,1,3)/100</f>
        <v>#NAME?</v>
      </c>
      <c r="M49" s="10" t="e">
        <f ca="1">_xll.EURO($E49,$F49,$O49,$O49,$C49,$R49,1,5)/365.25</f>
        <v>#NAME?</v>
      </c>
      <c r="N49" s="118">
        <f>VLOOKUP(D49,Lookups!$B$6:$H$304,6)</f>
        <v>38153</v>
      </c>
      <c r="O49" s="24">
        <f>VLOOKUP(D49,Lookups!$B$6:$E$304,4)</f>
        <v>3.7499999999999999E-2</v>
      </c>
      <c r="P49" s="19">
        <f>VLOOKUP(D49,Lookups!$B$6:$D$304,3)</f>
        <v>22</v>
      </c>
      <c r="Q49" s="147">
        <f t="shared" si="1"/>
        <v>0</v>
      </c>
      <c r="R49" s="28">
        <f t="shared" ca="1" si="2"/>
        <v>-3732</v>
      </c>
    </row>
    <row r="50" spans="1:18" x14ac:dyDescent="0.2">
      <c r="A50" s="112"/>
      <c r="B50" s="112"/>
      <c r="C50" s="131">
        <v>0.27</v>
      </c>
      <c r="D50" s="93">
        <v>38169</v>
      </c>
      <c r="E50" s="126">
        <v>55.749992370605469</v>
      </c>
      <c r="F50" s="127">
        <f t="shared" si="3"/>
        <v>75</v>
      </c>
      <c r="G50" s="64" t="e">
        <f ca="1">IF(AND(E50&gt;F50,$G$1="no"),"",_xll.EURO(E50,F50,O50,O50,C50,R50,1,0))</f>
        <v>#NAME?</v>
      </c>
      <c r="H50" s="9" t="e">
        <f ca="1">_xll.EURO(E50,F50,O50,O50,C50,R50,1,1)</f>
        <v>#NAME?</v>
      </c>
      <c r="I50" s="64" t="e">
        <f ca="1">IF(AND(F50&gt;E50,$G$1="no"),"",_xll.EURO(E50,F50,O50,O50,C50,R50,0,0))</f>
        <v>#NAME?</v>
      </c>
      <c r="J50" s="10" t="e">
        <f ca="1">_xll.EURO(E50,F50,O50,O50,C50,R50,0,1)</f>
        <v>#NAME?</v>
      </c>
      <c r="K50" s="14" t="e">
        <f ca="1">_xll.EURO($E50,$F50,$O50,$O50,$C50,$R50,1,2)</f>
        <v>#NAME?</v>
      </c>
      <c r="L50" s="10" t="e">
        <f ca="1">_xll.EURO($E50,$F50,$O50,$O50,$C50,$R50,1,3)/100</f>
        <v>#NAME?</v>
      </c>
      <c r="M50" s="10" t="e">
        <f ca="1">_xll.EURO($E50,$F50,$O50,$O50,$C50,$R50,1,5)/365.25</f>
        <v>#NAME?</v>
      </c>
      <c r="N50" s="118">
        <f>VLOOKUP(D50,Lookups!$B$6:$H$304,6)</f>
        <v>38183</v>
      </c>
      <c r="O50" s="24">
        <f>VLOOKUP(D50,Lookups!$B$6:$E$304,4)</f>
        <v>3.7499999999999999E-2</v>
      </c>
      <c r="P50" s="19">
        <f>VLOOKUP(D50,Lookups!$B$6:$D$304,3)</f>
        <v>21</v>
      </c>
      <c r="Q50" s="147">
        <f t="shared" si="1"/>
        <v>0</v>
      </c>
      <c r="R50" s="28">
        <f t="shared" ca="1" si="2"/>
        <v>-3702</v>
      </c>
    </row>
    <row r="51" spans="1:18" x14ac:dyDescent="0.2">
      <c r="A51" s="112"/>
      <c r="B51" s="112"/>
      <c r="C51" s="131">
        <v>0.27</v>
      </c>
      <c r="D51" s="93">
        <v>38200</v>
      </c>
      <c r="E51" s="126">
        <v>55.75</v>
      </c>
      <c r="F51" s="127">
        <f t="shared" si="3"/>
        <v>75</v>
      </c>
      <c r="G51" s="64" t="e">
        <f ca="1">IF(AND(E51&gt;F51,$G$1="no"),"",_xll.EURO(E51,F51,O51,O51,C51,R51,1,0))</f>
        <v>#NAME?</v>
      </c>
      <c r="H51" s="9" t="e">
        <f ca="1">_xll.EURO(E51,F51,O51,O51,C51,R51,1,1)</f>
        <v>#NAME?</v>
      </c>
      <c r="I51" s="64" t="e">
        <f ca="1">IF(AND(F51&gt;E51,$G$1="no"),"",_xll.EURO(E51,F51,O51,O51,C51,R51,0,0))</f>
        <v>#NAME?</v>
      </c>
      <c r="J51" s="10" t="e">
        <f ca="1">_xll.EURO(E51,F51,O51,O51,C51,R51,0,1)</f>
        <v>#NAME?</v>
      </c>
      <c r="K51" s="14" t="e">
        <f ca="1">_xll.EURO($E51,$F51,$O51,$O51,$C51,$R51,1,2)</f>
        <v>#NAME?</v>
      </c>
      <c r="L51" s="10" t="e">
        <f ca="1">_xll.EURO($E51,$F51,$O51,$O51,$C51,$R51,1,3)/100</f>
        <v>#NAME?</v>
      </c>
      <c r="M51" s="10" t="e">
        <f ca="1">_xll.EURO($E51,$F51,$O51,$O51,$C51,$R51,1,5)/365.25</f>
        <v>#NAME?</v>
      </c>
      <c r="N51" s="118">
        <f>VLOOKUP(D51,Lookups!$B$6:$H$304,6)</f>
        <v>38214</v>
      </c>
      <c r="O51" s="24">
        <f>VLOOKUP(D51,Lookups!$B$6:$E$304,4)</f>
        <v>3.7499999999999999E-2</v>
      </c>
      <c r="P51" s="19">
        <f>VLOOKUP(D51,Lookups!$B$6:$D$304,3)</f>
        <v>22</v>
      </c>
      <c r="Q51" s="147">
        <f t="shared" si="1"/>
        <v>0</v>
      </c>
      <c r="R51" s="28">
        <f t="shared" ca="1" si="2"/>
        <v>-3671</v>
      </c>
    </row>
    <row r="52" spans="1:18" x14ac:dyDescent="0.2">
      <c r="A52" s="112"/>
      <c r="B52" s="112"/>
      <c r="C52" s="131">
        <v>0.24</v>
      </c>
      <c r="D52" s="93">
        <v>38231</v>
      </c>
      <c r="E52" s="126">
        <v>40.500003814697266</v>
      </c>
      <c r="F52" s="127">
        <f t="shared" si="3"/>
        <v>75</v>
      </c>
      <c r="G52" s="64" t="e">
        <f ca="1">IF(AND(E52&gt;F52,$G$1="no"),"",_xll.EURO(E52,F52,O52,O52,C52,R52,1,0))</f>
        <v>#NAME?</v>
      </c>
      <c r="H52" s="9" t="e">
        <f ca="1">_xll.EURO(E52,F52,O52,O52,C52,R52,1,1)</f>
        <v>#NAME?</v>
      </c>
      <c r="I52" s="64" t="e">
        <f ca="1">IF(AND(F52&gt;E52,$G$1="no"),"",_xll.EURO(E52,F52,O52,O52,C52,R52,0,0))</f>
        <v>#NAME?</v>
      </c>
      <c r="J52" s="10" t="e">
        <f ca="1">_xll.EURO(E52,F52,O52,O52,C52,R52,0,1)</f>
        <v>#NAME?</v>
      </c>
      <c r="K52" s="14" t="e">
        <f ca="1">_xll.EURO($E52,$F52,$O52,$O52,$C52,$R52,1,2)</f>
        <v>#NAME?</v>
      </c>
      <c r="L52" s="10" t="e">
        <f ca="1">_xll.EURO($E52,$F52,$O52,$O52,$C52,$R52,1,3)/100</f>
        <v>#NAME?</v>
      </c>
      <c r="M52" s="10" t="e">
        <f ca="1">_xll.EURO($E52,$F52,$O52,$O52,$C52,$R52,1,5)/365.25</f>
        <v>#NAME?</v>
      </c>
      <c r="N52" s="118">
        <f>VLOOKUP(D52,Lookups!$B$6:$H$304,6)</f>
        <v>38245</v>
      </c>
      <c r="O52" s="24">
        <f>VLOOKUP(D52,Lookups!$B$6:$E$304,4)</f>
        <v>3.7499999999999999E-2</v>
      </c>
      <c r="P52" s="19">
        <f>VLOOKUP(D52,Lookups!$B$6:$D$304,3)</f>
        <v>21</v>
      </c>
      <c r="Q52" s="147">
        <f t="shared" si="1"/>
        <v>0</v>
      </c>
      <c r="R52" s="28">
        <f t="shared" ca="1" si="2"/>
        <v>-3640</v>
      </c>
    </row>
    <row r="53" spans="1:18" x14ac:dyDescent="0.2">
      <c r="A53" s="112"/>
      <c r="B53" s="112"/>
      <c r="C53" s="131">
        <v>0.2175</v>
      </c>
      <c r="D53" s="93">
        <v>38261</v>
      </c>
      <c r="E53" s="126">
        <v>37.100002288818359</v>
      </c>
      <c r="F53" s="127">
        <f t="shared" si="3"/>
        <v>75</v>
      </c>
      <c r="G53" s="64" t="e">
        <f ca="1">IF(AND(E53&gt;F53,$G$1="no"),"",_xll.EURO(E53,F53,O53,O53,C53,R53,1,0))</f>
        <v>#NAME?</v>
      </c>
      <c r="H53" s="9" t="e">
        <f ca="1">_xll.EURO(E53,F53,O53,O53,C53,R53,1,1)</f>
        <v>#NAME?</v>
      </c>
      <c r="I53" s="64" t="e">
        <f ca="1">IF(AND(F53&gt;E53,$G$1="no"),"",_xll.EURO(E53,F53,O53,O53,C53,R53,0,0))</f>
        <v>#NAME?</v>
      </c>
      <c r="J53" s="10" t="e">
        <f ca="1">_xll.EURO(E53,F53,O53,O53,C53,R53,0,1)</f>
        <v>#NAME?</v>
      </c>
      <c r="K53" s="14" t="e">
        <f ca="1">_xll.EURO($E53,$F53,$O53,$O53,$C53,$R53,1,2)</f>
        <v>#NAME?</v>
      </c>
      <c r="L53" s="10" t="e">
        <f ca="1">_xll.EURO($E53,$F53,$O53,$O53,$C53,$R53,1,3)/100</f>
        <v>#NAME?</v>
      </c>
      <c r="M53" s="10" t="e">
        <f ca="1">_xll.EURO($E53,$F53,$O53,$O53,$C53,$R53,1,5)/365.25</f>
        <v>#NAME?</v>
      </c>
      <c r="N53" s="118">
        <f>VLOOKUP(D53,Lookups!$B$6:$H$304,6)</f>
        <v>38275</v>
      </c>
      <c r="O53" s="24">
        <f>VLOOKUP(D53,Lookups!$B$6:$E$304,4)</f>
        <v>3.7499999999999999E-2</v>
      </c>
      <c r="P53" s="19">
        <f>VLOOKUP(D53,Lookups!$B$6:$D$304,3)</f>
        <v>21</v>
      </c>
      <c r="Q53" s="147">
        <f t="shared" si="1"/>
        <v>0</v>
      </c>
      <c r="R53" s="28">
        <f t="shared" ca="1" si="2"/>
        <v>-3610</v>
      </c>
    </row>
    <row r="54" spans="1:18" x14ac:dyDescent="0.2">
      <c r="A54" s="112"/>
      <c r="B54" s="112"/>
      <c r="C54" s="131">
        <v>0.2175</v>
      </c>
      <c r="D54" s="93">
        <v>38292</v>
      </c>
      <c r="E54" s="126">
        <v>37.049995422363281</v>
      </c>
      <c r="F54" s="127">
        <f t="shared" si="3"/>
        <v>75</v>
      </c>
      <c r="G54" s="64" t="e">
        <f ca="1">IF(AND(E54&gt;F54,$G$1="no"),"",_xll.EURO(E54,F54,O54,O54,C54,R54,1,0))</f>
        <v>#NAME?</v>
      </c>
      <c r="H54" s="9" t="e">
        <f ca="1">_xll.EURO(E54,F54,O54,O54,C54,R54,1,1)</f>
        <v>#NAME?</v>
      </c>
      <c r="I54" s="64" t="e">
        <f ca="1">IF(AND(F54&gt;E54,$G$1="no"),"",_xll.EURO(E54,F54,O54,O54,C54,R54,0,0))</f>
        <v>#NAME?</v>
      </c>
      <c r="J54" s="10" t="e">
        <f ca="1">_xll.EURO(E54,F54,O54,O54,C54,R54,0,1)</f>
        <v>#NAME?</v>
      </c>
      <c r="K54" s="14" t="e">
        <f ca="1">_xll.EURO($E54,$F54,$O54,$O54,$C54,$R54,1,2)</f>
        <v>#NAME?</v>
      </c>
      <c r="L54" s="10" t="e">
        <f ca="1">_xll.EURO($E54,$F54,$O54,$O54,$C54,$R54,1,3)/100</f>
        <v>#NAME?</v>
      </c>
      <c r="M54" s="10" t="e">
        <f ca="1">_xll.EURO($E54,$F54,$O54,$O54,$C54,$R54,1,5)/365.25</f>
        <v>#NAME?</v>
      </c>
      <c r="N54" s="118">
        <f>VLOOKUP(D54,Lookups!$B$6:$H$304,6)</f>
        <v>38306</v>
      </c>
      <c r="O54" s="24">
        <f>VLOOKUP(D54,Lookups!$B$6:$E$304,4)</f>
        <v>3.7499999999999999E-2</v>
      </c>
      <c r="P54" s="19">
        <f>VLOOKUP(D54,Lookups!$B$6:$D$304,3)</f>
        <v>21</v>
      </c>
      <c r="Q54" s="147">
        <f t="shared" si="1"/>
        <v>0</v>
      </c>
      <c r="R54" s="28">
        <f t="shared" ca="1" si="2"/>
        <v>-3579</v>
      </c>
    </row>
    <row r="55" spans="1:18" x14ac:dyDescent="0.2">
      <c r="A55" s="112"/>
      <c r="B55" s="112"/>
      <c r="C55" s="131">
        <v>0.2175</v>
      </c>
      <c r="D55" s="93">
        <v>38322</v>
      </c>
      <c r="E55" s="126">
        <v>37.049995422363281</v>
      </c>
      <c r="F55" s="127">
        <f t="shared" si="3"/>
        <v>75</v>
      </c>
      <c r="G55" s="64" t="e">
        <f ca="1">IF(AND(E55&gt;F55,$G$1="no"),"",_xll.EURO(E55,F55,O55,O55,C55,R55,1,0))</f>
        <v>#NAME?</v>
      </c>
      <c r="H55" s="9" t="e">
        <f ca="1">_xll.EURO(E55,F55,O55,O55,C55,R55,1,1)</f>
        <v>#NAME?</v>
      </c>
      <c r="I55" s="64" t="e">
        <f ca="1">IF(AND(F55&gt;E55,$G$1="no"),"",_xll.EURO(E55,F55,O55,O55,C55,R55,0,0))</f>
        <v>#NAME?</v>
      </c>
      <c r="J55" s="10" t="e">
        <f ca="1">_xll.EURO(E55,F55,O55,O55,C55,R55,0,1)</f>
        <v>#NAME?</v>
      </c>
      <c r="K55" s="14" t="e">
        <f ca="1">_xll.EURO($E55,$F55,$O55,$O55,$C55,$R55,1,2)</f>
        <v>#NAME?</v>
      </c>
      <c r="L55" s="10" t="e">
        <f ca="1">_xll.EURO($E55,$F55,$O55,$O55,$C55,$R55,1,3)/100</f>
        <v>#NAME?</v>
      </c>
      <c r="M55" s="10" t="e">
        <f ca="1">_xll.EURO($E55,$F55,$O55,$O55,$C55,$R55,1,5)/365.25</f>
        <v>#NAME?</v>
      </c>
      <c r="N55" s="118">
        <f>VLOOKUP(D55,Lookups!$B$6:$H$304,6)</f>
        <v>38336</v>
      </c>
      <c r="O55" s="24">
        <f>VLOOKUP(D55,Lookups!$B$6:$E$304,4)</f>
        <v>3.7499999999999999E-2</v>
      </c>
      <c r="P55" s="19">
        <f>VLOOKUP(D55,Lookups!$B$6:$D$304,3)</f>
        <v>23</v>
      </c>
      <c r="Q55" s="147">
        <f t="shared" si="1"/>
        <v>0</v>
      </c>
      <c r="R55" s="28">
        <f t="shared" ca="1" si="2"/>
        <v>-3549</v>
      </c>
    </row>
    <row r="56" spans="1:18" x14ac:dyDescent="0.2">
      <c r="A56" s="112"/>
      <c r="B56" s="112"/>
      <c r="C56" s="131">
        <v>0.25</v>
      </c>
      <c r="D56" s="93">
        <v>38353</v>
      </c>
      <c r="E56" s="126">
        <v>40.869998931884766</v>
      </c>
      <c r="F56" s="127">
        <f t="shared" si="3"/>
        <v>75</v>
      </c>
      <c r="G56" s="64" t="e">
        <f ca="1">IF(AND(E56&gt;F56,$G$1="no"),"",_xll.EURO(E56,F56,O56,O56,C56,R56,1,0))</f>
        <v>#NAME?</v>
      </c>
      <c r="H56" s="9" t="e">
        <f ca="1">_xll.EURO(E56,F56,O56,O56,C56,R56,1,1)</f>
        <v>#NAME?</v>
      </c>
      <c r="I56" s="64" t="e">
        <f ca="1">IF(AND(F56&gt;E56,$G$1="no"),"",_xll.EURO(E56,F56,O56,O56,C56,R56,0,0))</f>
        <v>#NAME?</v>
      </c>
      <c r="J56" s="10" t="e">
        <f ca="1">_xll.EURO(E56,F56,O56,O56,C56,R56,0,1)</f>
        <v>#NAME?</v>
      </c>
      <c r="K56" s="14" t="e">
        <f ca="1">_xll.EURO($E56,$F56,$O56,$O56,$C56,$R56,1,2)</f>
        <v>#NAME?</v>
      </c>
      <c r="L56" s="10" t="e">
        <f ca="1">_xll.EURO($E56,$F56,$O56,$O56,$C56,$R56,1,3)/100</f>
        <v>#NAME?</v>
      </c>
      <c r="M56" s="10" t="e">
        <f ca="1">_xll.EURO($E56,$F56,$O56,$O56,$C56,$R56,1,5)/365.25</f>
        <v>#NAME?</v>
      </c>
      <c r="N56" s="118">
        <f>VLOOKUP(D56,Lookups!$B$6:$H$304,6)</f>
        <v>38367</v>
      </c>
      <c r="O56" s="24">
        <f>VLOOKUP(D56,Lookups!$B$6:$E$304,4)</f>
        <v>0.04</v>
      </c>
      <c r="P56" s="19">
        <f>VLOOKUP(D56,Lookups!$B$6:$D$304,3)</f>
        <v>21</v>
      </c>
      <c r="Q56" s="147">
        <f t="shared" si="1"/>
        <v>0</v>
      </c>
      <c r="R56" s="28">
        <f t="shared" ca="1" si="2"/>
        <v>-3518</v>
      </c>
    </row>
    <row r="57" spans="1:18" x14ac:dyDescent="0.2">
      <c r="A57" s="112"/>
      <c r="B57" s="112"/>
      <c r="C57" s="131">
        <v>0.25</v>
      </c>
      <c r="D57" s="93">
        <v>38384</v>
      </c>
      <c r="E57" s="126">
        <v>40.669995880126955</v>
      </c>
      <c r="F57" s="127">
        <f t="shared" si="3"/>
        <v>75</v>
      </c>
      <c r="G57" s="64" t="e">
        <f ca="1">IF(AND(E57&gt;F57,$G$1="no"),"",_xll.EURO(E57,F57,O57,O57,C57,R57,1,0))</f>
        <v>#NAME?</v>
      </c>
      <c r="H57" s="9" t="e">
        <f ca="1">_xll.EURO(E57,F57,O57,O57,C57,R57,1,1)</f>
        <v>#NAME?</v>
      </c>
      <c r="I57" s="64" t="e">
        <f ca="1">IF(AND(F57&gt;E57,$G$1="no"),"",_xll.EURO(E57,F57,O57,O57,C57,R57,0,0))</f>
        <v>#NAME?</v>
      </c>
      <c r="J57" s="10" t="e">
        <f ca="1">_xll.EURO(E57,F57,O57,O57,C57,R57,0,1)</f>
        <v>#NAME?</v>
      </c>
      <c r="K57" s="14" t="e">
        <f ca="1">_xll.EURO($E57,$F57,$O57,$O57,$C57,$R57,1,2)</f>
        <v>#NAME?</v>
      </c>
      <c r="L57" s="10" t="e">
        <f ca="1">_xll.EURO($E57,$F57,$O57,$O57,$C57,$R57,1,3)/100</f>
        <v>#NAME?</v>
      </c>
      <c r="M57" s="10" t="e">
        <f ca="1">_xll.EURO($E57,$F57,$O57,$O57,$C57,$R57,1,5)/365.25</f>
        <v>#NAME?</v>
      </c>
      <c r="N57" s="118">
        <f>VLOOKUP(D57,Lookups!$B$6:$H$304,6)</f>
        <v>38398</v>
      </c>
      <c r="O57" s="24">
        <f>VLOOKUP(D57,Lookups!$B$6:$E$304,4)</f>
        <v>0.04</v>
      </c>
      <c r="P57" s="19">
        <f>VLOOKUP(D57,Lookups!$B$6:$D$304,3)</f>
        <v>20</v>
      </c>
      <c r="Q57" s="147">
        <f t="shared" si="1"/>
        <v>0</v>
      </c>
      <c r="R57" s="28">
        <f t="shared" ca="1" si="2"/>
        <v>-3487</v>
      </c>
    </row>
    <row r="58" spans="1:18" x14ac:dyDescent="0.2">
      <c r="A58" s="112"/>
      <c r="B58" s="112"/>
      <c r="C58" s="131">
        <v>0.215</v>
      </c>
      <c r="D58" s="93">
        <v>38412</v>
      </c>
      <c r="E58" s="126">
        <v>38.699993133544922</v>
      </c>
      <c r="F58" s="127">
        <f t="shared" si="3"/>
        <v>75</v>
      </c>
      <c r="G58" s="64" t="e">
        <f ca="1">IF(AND(E58&gt;F58,$G$1="no"),"",_xll.EURO(E58,F58,O58,O58,C58,R58,1,0))</f>
        <v>#NAME?</v>
      </c>
      <c r="H58" s="9" t="e">
        <f ca="1">_xll.EURO(E58,F58,O58,O58,C58,R58,1,1)</f>
        <v>#NAME?</v>
      </c>
      <c r="I58" s="64" t="e">
        <f ca="1">IF(AND(F58&gt;E58,$G$1="no"),"",_xll.EURO(E58,F58,O58,O58,C58,R58,0,0))</f>
        <v>#NAME?</v>
      </c>
      <c r="J58" s="10" t="e">
        <f ca="1">_xll.EURO(E58,F58,O58,O58,C58,R58,0,1)</f>
        <v>#NAME?</v>
      </c>
      <c r="K58" s="14" t="e">
        <f ca="1">_xll.EURO($E58,$F58,$O58,$O58,$C58,$R58,1,2)</f>
        <v>#NAME?</v>
      </c>
      <c r="L58" s="10" t="e">
        <f ca="1">_xll.EURO($E58,$F58,$O58,$O58,$C58,$R58,1,3)/100</f>
        <v>#NAME?</v>
      </c>
      <c r="M58" s="10" t="e">
        <f ca="1">_xll.EURO($E58,$F58,$O58,$O58,$C58,$R58,1,5)/365.25</f>
        <v>#NAME?</v>
      </c>
      <c r="N58" s="118">
        <f>VLOOKUP(D58,Lookups!$B$6:$H$304,6)</f>
        <v>38426</v>
      </c>
      <c r="O58" s="24">
        <f>VLOOKUP(D58,Lookups!$B$6:$E$304,4)</f>
        <v>0.04</v>
      </c>
      <c r="P58" s="19">
        <f>VLOOKUP(D58,Lookups!$B$6:$D$304,3)</f>
        <v>23</v>
      </c>
      <c r="Q58" s="147">
        <f t="shared" si="1"/>
        <v>0</v>
      </c>
      <c r="R58" s="28">
        <f t="shared" ca="1" si="2"/>
        <v>-3459</v>
      </c>
    </row>
    <row r="59" spans="1:18" x14ac:dyDescent="0.2">
      <c r="A59" s="112"/>
      <c r="B59" s="112"/>
      <c r="C59" s="131">
        <v>0.215</v>
      </c>
      <c r="D59" s="93">
        <v>38443</v>
      </c>
      <c r="E59" s="126">
        <v>37.999987792968753</v>
      </c>
      <c r="F59" s="127">
        <f t="shared" si="3"/>
        <v>75</v>
      </c>
      <c r="G59" s="64" t="e">
        <f ca="1">IF(AND(E59&gt;F59,$G$1="no"),"",_xll.EURO(E59,F59,O59,O59,C59,R59,1,0))</f>
        <v>#NAME?</v>
      </c>
      <c r="H59" s="9" t="e">
        <f ca="1">_xll.EURO(E59,F59,O59,O59,C59,R59,1,1)</f>
        <v>#NAME?</v>
      </c>
      <c r="I59" s="64" t="e">
        <f ca="1">IF(AND(F59&gt;E59,$G$1="no"),"",_xll.EURO(E59,F59,O59,O59,C59,R59,0,0))</f>
        <v>#NAME?</v>
      </c>
      <c r="J59" s="10" t="e">
        <f ca="1">_xll.EURO(E59,F59,O59,O59,C59,R59,0,1)</f>
        <v>#NAME?</v>
      </c>
      <c r="K59" s="14" t="e">
        <f ca="1">_xll.EURO($E59,$F59,$O59,$O59,$C59,$R59,1,2)</f>
        <v>#NAME?</v>
      </c>
      <c r="L59" s="10" t="e">
        <f ca="1">_xll.EURO($E59,$F59,$O59,$O59,$C59,$R59,1,3)/100</f>
        <v>#NAME?</v>
      </c>
      <c r="M59" s="10" t="e">
        <f ca="1">_xll.EURO($E59,$F59,$O59,$O59,$C59,$R59,1,5)/365.25</f>
        <v>#NAME?</v>
      </c>
      <c r="N59" s="118">
        <f>VLOOKUP(D59,Lookups!$B$6:$H$304,6)</f>
        <v>38457</v>
      </c>
      <c r="O59" s="24">
        <f>VLOOKUP(D59,Lookups!$B$6:$E$304,4)</f>
        <v>0.04</v>
      </c>
      <c r="P59" s="19">
        <f>VLOOKUP(D59,Lookups!$B$6:$D$304,3)</f>
        <v>21</v>
      </c>
      <c r="Q59" s="147">
        <f t="shared" si="1"/>
        <v>0</v>
      </c>
      <c r="R59" s="28">
        <f t="shared" ca="1" si="2"/>
        <v>-3428</v>
      </c>
    </row>
    <row r="60" spans="1:18" x14ac:dyDescent="0.2">
      <c r="A60" s="112"/>
      <c r="B60" s="112"/>
      <c r="C60" s="131">
        <v>0.22500000000000001</v>
      </c>
      <c r="D60" s="93">
        <v>38473</v>
      </c>
      <c r="E60" s="126">
        <v>40.500011444091797</v>
      </c>
      <c r="F60" s="127">
        <f t="shared" si="3"/>
        <v>75</v>
      </c>
      <c r="G60" s="64" t="e">
        <f ca="1">IF(AND(E60&gt;F60,$G$1="no"),"",_xll.EURO(E60,F60,O60,O60,C60,R60,1,0))</f>
        <v>#NAME?</v>
      </c>
      <c r="H60" s="9" t="e">
        <f ca="1">_xll.EURO(E60,F60,O60,O60,C60,R60,1,1)</f>
        <v>#NAME?</v>
      </c>
      <c r="I60" s="64" t="e">
        <f ca="1">IF(AND(F60&gt;E60,$G$1="no"),"",_xll.EURO(E60,F60,O60,O60,C60,R60,0,0))</f>
        <v>#NAME?</v>
      </c>
      <c r="J60" s="10" t="e">
        <f ca="1">_xll.EURO(E60,F60,O60,O60,C60,R60,0,1)</f>
        <v>#NAME?</v>
      </c>
      <c r="K60" s="14" t="e">
        <f ca="1">_xll.EURO($E60,$F60,$O60,$O60,$C60,$R60,1,2)</f>
        <v>#NAME?</v>
      </c>
      <c r="L60" s="10" t="e">
        <f ca="1">_xll.EURO($E60,$F60,$O60,$O60,$C60,$R60,1,3)/100</f>
        <v>#NAME?</v>
      </c>
      <c r="M60" s="10" t="e">
        <f ca="1">_xll.EURO($E60,$F60,$O60,$O60,$C60,$R60,1,5)/365.25</f>
        <v>#NAME?</v>
      </c>
      <c r="N60" s="118">
        <f>VLOOKUP(D60,Lookups!$B$6:$H$304,6)</f>
        <v>38487</v>
      </c>
      <c r="O60" s="24">
        <f>VLOOKUP(D60,Lookups!$B$6:$E$304,4)</f>
        <v>0.04</v>
      </c>
      <c r="P60" s="19">
        <f>VLOOKUP(D60,Lookups!$B$6:$D$304,3)</f>
        <v>21</v>
      </c>
      <c r="Q60" s="147">
        <f t="shared" si="1"/>
        <v>0</v>
      </c>
      <c r="R60" s="28">
        <f t="shared" ca="1" si="2"/>
        <v>-3398</v>
      </c>
    </row>
    <row r="61" spans="1:18" x14ac:dyDescent="0.2">
      <c r="A61" s="112"/>
      <c r="B61" s="112"/>
      <c r="C61" s="131">
        <v>0.245</v>
      </c>
      <c r="D61" s="93">
        <v>38504</v>
      </c>
      <c r="E61" s="126">
        <v>46.749996185302734</v>
      </c>
      <c r="F61" s="127">
        <f t="shared" si="3"/>
        <v>75</v>
      </c>
      <c r="G61" s="64" t="e">
        <f ca="1">IF(AND(E61&gt;F61,$G$1="no"),"",_xll.EURO(E61,F61,O61,O61,C61,R61,1,0))</f>
        <v>#NAME?</v>
      </c>
      <c r="H61" s="9" t="e">
        <f ca="1">_xll.EURO(E61,F61,O61,O61,C61,R61,1,1)</f>
        <v>#NAME?</v>
      </c>
      <c r="I61" s="64" t="e">
        <f ca="1">IF(AND(F61&gt;E61,$G$1="no"),"",_xll.EURO(E61,F61,O61,O61,C61,R61,0,0))</f>
        <v>#NAME?</v>
      </c>
      <c r="J61" s="10" t="e">
        <f ca="1">_xll.EURO(E61,F61,O61,O61,C61,R61,0,1)</f>
        <v>#NAME?</v>
      </c>
      <c r="K61" s="14" t="e">
        <f ca="1">_xll.EURO($E61,$F61,$O61,$O61,$C61,$R61,1,2)</f>
        <v>#NAME?</v>
      </c>
      <c r="L61" s="10" t="e">
        <f ca="1">_xll.EURO($E61,$F61,$O61,$O61,$C61,$R61,1,3)/100</f>
        <v>#NAME?</v>
      </c>
      <c r="M61" s="10" t="e">
        <f ca="1">_xll.EURO($E61,$F61,$O61,$O61,$C61,$R61,1,5)/365.25</f>
        <v>#NAME?</v>
      </c>
      <c r="N61" s="118">
        <f>VLOOKUP(D61,Lookups!$B$6:$H$304,6)</f>
        <v>38518</v>
      </c>
      <c r="O61" s="24">
        <f>VLOOKUP(D61,Lookups!$B$6:$E$304,4)</f>
        <v>0.04</v>
      </c>
      <c r="P61" s="19">
        <f>VLOOKUP(D61,Lookups!$B$6:$D$304,3)</f>
        <v>22</v>
      </c>
      <c r="Q61" s="147">
        <f t="shared" si="1"/>
        <v>0</v>
      </c>
      <c r="R61" s="28">
        <f t="shared" ca="1" si="2"/>
        <v>-3367</v>
      </c>
    </row>
    <row r="62" spans="1:18" x14ac:dyDescent="0.2">
      <c r="A62" s="112"/>
      <c r="B62" s="112"/>
      <c r="C62" s="131">
        <v>0.255</v>
      </c>
      <c r="D62" s="93">
        <v>38534</v>
      </c>
      <c r="E62" s="126">
        <v>55.249992370605469</v>
      </c>
      <c r="F62" s="127">
        <f t="shared" si="3"/>
        <v>75</v>
      </c>
      <c r="G62" s="64" t="e">
        <f ca="1">IF(AND(E62&gt;F62,$G$1="no"),"",_xll.EURO(E62,F62,O62,O62,C62,R62,1,0))</f>
        <v>#NAME?</v>
      </c>
      <c r="H62" s="9" t="e">
        <f ca="1">_xll.EURO(E62,F62,O62,O62,C62,R62,1,1)</f>
        <v>#NAME?</v>
      </c>
      <c r="I62" s="64" t="e">
        <f ca="1">IF(AND(F62&gt;E62,$G$1="no"),"",_xll.EURO(E62,F62,O62,O62,C62,R62,0,0))</f>
        <v>#NAME?</v>
      </c>
      <c r="J62" s="10" t="e">
        <f ca="1">_xll.EURO(E62,F62,O62,O62,C62,R62,0,1)</f>
        <v>#NAME?</v>
      </c>
      <c r="K62" s="14" t="e">
        <f ca="1">_xll.EURO($E62,$F62,$O62,$O62,$C62,$R62,1,2)</f>
        <v>#NAME?</v>
      </c>
      <c r="L62" s="10" t="e">
        <f ca="1">_xll.EURO($E62,$F62,$O62,$O62,$C62,$R62,1,3)/100</f>
        <v>#NAME?</v>
      </c>
      <c r="M62" s="10" t="e">
        <f ca="1">_xll.EURO($E62,$F62,$O62,$O62,$C62,$R62,1,5)/365.25</f>
        <v>#NAME?</v>
      </c>
      <c r="N62" s="118">
        <f>VLOOKUP(D62,Lookups!$B$6:$H$304,6)</f>
        <v>38548</v>
      </c>
      <c r="O62" s="24">
        <f>VLOOKUP(D62,Lookups!$B$6:$E$304,4)</f>
        <v>0.04</v>
      </c>
      <c r="P62" s="19">
        <f>VLOOKUP(D62,Lookups!$B$6:$D$304,3)</f>
        <v>20</v>
      </c>
      <c r="Q62" s="147">
        <f t="shared" si="1"/>
        <v>0</v>
      </c>
      <c r="R62" s="28">
        <f t="shared" ca="1" si="2"/>
        <v>-3337</v>
      </c>
    </row>
    <row r="63" spans="1:18" x14ac:dyDescent="0.2">
      <c r="A63" s="112"/>
      <c r="B63" s="112"/>
      <c r="C63" s="131">
        <v>0.255</v>
      </c>
      <c r="D63" s="93">
        <v>38565</v>
      </c>
      <c r="E63" s="126">
        <v>55.25</v>
      </c>
      <c r="F63" s="127">
        <f t="shared" si="3"/>
        <v>75</v>
      </c>
      <c r="G63" s="64" t="e">
        <f ca="1">IF(AND(E63&gt;F63,$G$1="no"),"",_xll.EURO(E63,F63,O63,O63,C63,R63,1,0))</f>
        <v>#NAME?</v>
      </c>
      <c r="H63" s="9" t="e">
        <f ca="1">_xll.EURO(E63,F63,O63,O63,C63,R63,1,1)</f>
        <v>#NAME?</v>
      </c>
      <c r="I63" s="64" t="e">
        <f ca="1">IF(AND(F63&gt;E63,$G$1="no"),"",_xll.EURO(E63,F63,O63,O63,C63,R63,0,0))</f>
        <v>#NAME?</v>
      </c>
      <c r="J63" s="10" t="e">
        <f ca="1">_xll.EURO(E63,F63,O63,O63,C63,R63,0,1)</f>
        <v>#NAME?</v>
      </c>
      <c r="K63" s="14" t="e">
        <f ca="1">_xll.EURO($E63,$F63,$O63,$O63,$C63,$R63,1,2)</f>
        <v>#NAME?</v>
      </c>
      <c r="L63" s="10" t="e">
        <f ca="1">_xll.EURO($E63,$F63,$O63,$O63,$C63,$R63,1,3)/100</f>
        <v>#NAME?</v>
      </c>
      <c r="M63" s="10" t="e">
        <f ca="1">_xll.EURO($E63,$F63,$O63,$O63,$C63,$R63,1,5)/365.25</f>
        <v>#NAME?</v>
      </c>
      <c r="N63" s="118">
        <f>VLOOKUP(D63,Lookups!$B$6:$H$304,6)</f>
        <v>38579</v>
      </c>
      <c r="O63" s="24">
        <f>VLOOKUP(D63,Lookups!$B$6:$E$304,4)</f>
        <v>0.04</v>
      </c>
      <c r="P63" s="19">
        <f>VLOOKUP(D63,Lookups!$B$6:$D$304,3)</f>
        <v>23</v>
      </c>
      <c r="Q63" s="147">
        <f t="shared" si="1"/>
        <v>0</v>
      </c>
      <c r="R63" s="28">
        <f t="shared" ca="1" si="2"/>
        <v>-3306</v>
      </c>
    </row>
    <row r="64" spans="1:18" x14ac:dyDescent="0.2">
      <c r="A64" s="112"/>
      <c r="B64" s="112"/>
      <c r="C64" s="131">
        <v>0.23499999999999999</v>
      </c>
      <c r="D64" s="93">
        <v>38596</v>
      </c>
      <c r="E64" s="126">
        <v>40.500003814697266</v>
      </c>
      <c r="F64" s="127">
        <f t="shared" si="3"/>
        <v>75</v>
      </c>
      <c r="G64" s="64" t="e">
        <f ca="1">IF(AND(E64&gt;F64,$G$1="no"),"",_xll.EURO(E64,F64,O64,O64,C64,R64,1,0))</f>
        <v>#NAME?</v>
      </c>
      <c r="H64" s="9" t="e">
        <f ca="1">_xll.EURO(E64,F64,O64,O64,C64,R64,1,1)</f>
        <v>#NAME?</v>
      </c>
      <c r="I64" s="64" t="e">
        <f ca="1">IF(AND(F64&gt;E64,$G$1="no"),"",_xll.EURO(E64,F64,O64,O64,C64,R64,0,0))</f>
        <v>#NAME?</v>
      </c>
      <c r="J64" s="10" t="e">
        <f ca="1">_xll.EURO(E64,F64,O64,O64,C64,R64,0,1)</f>
        <v>#NAME?</v>
      </c>
      <c r="K64" s="14" t="e">
        <f ca="1">_xll.EURO($E64,$F64,$O64,$O64,$C64,$R64,1,2)</f>
        <v>#NAME?</v>
      </c>
      <c r="L64" s="10" t="e">
        <f ca="1">_xll.EURO($E64,$F64,$O64,$O64,$C64,$R64,1,3)/100</f>
        <v>#NAME?</v>
      </c>
      <c r="M64" s="10" t="e">
        <f ca="1">_xll.EURO($E64,$F64,$O64,$O64,$C64,$R64,1,5)/365.25</f>
        <v>#NAME?</v>
      </c>
      <c r="N64" s="118">
        <f>VLOOKUP(D64,Lookups!$B$6:$H$304,6)</f>
        <v>38610</v>
      </c>
      <c r="O64" s="24">
        <f>VLOOKUP(D64,Lookups!$B$6:$E$304,4)</f>
        <v>0.04</v>
      </c>
      <c r="P64" s="19">
        <f>VLOOKUP(D64,Lookups!$B$6:$D$304,3)</f>
        <v>21</v>
      </c>
      <c r="Q64" s="147">
        <f t="shared" si="1"/>
        <v>0</v>
      </c>
      <c r="R64" s="28">
        <f t="shared" ca="1" si="2"/>
        <v>-3275</v>
      </c>
    </row>
    <row r="65" spans="1:18" x14ac:dyDescent="0.2">
      <c r="A65" s="112"/>
      <c r="B65" s="112"/>
      <c r="C65" s="131">
        <v>0.215</v>
      </c>
      <c r="D65" s="93">
        <v>38626</v>
      </c>
      <c r="E65" s="126">
        <v>37.100002288818359</v>
      </c>
      <c r="F65" s="127">
        <f t="shared" si="3"/>
        <v>75</v>
      </c>
      <c r="G65" s="64" t="e">
        <f ca="1">IF(AND(E65&gt;F65,$G$1="no"),"",_xll.EURO(E65,F65,O65,O65,C65,R65,1,0))</f>
        <v>#NAME?</v>
      </c>
      <c r="H65" s="9" t="e">
        <f ca="1">_xll.EURO(E65,F65,O65,O65,C65,R65,1,1)</f>
        <v>#NAME?</v>
      </c>
      <c r="I65" s="64" t="e">
        <f ca="1">IF(AND(F65&gt;E65,$G$1="no"),"",_xll.EURO(E65,F65,O65,O65,C65,R65,0,0))</f>
        <v>#NAME?</v>
      </c>
      <c r="J65" s="10" t="e">
        <f ca="1">_xll.EURO(E65,F65,O65,O65,C65,R65,0,1)</f>
        <v>#NAME?</v>
      </c>
      <c r="K65" s="14" t="e">
        <f ca="1">_xll.EURO($E65,$F65,$O65,$O65,$C65,$R65,1,2)</f>
        <v>#NAME?</v>
      </c>
      <c r="L65" s="10" t="e">
        <f ca="1">_xll.EURO($E65,$F65,$O65,$O65,$C65,$R65,1,3)/100</f>
        <v>#NAME?</v>
      </c>
      <c r="M65" s="10" t="e">
        <f ca="1">_xll.EURO($E65,$F65,$O65,$O65,$C65,$R65,1,5)/365.25</f>
        <v>#NAME?</v>
      </c>
      <c r="N65" s="118">
        <f>VLOOKUP(D65,Lookups!$B$6:$H$304,6)</f>
        <v>38640</v>
      </c>
      <c r="O65" s="24">
        <f>VLOOKUP(D65,Lookups!$B$6:$E$304,4)</f>
        <v>0.04</v>
      </c>
      <c r="P65" s="19">
        <f>VLOOKUP(D65,Lookups!$B$6:$D$304,3)</f>
        <v>21</v>
      </c>
      <c r="Q65" s="147">
        <f t="shared" si="1"/>
        <v>0</v>
      </c>
      <c r="R65" s="28">
        <f t="shared" ca="1" si="2"/>
        <v>-3245</v>
      </c>
    </row>
    <row r="66" spans="1:18" x14ac:dyDescent="0.2">
      <c r="A66" s="112"/>
      <c r="B66" s="112"/>
      <c r="C66" s="131">
        <v>0.215</v>
      </c>
      <c r="D66" s="93">
        <v>38657</v>
      </c>
      <c r="E66" s="126">
        <v>37.049995422363281</v>
      </c>
      <c r="F66" s="127">
        <f t="shared" si="3"/>
        <v>75</v>
      </c>
      <c r="G66" s="64" t="e">
        <f ca="1">IF(AND(E66&gt;F66,$G$1="no"),"",_xll.EURO(E66,F66,O66,O66,C66,R66,1,0))</f>
        <v>#NAME?</v>
      </c>
      <c r="H66" s="9" t="e">
        <f ca="1">_xll.EURO(E66,F66,O66,O66,C66,R66,1,1)</f>
        <v>#NAME?</v>
      </c>
      <c r="I66" s="64" t="e">
        <f ca="1">IF(AND(F66&gt;E66,$G$1="no"),"",_xll.EURO(E66,F66,O66,O66,C66,R66,0,0))</f>
        <v>#NAME?</v>
      </c>
      <c r="J66" s="10" t="e">
        <f ca="1">_xll.EURO(E66,F66,O66,O66,C66,R66,0,1)</f>
        <v>#NAME?</v>
      </c>
      <c r="K66" s="14" t="e">
        <f ca="1">_xll.EURO($E66,$F66,$O66,$O66,$C66,$R66,1,2)</f>
        <v>#NAME?</v>
      </c>
      <c r="L66" s="10" t="e">
        <f ca="1">_xll.EURO($E66,$F66,$O66,$O66,$C66,$R66,1,3)/100</f>
        <v>#NAME?</v>
      </c>
      <c r="M66" s="10" t="e">
        <f ca="1">_xll.EURO($E66,$F66,$O66,$O66,$C66,$R66,1,5)/365.25</f>
        <v>#NAME?</v>
      </c>
      <c r="N66" s="118">
        <f>VLOOKUP(D66,Lookups!$B$6:$H$304,6)</f>
        <v>38671</v>
      </c>
      <c r="O66" s="24">
        <f>VLOOKUP(D66,Lookups!$B$6:$E$304,4)</f>
        <v>0.04</v>
      </c>
      <c r="P66" s="19">
        <f>VLOOKUP(D66,Lookups!$B$6:$D$304,3)</f>
        <v>21</v>
      </c>
      <c r="Q66" s="147">
        <f t="shared" si="1"/>
        <v>0</v>
      </c>
      <c r="R66" s="28">
        <f t="shared" ca="1" si="2"/>
        <v>-3214</v>
      </c>
    </row>
    <row r="67" spans="1:18" x14ac:dyDescent="0.2">
      <c r="A67" s="112"/>
      <c r="B67" s="112"/>
      <c r="C67" s="131">
        <v>0.2175</v>
      </c>
      <c r="D67" s="93">
        <v>38687</v>
      </c>
      <c r="E67" s="126">
        <v>37.049995422363281</v>
      </c>
      <c r="F67" s="127">
        <f t="shared" si="3"/>
        <v>75</v>
      </c>
      <c r="G67" s="64" t="e">
        <f ca="1">IF(AND(E67&gt;F67,$G$1="no"),"",_xll.EURO(E67,F67,O67,O67,C67,R67,1,0))</f>
        <v>#NAME?</v>
      </c>
      <c r="H67" s="9" t="e">
        <f ca="1">_xll.EURO(E67,F67,O67,O67,C67,R67,1,1)</f>
        <v>#NAME?</v>
      </c>
      <c r="I67" s="64" t="e">
        <f ca="1">IF(AND(F67&gt;E67,$G$1="no"),"",_xll.EURO(E67,F67,O67,O67,C67,R67,0,0))</f>
        <v>#NAME?</v>
      </c>
      <c r="J67" s="10" t="e">
        <f ca="1">_xll.EURO(E67,F67,O67,O67,C67,R67,0,1)</f>
        <v>#NAME?</v>
      </c>
      <c r="K67" s="14" t="e">
        <f ca="1">_xll.EURO($E67,$F67,$O67,$O67,$C67,$R67,1,2)</f>
        <v>#NAME?</v>
      </c>
      <c r="L67" s="10" t="e">
        <f ca="1">_xll.EURO($E67,$F67,$O67,$O67,$C67,$R67,1,3)/100</f>
        <v>#NAME?</v>
      </c>
      <c r="M67" s="10" t="e">
        <f ca="1">_xll.EURO($E67,$F67,$O67,$O67,$C67,$R67,1,5)/365.25</f>
        <v>#NAME?</v>
      </c>
      <c r="N67" s="118">
        <f>VLOOKUP(D67,Lookups!$B$6:$H$304,6)</f>
        <v>38701</v>
      </c>
      <c r="O67" s="24">
        <f>VLOOKUP(D67,Lookups!$B$6:$E$304,4)</f>
        <v>0.04</v>
      </c>
      <c r="P67" s="19">
        <f>VLOOKUP(D67,Lookups!$B$6:$D$304,3)</f>
        <v>21</v>
      </c>
      <c r="Q67" s="147">
        <f t="shared" si="1"/>
        <v>0</v>
      </c>
      <c r="R67" s="28">
        <f t="shared" ca="1" si="2"/>
        <v>-3184</v>
      </c>
    </row>
    <row r="68" spans="1:18" x14ac:dyDescent="0.2">
      <c r="A68" s="24"/>
      <c r="B68" s="25"/>
      <c r="C68" s="131">
        <v>0.27300000000000002</v>
      </c>
      <c r="D68" s="93">
        <v>38718</v>
      </c>
      <c r="E68" s="128">
        <f>E56*1.015</f>
        <v>41.48304891586303</v>
      </c>
      <c r="F68" s="127">
        <f t="shared" si="3"/>
        <v>75</v>
      </c>
      <c r="G68" s="64" t="e">
        <f ca="1">IF(AND(E68&gt;F68,$G$1="no"),"",_xll.EURO(E68,F68,O68,O68,C68,R68,1,0))</f>
        <v>#NAME?</v>
      </c>
      <c r="H68" s="9" t="e">
        <f ca="1">_xll.EURO(E68,F68,O68,O68,C68,R68,1,1)</f>
        <v>#NAME?</v>
      </c>
      <c r="I68" s="64" t="e">
        <f ca="1">IF(AND(F68&gt;E68,$G$1="no"),"",_xll.EURO(E68,F68,O68,O68,C68,R68,0,0))</f>
        <v>#NAME?</v>
      </c>
      <c r="J68" s="10" t="e">
        <f ca="1">_xll.EURO(E68,F68,O68,O68,C68,R68,0,1)</f>
        <v>#NAME?</v>
      </c>
      <c r="K68" s="14" t="e">
        <f ca="1">_xll.EURO($E68,$F68,$O68,$O68,$C68,$R68,1,2)</f>
        <v>#NAME?</v>
      </c>
      <c r="L68" s="10" t="e">
        <f ca="1">_xll.EURO($E68,$F68,$O68,$O68,$C68,$R68,1,3)/100</f>
        <v>#NAME?</v>
      </c>
      <c r="M68" s="10" t="e">
        <f ca="1">_xll.EURO($E68,$F68,$O68,$O68,$C68,$R68,1,5)/365.25</f>
        <v>#NAME?</v>
      </c>
      <c r="N68" s="118">
        <f>VLOOKUP(D68,Lookups!$B$6:$H$304,6)</f>
        <v>38732</v>
      </c>
      <c r="O68" s="24">
        <f>VLOOKUP(D68,Lookups!$B$6:$E$304,4)</f>
        <v>4.2500000000000003E-2</v>
      </c>
      <c r="P68" s="19">
        <f>VLOOKUP(D68,Lookups!$B$6:$D$304,3)</f>
        <v>21</v>
      </c>
      <c r="Q68" s="147">
        <f t="shared" si="1"/>
        <v>0</v>
      </c>
      <c r="R68" s="28">
        <f t="shared" ca="1" si="2"/>
        <v>-3153</v>
      </c>
    </row>
    <row r="69" spans="1:18" x14ac:dyDescent="0.2">
      <c r="A69" s="24"/>
      <c r="B69" s="25"/>
      <c r="C69" s="131">
        <v>0.27300000000000002</v>
      </c>
      <c r="D69" s="93">
        <v>38749</v>
      </c>
      <c r="E69" s="128">
        <v>72</v>
      </c>
      <c r="F69" s="127">
        <f t="shared" si="3"/>
        <v>75</v>
      </c>
      <c r="G69" s="64" t="e">
        <f ca="1">IF(AND(E69&gt;F69,$G$1="no"),"",_xll.EURO(E69,F69,O69,O69,C69,R69,1,0))</f>
        <v>#NAME?</v>
      </c>
      <c r="H69" s="9" t="e">
        <f ca="1">_xll.EURO(E69,F69,O69,O69,C69,R69,1,1)</f>
        <v>#NAME?</v>
      </c>
      <c r="I69" s="64" t="e">
        <f ca="1">IF(AND(F69&gt;E69,$G$1="no"),"",_xll.EURO(E69,F69,O69,O69,C69,R69,0,0))</f>
        <v>#NAME?</v>
      </c>
      <c r="J69" s="10" t="e">
        <f ca="1">_xll.EURO(E69,F69,O69,O69,C69,R69,0,1)</f>
        <v>#NAME?</v>
      </c>
      <c r="K69" s="14" t="e">
        <f ca="1">_xll.EURO($E69,$F69,$O69,$O69,$C69,$R69,1,2)</f>
        <v>#NAME?</v>
      </c>
      <c r="L69" s="10" t="e">
        <f ca="1">_xll.EURO($E69,$F69,$O69,$O69,$C69,$R69,1,3)/100</f>
        <v>#NAME?</v>
      </c>
      <c r="M69" s="10" t="e">
        <f ca="1">_xll.EURO($E69,$F69,$O69,$O69,$C69,$R69,1,5)/365.25</f>
        <v>#NAME?</v>
      </c>
      <c r="N69" s="118">
        <f>VLOOKUP(D69,Lookups!$B$6:$H$304,6)</f>
        <v>38763</v>
      </c>
      <c r="O69" s="24">
        <f>VLOOKUP(D69,Lookups!$B$6:$E$304,4)</f>
        <v>4.2500000000000003E-2</v>
      </c>
      <c r="P69" s="19">
        <f>VLOOKUP(D69,Lookups!$B$6:$D$304,3)</f>
        <v>20</v>
      </c>
      <c r="Q69" s="147">
        <f t="shared" si="1"/>
        <v>0</v>
      </c>
      <c r="R69" s="28">
        <f t="shared" ca="1" si="2"/>
        <v>-3122</v>
      </c>
    </row>
    <row r="70" spans="1:18" x14ac:dyDescent="0.2">
      <c r="A70" s="24"/>
      <c r="B70" s="25"/>
      <c r="C70" s="131">
        <v>0.27300000000000002</v>
      </c>
      <c r="D70" s="93">
        <v>38777</v>
      </c>
      <c r="E70" s="128">
        <f t="shared" ref="E70:E133" si="4">E58*1.015</f>
        <v>39.280493030548094</v>
      </c>
      <c r="F70" s="127">
        <f t="shared" si="3"/>
        <v>75</v>
      </c>
      <c r="G70" s="64" t="e">
        <f ca="1">IF(AND(E70&gt;F70,$G$1="no"),"",_xll.EURO(E70,F70,O70,O70,C70,R70,1,0))</f>
        <v>#NAME?</v>
      </c>
      <c r="H70" s="9" t="e">
        <f ca="1">_xll.EURO(E70,F70,O70,O70,C70,R70,1,1)</f>
        <v>#NAME?</v>
      </c>
      <c r="I70" s="64" t="e">
        <f ca="1">IF(AND(F70&gt;E70,$G$1="no"),"",_xll.EURO(E70,F70,O70,O70,C70,R70,0,0))</f>
        <v>#NAME?</v>
      </c>
      <c r="J70" s="10" t="e">
        <f ca="1">_xll.EURO(E70,F70,O70,O70,C70,R70,0,1)</f>
        <v>#NAME?</v>
      </c>
      <c r="K70" s="14" t="e">
        <f ca="1">_xll.EURO($E70,$F70,$O70,$O70,$C70,$R70,1,2)</f>
        <v>#NAME?</v>
      </c>
      <c r="L70" s="10" t="e">
        <f ca="1">_xll.EURO($E70,$F70,$O70,$O70,$C70,$R70,1,3)/100</f>
        <v>#NAME?</v>
      </c>
      <c r="M70" s="10" t="e">
        <f ca="1">_xll.EURO($E70,$F70,$O70,$O70,$C70,$R70,1,5)/365.25</f>
        <v>#NAME?</v>
      </c>
      <c r="N70" s="118">
        <f>VLOOKUP(D70,Lookups!$B$6:$H$304,6)</f>
        <v>38791</v>
      </c>
      <c r="O70" s="24">
        <f>VLOOKUP(D70,Lookups!$B$6:$E$304,4)</f>
        <v>4.2500000000000003E-2</v>
      </c>
      <c r="P70" s="19">
        <f>VLOOKUP(D70,Lookups!$B$6:$D$304,3)</f>
        <v>23</v>
      </c>
      <c r="Q70" s="147">
        <f t="shared" si="1"/>
        <v>0</v>
      </c>
      <c r="R70" s="28">
        <f t="shared" ca="1" si="2"/>
        <v>-3094</v>
      </c>
    </row>
    <row r="71" spans="1:18" x14ac:dyDescent="0.2">
      <c r="A71" s="24"/>
      <c r="B71" s="25"/>
      <c r="C71" s="131">
        <v>0.27300000000000002</v>
      </c>
      <c r="D71" s="93">
        <v>38808</v>
      </c>
      <c r="E71" s="128">
        <f t="shared" si="4"/>
        <v>38.569987609863283</v>
      </c>
      <c r="F71" s="127">
        <f t="shared" si="3"/>
        <v>75</v>
      </c>
      <c r="G71" s="64" t="e">
        <f ca="1">IF(AND(E71&gt;F71,$G$1="no"),"",_xll.EURO(E71,F71,O71,O71,C71,R71,1,0))</f>
        <v>#NAME?</v>
      </c>
      <c r="H71" s="9" t="e">
        <f ca="1">_xll.EURO(E71,F71,O71,O71,C71,R71,1,1)</f>
        <v>#NAME?</v>
      </c>
      <c r="I71" s="64" t="e">
        <f ca="1">IF(AND(F71&gt;E71,$G$1="no"),"",_xll.EURO(E71,F71,O71,O71,C71,R71,0,0))</f>
        <v>#NAME?</v>
      </c>
      <c r="J71" s="10" t="e">
        <f ca="1">_xll.EURO(E71,F71,O71,O71,C71,R71,0,1)</f>
        <v>#NAME?</v>
      </c>
      <c r="K71" s="14" t="e">
        <f ca="1">_xll.EURO($E71,$F71,$O71,$O71,$C71,$R71,1,2)</f>
        <v>#NAME?</v>
      </c>
      <c r="L71" s="10" t="e">
        <f ca="1">_xll.EURO($E71,$F71,$O71,$O71,$C71,$R71,1,3)/100</f>
        <v>#NAME?</v>
      </c>
      <c r="M71" s="10" t="e">
        <f ca="1">_xll.EURO($E71,$F71,$O71,$O71,$C71,$R71,1,5)/365.25</f>
        <v>#NAME?</v>
      </c>
      <c r="N71" s="118">
        <f>VLOOKUP(D71,Lookups!$B$6:$H$304,6)</f>
        <v>38822</v>
      </c>
      <c r="O71" s="24">
        <f>VLOOKUP(D71,Lookups!$B$6:$E$304,4)</f>
        <v>4.2500000000000003E-2</v>
      </c>
      <c r="P71" s="19">
        <f>VLOOKUP(D71,Lookups!$B$6:$D$304,3)</f>
        <v>20</v>
      </c>
      <c r="Q71" s="147">
        <f t="shared" si="1"/>
        <v>0</v>
      </c>
      <c r="R71" s="28">
        <f t="shared" ca="1" si="2"/>
        <v>-3063</v>
      </c>
    </row>
    <row r="72" spans="1:18" x14ac:dyDescent="0.2">
      <c r="A72" s="24"/>
      <c r="B72" s="25"/>
      <c r="C72" s="131">
        <v>0.27300000000000002</v>
      </c>
      <c r="D72" s="93">
        <v>38838</v>
      </c>
      <c r="E72" s="128">
        <f t="shared" si="4"/>
        <v>41.107511615753168</v>
      </c>
      <c r="F72" s="127">
        <f t="shared" si="3"/>
        <v>75</v>
      </c>
      <c r="G72" s="64" t="e">
        <f ca="1">IF(AND(E72&gt;F72,$G$1="no"),"",_xll.EURO(E72,F72,O72,O72,C72,R72,1,0))</f>
        <v>#NAME?</v>
      </c>
      <c r="H72" s="9" t="e">
        <f ca="1">_xll.EURO(E72,F72,O72,O72,C72,R72,1,1)</f>
        <v>#NAME?</v>
      </c>
      <c r="I72" s="64" t="e">
        <f ca="1">IF(AND(F72&gt;E72,$G$1="no"),"",_xll.EURO(E72,F72,O72,O72,C72,R72,0,0))</f>
        <v>#NAME?</v>
      </c>
      <c r="J72" s="10" t="e">
        <f ca="1">_xll.EURO(E72,F72,O72,O72,C72,R72,0,1)</f>
        <v>#NAME?</v>
      </c>
      <c r="K72" s="14" t="e">
        <f ca="1">_xll.EURO($E72,$F72,$O72,$O72,$C72,$R72,1,2)</f>
        <v>#NAME?</v>
      </c>
      <c r="L72" s="10" t="e">
        <f ca="1">_xll.EURO($E72,$F72,$O72,$O72,$C72,$R72,1,3)/100</f>
        <v>#NAME?</v>
      </c>
      <c r="M72" s="10" t="e">
        <f ca="1">_xll.EURO($E72,$F72,$O72,$O72,$C72,$R72,1,5)/365.25</f>
        <v>#NAME?</v>
      </c>
      <c r="N72" s="118">
        <f>VLOOKUP(D72,Lookups!$B$6:$H$304,6)</f>
        <v>38852</v>
      </c>
      <c r="O72" s="24">
        <f>VLOOKUP(D72,Lookups!$B$6:$E$304,4)</f>
        <v>4.2500000000000003E-2</v>
      </c>
      <c r="P72" s="19">
        <f>VLOOKUP(D72,Lookups!$B$6:$D$304,3)</f>
        <v>22</v>
      </c>
      <c r="Q72" s="147">
        <f t="shared" si="1"/>
        <v>0</v>
      </c>
      <c r="R72" s="28">
        <f t="shared" ca="1" si="2"/>
        <v>-3033</v>
      </c>
    </row>
    <row r="73" spans="1:18" x14ac:dyDescent="0.2">
      <c r="A73" s="24"/>
      <c r="B73" s="25"/>
      <c r="C73" s="131">
        <v>0.27300000000000002</v>
      </c>
      <c r="D73" s="93">
        <v>38869</v>
      </c>
      <c r="E73" s="128">
        <f t="shared" si="4"/>
        <v>47.451246128082268</v>
      </c>
      <c r="F73" s="127">
        <f t="shared" si="3"/>
        <v>75</v>
      </c>
      <c r="G73" s="64" t="e">
        <f ca="1">IF(AND(E73&gt;F73,$G$1="no"),"",_xll.EURO(E73,F73,O73,O73,C73,R73,1,0))</f>
        <v>#NAME?</v>
      </c>
      <c r="H73" s="9" t="e">
        <f ca="1">_xll.EURO(E73,F73,O73,O73,C73,R73,1,1)</f>
        <v>#NAME?</v>
      </c>
      <c r="I73" s="64" t="e">
        <f ca="1">IF(AND(F73&gt;E73,$G$1="no"),"",_xll.EURO(E73,F73,O73,O73,C73,R73,0,0))</f>
        <v>#NAME?</v>
      </c>
      <c r="J73" s="10" t="e">
        <f ca="1">_xll.EURO(E73,F73,O73,O73,C73,R73,0,1)</f>
        <v>#NAME?</v>
      </c>
      <c r="K73" s="14" t="e">
        <f ca="1">_xll.EURO($E73,$F73,$O73,$O73,$C73,$R73,1,2)</f>
        <v>#NAME?</v>
      </c>
      <c r="L73" s="10" t="e">
        <f ca="1">_xll.EURO($E73,$F73,$O73,$O73,$C73,$R73,1,3)/100</f>
        <v>#NAME?</v>
      </c>
      <c r="M73" s="10" t="e">
        <f ca="1">_xll.EURO($E73,$F73,$O73,$O73,$C73,$R73,1,5)/365.25</f>
        <v>#NAME?</v>
      </c>
      <c r="N73" s="118">
        <f>VLOOKUP(D73,Lookups!$B$6:$H$304,6)</f>
        <v>38883</v>
      </c>
      <c r="O73" s="24">
        <f>VLOOKUP(D73,Lookups!$B$6:$E$304,4)</f>
        <v>4.2500000000000003E-2</v>
      </c>
      <c r="P73" s="19">
        <f>VLOOKUP(D73,Lookups!$B$6:$D$304,3)</f>
        <v>22</v>
      </c>
      <c r="Q73" s="147">
        <f t="shared" si="1"/>
        <v>0</v>
      </c>
      <c r="R73" s="28">
        <f t="shared" ca="1" si="2"/>
        <v>-3002</v>
      </c>
    </row>
    <row r="74" spans="1:18" x14ac:dyDescent="0.2">
      <c r="A74" s="24"/>
      <c r="B74" s="25"/>
      <c r="C74" s="131">
        <v>0.27300000000000002</v>
      </c>
      <c r="D74" s="93">
        <v>38899</v>
      </c>
      <c r="E74" s="128">
        <f t="shared" si="4"/>
        <v>56.078742256164546</v>
      </c>
      <c r="F74" s="127">
        <f t="shared" si="3"/>
        <v>75</v>
      </c>
      <c r="G74" s="64" t="e">
        <f ca="1">IF(AND(E74&gt;F74,$G$1="no"),"",_xll.EURO(E74,F74,O74,O74,C74,R74,1,0))</f>
        <v>#NAME?</v>
      </c>
      <c r="H74" s="9" t="e">
        <f ca="1">_xll.EURO(E74,F74,O74,O74,C74,R74,1,1)</f>
        <v>#NAME?</v>
      </c>
      <c r="I74" s="64" t="e">
        <f ca="1">IF(AND(F74&gt;E74,$G$1="no"),"",_xll.EURO(E74,F74,O74,O74,C74,R74,0,0))</f>
        <v>#NAME?</v>
      </c>
      <c r="J74" s="10" t="e">
        <f ca="1">_xll.EURO(E74,F74,O74,O74,C74,R74,0,1)</f>
        <v>#NAME?</v>
      </c>
      <c r="K74" s="14" t="e">
        <f ca="1">_xll.EURO($E74,$F74,$O74,$O74,$C74,$R74,1,2)</f>
        <v>#NAME?</v>
      </c>
      <c r="L74" s="10" t="e">
        <f ca="1">_xll.EURO($E74,$F74,$O74,$O74,$C74,$R74,1,3)/100</f>
        <v>#NAME?</v>
      </c>
      <c r="M74" s="10" t="e">
        <f ca="1">_xll.EURO($E74,$F74,$O74,$O74,$C74,$R74,1,5)/365.25</f>
        <v>#NAME?</v>
      </c>
      <c r="N74" s="118">
        <f>VLOOKUP(D74,Lookups!$B$6:$H$304,6)</f>
        <v>38913</v>
      </c>
      <c r="O74" s="24">
        <f>VLOOKUP(D74,Lookups!$B$6:$E$304,4)</f>
        <v>4.2500000000000003E-2</v>
      </c>
      <c r="P74" s="19">
        <f>VLOOKUP(D74,Lookups!$B$6:$D$304,3)</f>
        <v>20</v>
      </c>
      <c r="Q74" s="147">
        <f t="shared" si="1"/>
        <v>0</v>
      </c>
      <c r="R74" s="28">
        <f t="shared" ca="1" si="2"/>
        <v>-2972</v>
      </c>
    </row>
    <row r="75" spans="1:18" x14ac:dyDescent="0.2">
      <c r="A75" s="24"/>
      <c r="B75" s="25"/>
      <c r="C75" s="131">
        <v>0.27300000000000002</v>
      </c>
      <c r="D75" s="93">
        <v>38930</v>
      </c>
      <c r="E75" s="128">
        <f t="shared" si="4"/>
        <v>56.078749999999992</v>
      </c>
      <c r="F75" s="127">
        <f t="shared" si="3"/>
        <v>75</v>
      </c>
      <c r="G75" s="64" t="e">
        <f ca="1">IF(AND(E75&gt;F75,$G$1="no"),"",_xll.EURO(E75,F75,O75,O75,C75,R75,1,0))</f>
        <v>#NAME?</v>
      </c>
      <c r="H75" s="9" t="e">
        <f ca="1">_xll.EURO(E75,F75,O75,O75,C75,R75,1,1)</f>
        <v>#NAME?</v>
      </c>
      <c r="I75" s="64" t="e">
        <f ca="1">IF(AND(F75&gt;E75,$G$1="no"),"",_xll.EURO(E75,F75,O75,O75,C75,R75,0,0))</f>
        <v>#NAME?</v>
      </c>
      <c r="J75" s="10" t="e">
        <f ca="1">_xll.EURO(E75,F75,O75,O75,C75,R75,0,1)</f>
        <v>#NAME?</v>
      </c>
      <c r="K75" s="14" t="e">
        <f ca="1">_xll.EURO($E75,$F75,$O75,$O75,$C75,$R75,1,2)</f>
        <v>#NAME?</v>
      </c>
      <c r="L75" s="10" t="e">
        <f ca="1">_xll.EURO($E75,$F75,$O75,$O75,$C75,$R75,1,3)/100</f>
        <v>#NAME?</v>
      </c>
      <c r="M75" s="10" t="e">
        <f ca="1">_xll.EURO($E75,$F75,$O75,$O75,$C75,$R75,1,5)/365.25</f>
        <v>#NAME?</v>
      </c>
      <c r="N75" s="118">
        <f>VLOOKUP(D75,Lookups!$B$6:$H$304,6)</f>
        <v>38944</v>
      </c>
      <c r="O75" s="24">
        <f>VLOOKUP(D75,Lookups!$B$6:$E$304,4)</f>
        <v>4.2500000000000003E-2</v>
      </c>
      <c r="P75" s="19">
        <f>VLOOKUP(D75,Lookups!$B$6:$D$304,3)</f>
        <v>23</v>
      </c>
      <c r="Q75" s="147">
        <f t="shared" si="1"/>
        <v>0</v>
      </c>
      <c r="R75" s="28">
        <f t="shared" ca="1" si="2"/>
        <v>-2941</v>
      </c>
    </row>
    <row r="76" spans="1:18" x14ac:dyDescent="0.2">
      <c r="A76" s="24"/>
      <c r="B76" s="25"/>
      <c r="C76" s="131">
        <v>0.27300000000000002</v>
      </c>
      <c r="D76" s="93">
        <v>38961</v>
      </c>
      <c r="E76" s="128">
        <f t="shared" si="4"/>
        <v>41.107503871917721</v>
      </c>
      <c r="F76" s="127">
        <f t="shared" si="3"/>
        <v>75</v>
      </c>
      <c r="G76" s="64" t="e">
        <f ca="1">IF(AND(E76&gt;F76,$G$1="no"),"",_xll.EURO(E76,F76,O76,O76,C76,R76,1,0))</f>
        <v>#NAME?</v>
      </c>
      <c r="H76" s="9" t="e">
        <f ca="1">_xll.EURO(E76,F76,O76,O76,C76,R76,1,1)</f>
        <v>#NAME?</v>
      </c>
      <c r="I76" s="64" t="e">
        <f ca="1">IF(AND(F76&gt;E76,$G$1="no"),"",_xll.EURO(E76,F76,O76,O76,C76,R76,0,0))</f>
        <v>#NAME?</v>
      </c>
      <c r="J76" s="10" t="e">
        <f ca="1">_xll.EURO(E76,F76,O76,O76,C76,R76,0,1)</f>
        <v>#NAME?</v>
      </c>
      <c r="K76" s="14" t="e">
        <f ca="1">_xll.EURO($E76,$F76,$O76,$O76,$C76,$R76,1,2)</f>
        <v>#NAME?</v>
      </c>
      <c r="L76" s="10" t="e">
        <f ca="1">_xll.EURO($E76,$F76,$O76,$O76,$C76,$R76,1,3)/100</f>
        <v>#NAME?</v>
      </c>
      <c r="M76" s="10" t="e">
        <f ca="1">_xll.EURO($E76,$F76,$O76,$O76,$C76,$R76,1,5)/365.25</f>
        <v>#NAME?</v>
      </c>
      <c r="N76" s="118">
        <f>VLOOKUP(D76,Lookups!$B$6:$H$304,6)</f>
        <v>38975</v>
      </c>
      <c r="O76" s="24">
        <f>VLOOKUP(D76,Lookups!$B$6:$E$304,4)</f>
        <v>4.2500000000000003E-2</v>
      </c>
      <c r="P76" s="19">
        <f>VLOOKUP(D76,Lookups!$B$6:$D$304,3)</f>
        <v>20</v>
      </c>
      <c r="Q76" s="147">
        <f t="shared" si="1"/>
        <v>0</v>
      </c>
      <c r="R76" s="28">
        <f t="shared" ca="1" si="2"/>
        <v>-2910</v>
      </c>
    </row>
    <row r="77" spans="1:18" x14ac:dyDescent="0.2">
      <c r="A77" s="24"/>
      <c r="B77" s="25"/>
      <c r="C77" s="131">
        <v>0.27300000000000002</v>
      </c>
      <c r="D77" s="93">
        <v>38991</v>
      </c>
      <c r="E77" s="128">
        <f t="shared" si="4"/>
        <v>37.656502323150633</v>
      </c>
      <c r="F77" s="127">
        <f>IF($G$8="atm",E77,$G$8)</f>
        <v>75</v>
      </c>
      <c r="G77" s="64" t="e">
        <f ca="1">IF(AND(E77&gt;F77,$G$1="no"),"",_xll.EURO(E77,F77,O77,O77,C77,R77,1,0))</f>
        <v>#NAME?</v>
      </c>
      <c r="H77" s="9" t="e">
        <f ca="1">_xll.EURO(E77,F77,O77,O77,C77,R77,1,1)</f>
        <v>#NAME?</v>
      </c>
      <c r="I77" s="64" t="e">
        <f ca="1">IF(AND(F77&gt;E77,$G$1="no"),"",_xll.EURO(E77,F77,O77,O77,C77,R77,0,0))</f>
        <v>#NAME?</v>
      </c>
      <c r="J77" s="10" t="e">
        <f ca="1">_xll.EURO(E77,F77,O77,O77,C77,R77,0,1)</f>
        <v>#NAME?</v>
      </c>
      <c r="K77" s="14" t="e">
        <f ca="1">_xll.EURO($E77,$F77,$O77,$O77,$C77,$R77,1,2)</f>
        <v>#NAME?</v>
      </c>
      <c r="L77" s="10" t="e">
        <f ca="1">_xll.EURO($E77,$F77,$O77,$O77,$C77,$R77,1,3)/100</f>
        <v>#NAME?</v>
      </c>
      <c r="M77" s="10" t="e">
        <f ca="1">_xll.EURO($E77,$F77,$O77,$O77,$C77,$R77,1,5)/365.25</f>
        <v>#NAME?</v>
      </c>
      <c r="N77" s="118">
        <f>VLOOKUP(D77,Lookups!$B$6:$H$304,6)</f>
        <v>39005</v>
      </c>
      <c r="O77" s="24">
        <f>VLOOKUP(D77,Lookups!$B$6:$E$304,4)</f>
        <v>4.2500000000000003E-2</v>
      </c>
      <c r="P77" s="19">
        <f>VLOOKUP(D77,Lookups!$B$6:$D$304,3)</f>
        <v>22</v>
      </c>
      <c r="Q77" s="147">
        <f t="shared" ref="Q77:Q140" si="5">IF(D77&lt;$F$6,0,IF(D77&gt;$F$7,0,1))</f>
        <v>0</v>
      </c>
      <c r="R77" s="28">
        <f t="shared" ref="R77:R140" ca="1" si="6">N77-$D$4</f>
        <v>-2880</v>
      </c>
    </row>
    <row r="78" spans="1:18" x14ac:dyDescent="0.2">
      <c r="A78" s="24"/>
      <c r="B78" s="25"/>
      <c r="C78" s="131">
        <v>0.27300000000000002</v>
      </c>
      <c r="D78" s="93">
        <v>39022</v>
      </c>
      <c r="E78" s="128">
        <f t="shared" si="4"/>
        <v>37.60574535369873</v>
      </c>
      <c r="F78" s="127">
        <f>IF($G$8="atm",E78,$G$8)</f>
        <v>75</v>
      </c>
      <c r="G78" s="64" t="e">
        <f ca="1">IF(AND(E78&gt;F78,$G$1="no"),"",_xll.EURO(E78,F78,O78,O78,C78,R78,1,0))</f>
        <v>#NAME?</v>
      </c>
      <c r="H78" s="9" t="e">
        <f ca="1">_xll.EURO(E78,F78,O78,O78,C78,R78,1,1)</f>
        <v>#NAME?</v>
      </c>
      <c r="I78" s="64" t="e">
        <f ca="1">IF(AND(F78&gt;E78,$G$1="no"),"",_xll.EURO(E78,F78,O78,O78,C78,R78,0,0))</f>
        <v>#NAME?</v>
      </c>
      <c r="J78" s="10" t="e">
        <f ca="1">_xll.EURO(E78,F78,O78,O78,C78,R78,0,1)</f>
        <v>#NAME?</v>
      </c>
      <c r="K78" s="14" t="e">
        <f ca="1">_xll.EURO($E78,$F78,$O78,$O78,$C78,$R78,1,2)</f>
        <v>#NAME?</v>
      </c>
      <c r="L78" s="10" t="e">
        <f ca="1">_xll.EURO($E78,$F78,$O78,$O78,$C78,$R78,1,3)/100</f>
        <v>#NAME?</v>
      </c>
      <c r="M78" s="10" t="e">
        <f ca="1">_xll.EURO($E78,$F78,$O78,$O78,$C78,$R78,1,5)/365.25</f>
        <v>#NAME?</v>
      </c>
      <c r="N78" s="118">
        <f>VLOOKUP(D78,Lookups!$B$6:$H$304,6)</f>
        <v>39036</v>
      </c>
      <c r="O78" s="24">
        <f>VLOOKUP(D78,Lookups!$B$6:$E$304,4)</f>
        <v>4.2500000000000003E-2</v>
      </c>
      <c r="P78" s="19">
        <f>VLOOKUP(D78,Lookups!$B$6:$D$304,3)</f>
        <v>21</v>
      </c>
      <c r="Q78" s="147">
        <f t="shared" si="5"/>
        <v>0</v>
      </c>
      <c r="R78" s="28">
        <f t="shared" ca="1" si="6"/>
        <v>-2849</v>
      </c>
    </row>
    <row r="79" spans="1:18" x14ac:dyDescent="0.2">
      <c r="A79" s="24"/>
      <c r="B79" s="25"/>
      <c r="C79" s="131">
        <v>0.27300000000000002</v>
      </c>
      <c r="D79" s="93">
        <v>39052</v>
      </c>
      <c r="E79" s="128">
        <f t="shared" si="4"/>
        <v>37.60574535369873</v>
      </c>
      <c r="F79" s="127">
        <f>IF($G$8="atm",E79,$G$8)</f>
        <v>75</v>
      </c>
      <c r="G79" s="64" t="e">
        <f ca="1">IF(AND(E79&gt;F79,$G$1="no"),"",_xll.EURO(E79,F79,O79,O79,C79,R79,1,0))</f>
        <v>#NAME?</v>
      </c>
      <c r="H79" s="9" t="e">
        <f ca="1">_xll.EURO(E79,F79,O79,O79,C79,R79,1,1)</f>
        <v>#NAME?</v>
      </c>
      <c r="I79" s="64" t="e">
        <f ca="1">IF(AND(F79&gt;E79,$G$1="no"),"",_xll.EURO(E79,F79,O79,O79,C79,R79,0,0))</f>
        <v>#NAME?</v>
      </c>
      <c r="J79" s="10" t="e">
        <f ca="1">_xll.EURO(E79,F79,O79,O79,C79,R79,0,1)</f>
        <v>#NAME?</v>
      </c>
      <c r="K79" s="14" t="e">
        <f ca="1">_xll.EURO($E79,$F79,$O79,$O79,$C79,$R79,1,2)</f>
        <v>#NAME?</v>
      </c>
      <c r="L79" s="10" t="e">
        <f ca="1">_xll.EURO($E79,$F79,$O79,$O79,$C79,$R79,1,3)/100</f>
        <v>#NAME?</v>
      </c>
      <c r="M79" s="10" t="e">
        <f ca="1">_xll.EURO($E79,$F79,$O79,$O79,$C79,$R79,1,5)/365.25</f>
        <v>#NAME?</v>
      </c>
      <c r="N79" s="118">
        <f>VLOOKUP(D79,Lookups!$B$6:$H$304,6)</f>
        <v>39066</v>
      </c>
      <c r="O79" s="24">
        <f>VLOOKUP(D79,Lookups!$B$6:$E$304,4)</f>
        <v>4.2500000000000003E-2</v>
      </c>
      <c r="P79" s="19">
        <f>VLOOKUP(D79,Lookups!$B$6:$D$304,3)</f>
        <v>20</v>
      </c>
      <c r="Q79" s="147">
        <f t="shared" si="5"/>
        <v>0</v>
      </c>
      <c r="R79" s="28">
        <f t="shared" ca="1" si="6"/>
        <v>-2819</v>
      </c>
    </row>
    <row r="80" spans="1:18" x14ac:dyDescent="0.2">
      <c r="A80" s="24"/>
      <c r="B80" s="25"/>
      <c r="C80" s="131">
        <v>0.27300000000000002</v>
      </c>
      <c r="D80" s="93">
        <v>39083</v>
      </c>
      <c r="E80" s="128">
        <v>41.5</v>
      </c>
      <c r="F80" s="127">
        <v>41.5</v>
      </c>
      <c r="G80" s="64" t="e">
        <f ca="1">IF(AND(E80&gt;F80,$G$1="no"),"",_xll.EURO(E80,F80,O80,O80,C80,R80,1,0))</f>
        <v>#NAME?</v>
      </c>
      <c r="H80" s="9" t="e">
        <f ca="1">_xll.EURO(E80,F80,O80,O80,C80,R80,1,1)</f>
        <v>#NAME?</v>
      </c>
      <c r="I80" s="64" t="e">
        <f ca="1">IF(AND(F80&gt;E80,$G$1="no"),"",_xll.EURO(E80,F80,O80,O80,C80,R80,0,0))</f>
        <v>#NAME?</v>
      </c>
      <c r="J80" s="10" t="e">
        <f ca="1">_xll.EURO(E80,F80,O80,O80,C80,R80,0,1)</f>
        <v>#NAME?</v>
      </c>
      <c r="K80" s="14" t="e">
        <f ca="1">_xll.EURO($E80,$F80,$O80,$O80,$C80,$R80,1,2)</f>
        <v>#NAME?</v>
      </c>
      <c r="L80" s="10" t="e">
        <f ca="1">_xll.EURO($E80,$F80,$O80,$O80,$C80,$R80,1,3)/100</f>
        <v>#NAME?</v>
      </c>
      <c r="M80" s="10" t="e">
        <f ca="1">_xll.EURO($E80,$F80,$O80,$O80,$C80,$R80,1,5)/365.25</f>
        <v>#NAME?</v>
      </c>
      <c r="N80" s="118">
        <f>VLOOKUP(D80,Lookups!$B$6:$H$304,6)</f>
        <v>39097</v>
      </c>
      <c r="O80" s="24">
        <f>VLOOKUP(D80,Lookups!$B$6:$E$304,4)</f>
        <v>4.2500000000000003E-2</v>
      </c>
      <c r="P80" s="19">
        <f>VLOOKUP(D80,Lookups!$B$6:$D$304,3)</f>
        <v>22</v>
      </c>
      <c r="Q80" s="147">
        <f t="shared" si="5"/>
        <v>0</v>
      </c>
      <c r="R80" s="28">
        <f t="shared" ca="1" si="6"/>
        <v>-2788</v>
      </c>
    </row>
    <row r="81" spans="1:18" x14ac:dyDescent="0.2">
      <c r="A81" s="24"/>
      <c r="B81" s="25"/>
      <c r="C81" s="131">
        <v>0.27300000000000002</v>
      </c>
      <c r="D81" s="93">
        <v>39114</v>
      </c>
      <c r="E81" s="128">
        <f t="shared" si="4"/>
        <v>73.08</v>
      </c>
      <c r="F81" s="127">
        <f t="shared" ref="F81:F112" si="7">IF($G$8="atm",E81,$G$8)</f>
        <v>75</v>
      </c>
      <c r="G81" s="64" t="e">
        <f ca="1">IF(AND(E81&gt;F81,$G$1="no"),"",_xll.EURO(E81,F81,O81,O81,C81,R81,1,0))</f>
        <v>#NAME?</v>
      </c>
      <c r="H81" s="9" t="e">
        <f ca="1">_xll.EURO(E81,F81,O81,O81,C81,R81,1,1)</f>
        <v>#NAME?</v>
      </c>
      <c r="I81" s="64" t="e">
        <f ca="1">IF(AND(F81&gt;E81,$G$1="no"),"",_xll.EURO(E81,F81,O81,O81,C81,R81,0,0))</f>
        <v>#NAME?</v>
      </c>
      <c r="J81" s="10" t="e">
        <f ca="1">_xll.EURO(E81,F81,O81,O81,C81,R81,0,1)</f>
        <v>#NAME?</v>
      </c>
      <c r="K81" s="14" t="e">
        <f ca="1">_xll.EURO($E81,$F81,$O81,$O81,$C81,$R81,1,2)</f>
        <v>#NAME?</v>
      </c>
      <c r="L81" s="10" t="e">
        <f ca="1">_xll.EURO($E81,$F81,$O81,$O81,$C81,$R81,1,3)/100</f>
        <v>#NAME?</v>
      </c>
      <c r="M81" s="10" t="e">
        <f ca="1">_xll.EURO($E81,$F81,$O81,$O81,$C81,$R81,1,5)/365.25</f>
        <v>#NAME?</v>
      </c>
      <c r="N81" s="118">
        <f>VLOOKUP(D81,Lookups!$B$6:$H$304,6)</f>
        <v>39128</v>
      </c>
      <c r="O81" s="24">
        <f>VLOOKUP(D81,Lookups!$B$6:$E$304,4)</f>
        <v>4.2500000000000003E-2</v>
      </c>
      <c r="P81" s="19">
        <f>VLOOKUP(D81,Lookups!$B$6:$D$304,3)</f>
        <v>20</v>
      </c>
      <c r="Q81" s="147">
        <f t="shared" si="5"/>
        <v>0</v>
      </c>
      <c r="R81" s="28">
        <f t="shared" ca="1" si="6"/>
        <v>-2757</v>
      </c>
    </row>
    <row r="82" spans="1:18" x14ac:dyDescent="0.2">
      <c r="A82" s="24"/>
      <c r="B82" s="25"/>
      <c r="C82" s="131">
        <v>0.27300000000000002</v>
      </c>
      <c r="D82" s="93">
        <v>39142</v>
      </c>
      <c r="E82" s="128">
        <f t="shared" si="4"/>
        <v>39.869700426006311</v>
      </c>
      <c r="F82" s="127">
        <f t="shared" si="7"/>
        <v>75</v>
      </c>
      <c r="G82" s="64" t="e">
        <f ca="1">IF(AND(E82&gt;F82,$G$1="no"),"",_xll.EURO(E82,F82,O82,O82,C82,R82,1,0))</f>
        <v>#NAME?</v>
      </c>
      <c r="H82" s="9" t="e">
        <f ca="1">_xll.EURO(E82,F82,O82,O82,C82,R82,1,1)</f>
        <v>#NAME?</v>
      </c>
      <c r="I82" s="64" t="e">
        <f ca="1">IF(AND(F82&gt;E82,$G$1="no"),"",_xll.EURO(E82,F82,O82,O82,C82,R82,0,0))</f>
        <v>#NAME?</v>
      </c>
      <c r="J82" s="10" t="e">
        <f ca="1">_xll.EURO(E82,F82,O82,O82,C82,R82,0,1)</f>
        <v>#NAME?</v>
      </c>
      <c r="K82" s="14" t="e">
        <f ca="1">_xll.EURO($E82,$F82,$O82,$O82,$C82,$R82,1,2)</f>
        <v>#NAME?</v>
      </c>
      <c r="L82" s="10" t="e">
        <f ca="1">_xll.EURO($E82,$F82,$O82,$O82,$C82,$R82,1,3)/100</f>
        <v>#NAME?</v>
      </c>
      <c r="M82" s="10" t="e">
        <f ca="1">_xll.EURO($E82,$F82,$O82,$O82,$C82,$R82,1,5)/365.25</f>
        <v>#NAME?</v>
      </c>
      <c r="N82" s="118">
        <f>VLOOKUP(D82,Lookups!$B$6:$H$304,6)</f>
        <v>39156</v>
      </c>
      <c r="O82" s="24">
        <f>VLOOKUP(D82,Lookups!$B$6:$E$304,4)</f>
        <v>4.2500000000000003E-2</v>
      </c>
      <c r="P82" s="19">
        <f>VLOOKUP(D82,Lookups!$B$6:$D$304,3)</f>
        <v>22</v>
      </c>
      <c r="Q82" s="147">
        <f t="shared" si="5"/>
        <v>0</v>
      </c>
      <c r="R82" s="28">
        <f t="shared" ca="1" si="6"/>
        <v>-2729</v>
      </c>
    </row>
    <row r="83" spans="1:18" x14ac:dyDescent="0.2">
      <c r="A83" s="24"/>
      <c r="B83" s="25"/>
      <c r="C83" s="131">
        <v>0.27300000000000002</v>
      </c>
      <c r="D83" s="93">
        <v>39173</v>
      </c>
      <c r="E83" s="128">
        <f t="shared" si="4"/>
        <v>39.148537424011231</v>
      </c>
      <c r="F83" s="127">
        <f t="shared" si="7"/>
        <v>75</v>
      </c>
      <c r="G83" s="64" t="e">
        <f ca="1">IF(AND(E83&gt;F83,$G$1="no"),"",_xll.EURO(E83,F83,O83,O83,C83,R83,1,0))</f>
        <v>#NAME?</v>
      </c>
      <c r="H83" s="9" t="e">
        <f ca="1">_xll.EURO(E83,F83,O83,O83,C83,R83,1,1)</f>
        <v>#NAME?</v>
      </c>
      <c r="I83" s="64" t="e">
        <f ca="1">IF(AND(F83&gt;E83,$G$1="no"),"",_xll.EURO(E83,F83,O83,O83,C83,R83,0,0))</f>
        <v>#NAME?</v>
      </c>
      <c r="J83" s="10" t="e">
        <f ca="1">_xll.EURO(E83,F83,O83,O83,C83,R83,0,1)</f>
        <v>#NAME?</v>
      </c>
      <c r="K83" s="14" t="e">
        <f ca="1">_xll.EURO($E83,$F83,$O83,$O83,$C83,$R83,1,2)</f>
        <v>#NAME?</v>
      </c>
      <c r="L83" s="10" t="e">
        <f ca="1">_xll.EURO($E83,$F83,$O83,$O83,$C83,$R83,1,3)/100</f>
        <v>#NAME?</v>
      </c>
      <c r="M83" s="10" t="e">
        <f ca="1">_xll.EURO($E83,$F83,$O83,$O83,$C83,$R83,1,5)/365.25</f>
        <v>#NAME?</v>
      </c>
      <c r="N83" s="118">
        <f>VLOOKUP(D83,Lookups!$B$6:$H$304,6)</f>
        <v>39187</v>
      </c>
      <c r="O83" s="24">
        <f>VLOOKUP(D83,Lookups!$B$6:$E$304,4)</f>
        <v>4.2500000000000003E-2</v>
      </c>
      <c r="P83" s="19">
        <f>VLOOKUP(D83,Lookups!$B$6:$D$304,3)</f>
        <v>21</v>
      </c>
      <c r="Q83" s="147">
        <f t="shared" si="5"/>
        <v>0</v>
      </c>
      <c r="R83" s="28">
        <f t="shared" ca="1" si="6"/>
        <v>-2698</v>
      </c>
    </row>
    <row r="84" spans="1:18" x14ac:dyDescent="0.2">
      <c r="A84" s="24"/>
      <c r="B84" s="25"/>
      <c r="C84" s="131">
        <v>0.27300000000000002</v>
      </c>
      <c r="D84" s="93">
        <v>39203</v>
      </c>
      <c r="E84" s="128">
        <f t="shared" si="4"/>
        <v>41.724124289989462</v>
      </c>
      <c r="F84" s="127">
        <f t="shared" si="7"/>
        <v>75</v>
      </c>
      <c r="G84" s="64" t="e">
        <f ca="1">IF(AND(E84&gt;F84,$G$1="no"),"",_xll.EURO(E84,F84,O84,O84,C84,R84,1,0))</f>
        <v>#NAME?</v>
      </c>
      <c r="H84" s="9" t="e">
        <f ca="1">_xll.EURO(E84,F84,O84,O84,C84,R84,1,1)</f>
        <v>#NAME?</v>
      </c>
      <c r="I84" s="64" t="e">
        <f ca="1">IF(AND(F84&gt;E84,$G$1="no"),"",_xll.EURO(E84,F84,O84,O84,C84,R84,0,0))</f>
        <v>#NAME?</v>
      </c>
      <c r="J84" s="10" t="e">
        <f ca="1">_xll.EURO(E84,F84,O84,O84,C84,R84,0,1)</f>
        <v>#NAME?</v>
      </c>
      <c r="K84" s="14" t="e">
        <f ca="1">_xll.EURO($E84,$F84,$O84,$O84,$C84,$R84,1,2)</f>
        <v>#NAME?</v>
      </c>
      <c r="L84" s="10" t="e">
        <f ca="1">_xll.EURO($E84,$F84,$O84,$O84,$C84,$R84,1,3)/100</f>
        <v>#NAME?</v>
      </c>
      <c r="M84" s="10" t="e">
        <f ca="1">_xll.EURO($E84,$F84,$O84,$O84,$C84,$R84,1,5)/365.25</f>
        <v>#NAME?</v>
      </c>
      <c r="N84" s="118">
        <f>VLOOKUP(D84,Lookups!$B$6:$H$304,6)</f>
        <v>39217</v>
      </c>
      <c r="O84" s="24">
        <f>VLOOKUP(D84,Lookups!$B$6:$E$304,4)</f>
        <v>4.2500000000000003E-2</v>
      </c>
      <c r="P84" s="19">
        <f>VLOOKUP(D84,Lookups!$B$6:$D$304,3)</f>
        <v>22</v>
      </c>
      <c r="Q84" s="147">
        <f t="shared" si="5"/>
        <v>0</v>
      </c>
      <c r="R84" s="28">
        <f t="shared" ca="1" si="6"/>
        <v>-2668</v>
      </c>
    </row>
    <row r="85" spans="1:18" x14ac:dyDescent="0.2">
      <c r="A85" s="24"/>
      <c r="B85" s="25"/>
      <c r="C85" s="131">
        <v>0.27300000000000002</v>
      </c>
      <c r="D85" s="93">
        <v>39234</v>
      </c>
      <c r="E85" s="128">
        <f t="shared" si="4"/>
        <v>48.163014820003497</v>
      </c>
      <c r="F85" s="127">
        <f t="shared" si="7"/>
        <v>75</v>
      </c>
      <c r="G85" s="64" t="e">
        <f ca="1">IF(AND(E85&gt;F85,$G$1="no"),"",_xll.EURO(E85,F85,O85,O85,C85,R85,1,0))</f>
        <v>#NAME?</v>
      </c>
      <c r="H85" s="9" t="e">
        <f ca="1">_xll.EURO(E85,F85,O85,O85,C85,R85,1,1)</f>
        <v>#NAME?</v>
      </c>
      <c r="I85" s="64" t="e">
        <f ca="1">IF(AND(F85&gt;E85,$G$1="no"),"",_xll.EURO(E85,F85,O85,O85,C85,R85,0,0))</f>
        <v>#NAME?</v>
      </c>
      <c r="J85" s="10" t="e">
        <f ca="1">_xll.EURO(E85,F85,O85,O85,C85,R85,0,1)</f>
        <v>#NAME?</v>
      </c>
      <c r="K85" s="14" t="e">
        <f ca="1">_xll.EURO($E85,$F85,$O85,$O85,$C85,$R85,1,2)</f>
        <v>#NAME?</v>
      </c>
      <c r="L85" s="10" t="e">
        <f ca="1">_xll.EURO($E85,$F85,$O85,$O85,$C85,$R85,1,3)/100</f>
        <v>#NAME?</v>
      </c>
      <c r="M85" s="10" t="e">
        <f ca="1">_xll.EURO($E85,$F85,$O85,$O85,$C85,$R85,1,5)/365.25</f>
        <v>#NAME?</v>
      </c>
      <c r="N85" s="118">
        <f>VLOOKUP(D85,Lookups!$B$6:$H$304,6)</f>
        <v>39248</v>
      </c>
      <c r="O85" s="24">
        <f>VLOOKUP(D85,Lookups!$B$6:$E$304,4)</f>
        <v>4.2500000000000003E-2</v>
      </c>
      <c r="P85" s="19">
        <f>VLOOKUP(D85,Lookups!$B$6:$D$304,3)</f>
        <v>21</v>
      </c>
      <c r="Q85" s="147">
        <f t="shared" si="5"/>
        <v>0</v>
      </c>
      <c r="R85" s="28">
        <f t="shared" ca="1" si="6"/>
        <v>-2637</v>
      </c>
    </row>
    <row r="86" spans="1:18" x14ac:dyDescent="0.2">
      <c r="A86" s="24"/>
      <c r="B86" s="25"/>
      <c r="C86" s="131">
        <v>0.27300000000000002</v>
      </c>
      <c r="D86" s="93">
        <v>39264</v>
      </c>
      <c r="E86" s="128">
        <f t="shared" si="4"/>
        <v>56.919923390007007</v>
      </c>
      <c r="F86" s="127">
        <f t="shared" si="7"/>
        <v>75</v>
      </c>
      <c r="G86" s="64" t="e">
        <f ca="1">IF(AND(E86&gt;F86,$G$1="no"),"",_xll.EURO(E86,F86,O86,O86,C86,R86,1,0))</f>
        <v>#NAME?</v>
      </c>
      <c r="H86" s="9" t="e">
        <f ca="1">_xll.EURO(E86,F86,O86,O86,C86,R86,1,1)</f>
        <v>#NAME?</v>
      </c>
      <c r="I86" s="64" t="e">
        <f ca="1">IF(AND(F86&gt;E86,$G$1="no"),"",_xll.EURO(E86,F86,O86,O86,C86,R86,0,0))</f>
        <v>#NAME?</v>
      </c>
      <c r="J86" s="10" t="e">
        <f ca="1">_xll.EURO(E86,F86,O86,O86,C86,R86,0,1)</f>
        <v>#NAME?</v>
      </c>
      <c r="K86" s="14" t="e">
        <f ca="1">_xll.EURO($E86,$F86,$O86,$O86,$C86,$R86,1,2)</f>
        <v>#NAME?</v>
      </c>
      <c r="L86" s="10" t="e">
        <f ca="1">_xll.EURO($E86,$F86,$O86,$O86,$C86,$R86,1,3)/100</f>
        <v>#NAME?</v>
      </c>
      <c r="M86" s="10" t="e">
        <f ca="1">_xll.EURO($E86,$F86,$O86,$O86,$C86,$R86,1,5)/365.25</f>
        <v>#NAME?</v>
      </c>
      <c r="N86" s="118">
        <f>VLOOKUP(D86,Lookups!$B$6:$H$304,6)</f>
        <v>39278</v>
      </c>
      <c r="O86" s="24">
        <f>VLOOKUP(D86,Lookups!$B$6:$E$304,4)</f>
        <v>4.2500000000000003E-2</v>
      </c>
      <c r="P86" s="19">
        <f>VLOOKUP(D86,Lookups!$B$6:$D$304,3)</f>
        <v>21</v>
      </c>
      <c r="Q86" s="147">
        <f t="shared" si="5"/>
        <v>0</v>
      </c>
      <c r="R86" s="28">
        <f t="shared" ca="1" si="6"/>
        <v>-2607</v>
      </c>
    </row>
    <row r="87" spans="1:18" x14ac:dyDescent="0.2">
      <c r="A87" s="24"/>
      <c r="B87" s="25"/>
      <c r="C87" s="131">
        <v>0.27300000000000002</v>
      </c>
      <c r="D87" s="93">
        <v>39295</v>
      </c>
      <c r="E87" s="128">
        <f t="shared" si="4"/>
        <v>56.919931249999983</v>
      </c>
      <c r="F87" s="127">
        <f t="shared" si="7"/>
        <v>75</v>
      </c>
      <c r="G87" s="64" t="e">
        <f ca="1">IF(AND(E87&gt;F87,$G$1="no"),"",_xll.EURO(E87,F87,O87,O87,C87,R87,1,0))</f>
        <v>#NAME?</v>
      </c>
      <c r="H87" s="9" t="e">
        <f ca="1">_xll.EURO(E87,F87,O87,O87,C87,R87,1,1)</f>
        <v>#NAME?</v>
      </c>
      <c r="I87" s="64" t="e">
        <f ca="1">IF(AND(F87&gt;E87,$G$1="no"),"",_xll.EURO(E87,F87,O87,O87,C87,R87,0,0))</f>
        <v>#NAME?</v>
      </c>
      <c r="J87" s="10" t="e">
        <f ca="1">_xll.EURO(E87,F87,O87,O87,C87,R87,0,1)</f>
        <v>#NAME?</v>
      </c>
      <c r="K87" s="14" t="e">
        <f ca="1">_xll.EURO($E87,$F87,$O87,$O87,$C87,$R87,1,2)</f>
        <v>#NAME?</v>
      </c>
      <c r="L87" s="10" t="e">
        <f ca="1">_xll.EURO($E87,$F87,$O87,$O87,$C87,$R87,1,3)/100</f>
        <v>#NAME?</v>
      </c>
      <c r="M87" s="10" t="e">
        <f ca="1">_xll.EURO($E87,$F87,$O87,$O87,$C87,$R87,1,5)/365.25</f>
        <v>#NAME?</v>
      </c>
      <c r="N87" s="118">
        <f>VLOOKUP(D87,Lookups!$B$6:$H$304,6)</f>
        <v>39309</v>
      </c>
      <c r="O87" s="24">
        <f>VLOOKUP(D87,Lookups!$B$6:$E$304,4)</f>
        <v>4.2500000000000003E-2</v>
      </c>
      <c r="P87" s="19">
        <f>VLOOKUP(D87,Lookups!$B$6:$D$304,3)</f>
        <v>23</v>
      </c>
      <c r="Q87" s="147">
        <f t="shared" si="5"/>
        <v>0</v>
      </c>
      <c r="R87" s="28">
        <f t="shared" ca="1" si="6"/>
        <v>-2576</v>
      </c>
    </row>
    <row r="88" spans="1:18" x14ac:dyDescent="0.2">
      <c r="A88" s="24"/>
      <c r="B88" s="25"/>
      <c r="C88" s="131">
        <v>0.27300000000000002</v>
      </c>
      <c r="D88" s="93">
        <v>39326</v>
      </c>
      <c r="E88" s="128">
        <f t="shared" si="4"/>
        <v>41.724116429996485</v>
      </c>
      <c r="F88" s="127">
        <f t="shared" si="7"/>
        <v>75</v>
      </c>
      <c r="G88" s="64" t="e">
        <f ca="1">IF(AND(E88&gt;F88,$G$1="no"),"",_xll.EURO(E88,F88,O88,O88,C88,R88,1,0))</f>
        <v>#NAME?</v>
      </c>
      <c r="H88" s="9" t="e">
        <f ca="1">_xll.EURO(E88,F88,O88,O88,C88,R88,1,1)</f>
        <v>#NAME?</v>
      </c>
      <c r="I88" s="64" t="e">
        <f ca="1">IF(AND(F88&gt;E88,$G$1="no"),"",_xll.EURO(E88,F88,O88,O88,C88,R88,0,0))</f>
        <v>#NAME?</v>
      </c>
      <c r="J88" s="10" t="e">
        <f ca="1">_xll.EURO(E88,F88,O88,O88,C88,R88,0,1)</f>
        <v>#NAME?</v>
      </c>
      <c r="K88" s="14" t="e">
        <f ca="1">_xll.EURO($E88,$F88,$O88,$O88,$C88,$R88,1,2)</f>
        <v>#NAME?</v>
      </c>
      <c r="L88" s="10" t="e">
        <f ca="1">_xll.EURO($E88,$F88,$O88,$O88,$C88,$R88,1,3)/100</f>
        <v>#NAME?</v>
      </c>
      <c r="M88" s="10" t="e">
        <f ca="1">_xll.EURO($E88,$F88,$O88,$O88,$C88,$R88,1,5)/365.25</f>
        <v>#NAME?</v>
      </c>
      <c r="N88" s="118">
        <f>VLOOKUP(D88,Lookups!$B$6:$H$304,6)</f>
        <v>39340</v>
      </c>
      <c r="O88" s="24">
        <f>VLOOKUP(D88,Lookups!$B$6:$E$304,4)</f>
        <v>4.2500000000000003E-2</v>
      </c>
      <c r="P88" s="19">
        <f>VLOOKUP(D88,Lookups!$B$6:$D$304,3)</f>
        <v>19</v>
      </c>
      <c r="Q88" s="147">
        <f t="shared" si="5"/>
        <v>0</v>
      </c>
      <c r="R88" s="28">
        <f t="shared" ca="1" si="6"/>
        <v>-2545</v>
      </c>
    </row>
    <row r="89" spans="1:18" x14ac:dyDescent="0.2">
      <c r="A89" s="24"/>
      <c r="B89" s="25"/>
      <c r="C89" s="131">
        <v>0.27300000000000002</v>
      </c>
      <c r="D89" s="93">
        <v>39356</v>
      </c>
      <c r="E89" s="128">
        <f t="shared" si="4"/>
        <v>38.221349857997886</v>
      </c>
      <c r="F89" s="127">
        <f t="shared" si="7"/>
        <v>75</v>
      </c>
      <c r="G89" s="64" t="e">
        <f ca="1">IF(AND(E89&gt;F89,$G$1="no"),"",_xll.EURO(E89,F89,O89,O89,C89,R89,1,0))</f>
        <v>#NAME?</v>
      </c>
      <c r="H89" s="9" t="e">
        <f ca="1">_xll.EURO(E89,F89,O89,O89,C89,R89,1,1)</f>
        <v>#NAME?</v>
      </c>
      <c r="I89" s="64" t="e">
        <f ca="1">IF(AND(F89&gt;E89,$G$1="no"),"",_xll.EURO(E89,F89,O89,O89,C89,R89,0,0))</f>
        <v>#NAME?</v>
      </c>
      <c r="J89" s="10" t="e">
        <f ca="1">_xll.EURO(E89,F89,O89,O89,C89,R89,0,1)</f>
        <v>#NAME?</v>
      </c>
      <c r="K89" s="14" t="e">
        <f ca="1">_xll.EURO($E89,$F89,$O89,$O89,$C89,$R89,1,2)</f>
        <v>#NAME?</v>
      </c>
      <c r="L89" s="10" t="e">
        <f ca="1">_xll.EURO($E89,$F89,$O89,$O89,$C89,$R89,1,3)/100</f>
        <v>#NAME?</v>
      </c>
      <c r="M89" s="10" t="e">
        <f ca="1">_xll.EURO($E89,$F89,$O89,$O89,$C89,$R89,1,5)/365.25</f>
        <v>#NAME?</v>
      </c>
      <c r="N89" s="118">
        <f>VLOOKUP(D89,Lookups!$B$6:$H$304,6)</f>
        <v>39370</v>
      </c>
      <c r="O89" s="24">
        <f>VLOOKUP(D89,Lookups!$B$6:$E$304,4)</f>
        <v>4.2500000000000003E-2</v>
      </c>
      <c r="P89" s="19">
        <f>VLOOKUP(D89,Lookups!$B$6:$D$304,3)</f>
        <v>23</v>
      </c>
      <c r="Q89" s="147">
        <f t="shared" si="5"/>
        <v>0</v>
      </c>
      <c r="R89" s="28">
        <f t="shared" ca="1" si="6"/>
        <v>-2515</v>
      </c>
    </row>
    <row r="90" spans="1:18" x14ac:dyDescent="0.2">
      <c r="A90" s="24"/>
      <c r="B90" s="25"/>
      <c r="C90" s="131">
        <v>0.27300000000000002</v>
      </c>
      <c r="D90" s="93">
        <v>39387</v>
      </c>
      <c r="E90" s="128">
        <f t="shared" si="4"/>
        <v>38.16983153400421</v>
      </c>
      <c r="F90" s="127">
        <f t="shared" si="7"/>
        <v>75</v>
      </c>
      <c r="G90" s="64" t="e">
        <f ca="1">IF(AND(E90&gt;F90,$G$1="no"),"",_xll.EURO(E90,F90,O90,O90,C90,R90,1,0))</f>
        <v>#NAME?</v>
      </c>
      <c r="H90" s="9" t="e">
        <f ca="1">_xll.EURO(E90,F90,O90,O90,C90,R90,1,1)</f>
        <v>#NAME?</v>
      </c>
      <c r="I90" s="64" t="e">
        <f ca="1">IF(AND(F90&gt;E90,$G$1="no"),"",_xll.EURO(E90,F90,O90,O90,C90,R90,0,0))</f>
        <v>#NAME?</v>
      </c>
      <c r="J90" s="10" t="e">
        <f ca="1">_xll.EURO(E90,F90,O90,O90,C90,R90,0,1)</f>
        <v>#NAME?</v>
      </c>
      <c r="K90" s="14" t="e">
        <f ca="1">_xll.EURO($E90,$F90,$O90,$O90,$C90,$R90,1,2)</f>
        <v>#NAME?</v>
      </c>
      <c r="L90" s="10" t="e">
        <f ca="1">_xll.EURO($E90,$F90,$O90,$O90,$C90,$R90,1,3)/100</f>
        <v>#NAME?</v>
      </c>
      <c r="M90" s="10" t="e">
        <f ca="1">_xll.EURO($E90,$F90,$O90,$O90,$C90,$R90,1,5)/365.25</f>
        <v>#NAME?</v>
      </c>
      <c r="N90" s="118">
        <f>VLOOKUP(D90,Lookups!$B$6:$H$304,6)</f>
        <v>39401</v>
      </c>
      <c r="O90" s="24">
        <f>VLOOKUP(D90,Lookups!$B$6:$E$304,4)</f>
        <v>4.2500000000000003E-2</v>
      </c>
      <c r="P90" s="19">
        <f>VLOOKUP(D90,Lookups!$B$6:$D$304,3)</f>
        <v>21</v>
      </c>
      <c r="Q90" s="147">
        <f t="shared" si="5"/>
        <v>0</v>
      </c>
      <c r="R90" s="28">
        <f t="shared" ca="1" si="6"/>
        <v>-2484</v>
      </c>
    </row>
    <row r="91" spans="1:18" x14ac:dyDescent="0.2">
      <c r="A91" s="24"/>
      <c r="B91" s="25"/>
      <c r="C91" s="131">
        <v>0.27300000000000002</v>
      </c>
      <c r="D91" s="93">
        <v>39417</v>
      </c>
      <c r="E91" s="128">
        <f t="shared" si="4"/>
        <v>38.16983153400421</v>
      </c>
      <c r="F91" s="127">
        <f t="shared" si="7"/>
        <v>75</v>
      </c>
      <c r="G91" s="64" t="e">
        <f ca="1">IF(AND(E91&gt;F91,$G$1="no"),"",_xll.EURO(E91,F91,O91,O91,C91,R91,1,0))</f>
        <v>#NAME?</v>
      </c>
      <c r="H91" s="9" t="e">
        <f ca="1">_xll.EURO(E91,F91,O91,O91,C91,R91,1,1)</f>
        <v>#NAME?</v>
      </c>
      <c r="I91" s="64" t="e">
        <f ca="1">IF(AND(F91&gt;E91,$G$1="no"),"",_xll.EURO(E91,F91,O91,O91,C91,R91,0,0))</f>
        <v>#NAME?</v>
      </c>
      <c r="J91" s="10" t="e">
        <f ca="1">_xll.EURO(E91,F91,O91,O91,C91,R91,0,1)</f>
        <v>#NAME?</v>
      </c>
      <c r="K91" s="14" t="e">
        <f ca="1">_xll.EURO($E91,$F91,$O91,$O91,$C91,$R91,1,2)</f>
        <v>#NAME?</v>
      </c>
      <c r="L91" s="10" t="e">
        <f ca="1">_xll.EURO($E91,$F91,$O91,$O91,$C91,$R91,1,3)/100</f>
        <v>#NAME?</v>
      </c>
      <c r="M91" s="10" t="e">
        <f ca="1">_xll.EURO($E91,$F91,$O91,$O91,$C91,$R91,1,5)/365.25</f>
        <v>#NAME?</v>
      </c>
      <c r="N91" s="118">
        <f>VLOOKUP(D91,Lookups!$B$6:$H$304,6)</f>
        <v>39431</v>
      </c>
      <c r="O91" s="24">
        <f>VLOOKUP(D91,Lookups!$B$6:$E$304,4)</f>
        <v>4.2500000000000003E-2</v>
      </c>
      <c r="P91" s="19">
        <f>VLOOKUP(D91,Lookups!$B$6:$D$304,3)</f>
        <v>20</v>
      </c>
      <c r="Q91" s="147">
        <f t="shared" si="5"/>
        <v>0</v>
      </c>
      <c r="R91" s="28">
        <f t="shared" ca="1" si="6"/>
        <v>-2454</v>
      </c>
    </row>
    <row r="92" spans="1:18" x14ac:dyDescent="0.2">
      <c r="A92" s="24"/>
      <c r="B92" s="25"/>
      <c r="C92" s="131">
        <v>0.27300000000000002</v>
      </c>
      <c r="D92" s="93">
        <v>39448</v>
      </c>
      <c r="E92" s="128">
        <f t="shared" si="4"/>
        <v>42.122499999999995</v>
      </c>
      <c r="F92" s="127">
        <f t="shared" si="7"/>
        <v>75</v>
      </c>
      <c r="G92" s="64" t="e">
        <f ca="1">IF(AND(E92&gt;F92,$G$1="no"),"",_xll.EURO(E92,F92,O92,O92,C92,R92,1,0))</f>
        <v>#NAME?</v>
      </c>
      <c r="H92" s="9" t="e">
        <f ca="1">_xll.EURO(E92,F92,O92,O92,C92,R92,1,1)</f>
        <v>#NAME?</v>
      </c>
      <c r="I92" s="64" t="e">
        <f ca="1">IF(AND(F92&gt;E92,$G$1="no"),"",_xll.EURO(E92,F92,O92,O92,C92,R92,0,0))</f>
        <v>#NAME?</v>
      </c>
      <c r="J92" s="10" t="e">
        <f ca="1">_xll.EURO(E92,F92,O92,O92,C92,R92,0,1)</f>
        <v>#NAME?</v>
      </c>
      <c r="K92" s="14" t="e">
        <f ca="1">_xll.EURO($E92,$F92,$O92,$O92,$C92,$R92,1,2)</f>
        <v>#NAME?</v>
      </c>
      <c r="L92" s="10" t="e">
        <f ca="1">_xll.EURO($E92,$F92,$O92,$O92,$C92,$R92,1,3)/100</f>
        <v>#NAME?</v>
      </c>
      <c r="M92" s="10" t="e">
        <f ca="1">_xll.EURO($E92,$F92,$O92,$O92,$C92,$R92,1,5)/365.25</f>
        <v>#NAME?</v>
      </c>
      <c r="N92" s="118">
        <f>VLOOKUP(D92,Lookups!$B$6:$H$304,6)</f>
        <v>39462</v>
      </c>
      <c r="O92" s="24">
        <f>VLOOKUP(D92,Lookups!$B$6:$E$304,4)</f>
        <v>4.4999999999999998E-2</v>
      </c>
      <c r="P92" s="19">
        <f>VLOOKUP(D92,Lookups!$B$6:$D$304,3)</f>
        <v>22</v>
      </c>
      <c r="Q92" s="147">
        <f t="shared" si="5"/>
        <v>0</v>
      </c>
      <c r="R92" s="28">
        <f t="shared" ca="1" si="6"/>
        <v>-2423</v>
      </c>
    </row>
    <row r="93" spans="1:18" x14ac:dyDescent="0.2">
      <c r="A93" s="24"/>
      <c r="B93" s="25"/>
      <c r="C93" s="131">
        <v>0.27300000000000002</v>
      </c>
      <c r="D93" s="93">
        <v>39479</v>
      </c>
      <c r="E93" s="128">
        <f t="shared" si="4"/>
        <v>74.176199999999994</v>
      </c>
      <c r="F93" s="127">
        <f t="shared" si="7"/>
        <v>75</v>
      </c>
      <c r="G93" s="64" t="e">
        <f ca="1">IF(AND(E93&gt;F93,$G$1="no"),"",_xll.EURO(E93,F93,O93,O93,C93,R93,1,0))</f>
        <v>#NAME?</v>
      </c>
      <c r="H93" s="9" t="e">
        <f ca="1">_xll.EURO(E93,F93,O93,O93,C93,R93,1,1)</f>
        <v>#NAME?</v>
      </c>
      <c r="I93" s="64" t="e">
        <f ca="1">IF(AND(F93&gt;E93,$G$1="no"),"",_xll.EURO(E93,F93,O93,O93,C93,R93,0,0))</f>
        <v>#NAME?</v>
      </c>
      <c r="J93" s="10" t="e">
        <f ca="1">_xll.EURO(E93,F93,O93,O93,C93,R93,0,1)</f>
        <v>#NAME?</v>
      </c>
      <c r="K93" s="14" t="e">
        <f ca="1">_xll.EURO($E93,$F93,$O93,$O93,$C93,$R93,1,2)</f>
        <v>#NAME?</v>
      </c>
      <c r="L93" s="10" t="e">
        <f ca="1">_xll.EURO($E93,$F93,$O93,$O93,$C93,$R93,1,3)/100</f>
        <v>#NAME?</v>
      </c>
      <c r="M93" s="10" t="e">
        <f ca="1">_xll.EURO($E93,$F93,$O93,$O93,$C93,$R93,1,5)/365.25</f>
        <v>#NAME?</v>
      </c>
      <c r="N93" s="118">
        <f>VLOOKUP(D93,Lookups!$B$6:$H$304,6)</f>
        <v>39493</v>
      </c>
      <c r="O93" s="24">
        <f>VLOOKUP(D93,Lookups!$B$6:$E$304,4)</f>
        <v>4.4999999999999998E-2</v>
      </c>
      <c r="P93" s="19">
        <f>VLOOKUP(D93,Lookups!$B$6:$D$304,3)</f>
        <v>21</v>
      </c>
      <c r="Q93" s="147">
        <f t="shared" si="5"/>
        <v>0</v>
      </c>
      <c r="R93" s="28">
        <f t="shared" ca="1" si="6"/>
        <v>-2392</v>
      </c>
    </row>
    <row r="94" spans="1:18" x14ac:dyDescent="0.2">
      <c r="A94" s="24"/>
      <c r="B94" s="25"/>
      <c r="C94" s="131">
        <v>0.27300000000000002</v>
      </c>
      <c r="D94" s="93">
        <v>39508</v>
      </c>
      <c r="E94" s="128">
        <f t="shared" si="4"/>
        <v>40.467745932396404</v>
      </c>
      <c r="F94" s="127">
        <f t="shared" si="7"/>
        <v>75</v>
      </c>
      <c r="G94" s="64" t="e">
        <f ca="1">IF(AND(E94&gt;F94,$G$1="no"),"",_xll.EURO(E94,F94,O94,O94,C94,R94,1,0))</f>
        <v>#NAME?</v>
      </c>
      <c r="H94" s="9" t="e">
        <f ca="1">_xll.EURO(E94,F94,O94,O94,C94,R94,1,1)</f>
        <v>#NAME?</v>
      </c>
      <c r="I94" s="64" t="e">
        <f ca="1">IF(AND(F94&gt;E94,$G$1="no"),"",_xll.EURO(E94,F94,O94,O94,C94,R94,0,0))</f>
        <v>#NAME?</v>
      </c>
      <c r="J94" s="10" t="e">
        <f ca="1">_xll.EURO(E94,F94,O94,O94,C94,R94,0,1)</f>
        <v>#NAME?</v>
      </c>
      <c r="K94" s="14" t="e">
        <f ca="1">_xll.EURO($E94,$F94,$O94,$O94,$C94,$R94,1,2)</f>
        <v>#NAME?</v>
      </c>
      <c r="L94" s="10" t="e">
        <f ca="1">_xll.EURO($E94,$F94,$O94,$O94,$C94,$R94,1,3)/100</f>
        <v>#NAME?</v>
      </c>
      <c r="M94" s="10" t="e">
        <f ca="1">_xll.EURO($E94,$F94,$O94,$O94,$C94,$R94,1,5)/365.25</f>
        <v>#NAME?</v>
      </c>
      <c r="N94" s="118">
        <f>VLOOKUP(D94,Lookups!$B$6:$H$304,6)</f>
        <v>39522</v>
      </c>
      <c r="O94" s="24">
        <f>VLOOKUP(D94,Lookups!$B$6:$E$304,4)</f>
        <v>4.4999999999999998E-2</v>
      </c>
      <c r="P94" s="19">
        <f>VLOOKUP(D94,Lookups!$B$6:$D$304,3)</f>
        <v>21</v>
      </c>
      <c r="Q94" s="147">
        <f t="shared" si="5"/>
        <v>0</v>
      </c>
      <c r="R94" s="28">
        <f t="shared" ca="1" si="6"/>
        <v>-2363</v>
      </c>
    </row>
    <row r="95" spans="1:18" x14ac:dyDescent="0.2">
      <c r="A95" s="24"/>
      <c r="B95" s="25"/>
      <c r="C95" s="131">
        <v>0.27300000000000002</v>
      </c>
      <c r="D95" s="93">
        <v>39539</v>
      </c>
      <c r="E95" s="128">
        <f t="shared" si="4"/>
        <v>39.735765485371395</v>
      </c>
      <c r="F95" s="127">
        <f t="shared" si="7"/>
        <v>75</v>
      </c>
      <c r="G95" s="64" t="e">
        <f ca="1">IF(AND(E95&gt;F95,$G$1="no"),"",_xll.EURO(E95,F95,O95,O95,C95,R95,1,0))</f>
        <v>#NAME?</v>
      </c>
      <c r="H95" s="9" t="e">
        <f ca="1">_xll.EURO(E95,F95,O95,O95,C95,R95,1,1)</f>
        <v>#NAME?</v>
      </c>
      <c r="I95" s="64" t="e">
        <f ca="1">IF(AND(F95&gt;E95,$G$1="no"),"",_xll.EURO(E95,F95,O95,O95,C95,R95,0,0))</f>
        <v>#NAME?</v>
      </c>
      <c r="J95" s="10" t="e">
        <f ca="1">_xll.EURO(E95,F95,O95,O95,C95,R95,0,1)</f>
        <v>#NAME?</v>
      </c>
      <c r="K95" s="14" t="e">
        <f ca="1">_xll.EURO($E95,$F95,$O95,$O95,$C95,$R95,1,2)</f>
        <v>#NAME?</v>
      </c>
      <c r="L95" s="10" t="e">
        <f ca="1">_xll.EURO($E95,$F95,$O95,$O95,$C95,$R95,1,3)/100</f>
        <v>#NAME?</v>
      </c>
      <c r="M95" s="10" t="e">
        <f ca="1">_xll.EURO($E95,$F95,$O95,$O95,$C95,$R95,1,5)/365.25</f>
        <v>#NAME?</v>
      </c>
      <c r="N95" s="118">
        <f>VLOOKUP(D95,Lookups!$B$6:$H$304,6)</f>
        <v>39553</v>
      </c>
      <c r="O95" s="24">
        <f>VLOOKUP(D95,Lookups!$B$6:$E$304,4)</f>
        <v>4.4999999999999998E-2</v>
      </c>
      <c r="P95" s="19">
        <f>VLOOKUP(D95,Lookups!$B$6:$D$304,3)</f>
        <v>22</v>
      </c>
      <c r="Q95" s="147">
        <f t="shared" si="5"/>
        <v>0</v>
      </c>
      <c r="R95" s="28">
        <f t="shared" ca="1" si="6"/>
        <v>-2332</v>
      </c>
    </row>
    <row r="96" spans="1:18" x14ac:dyDescent="0.2">
      <c r="A96" s="24"/>
      <c r="B96" s="25"/>
      <c r="C96" s="131">
        <v>0.27300000000000002</v>
      </c>
      <c r="D96" s="93">
        <v>39569</v>
      </c>
      <c r="E96" s="128">
        <f t="shared" si="4"/>
        <v>42.349986154339298</v>
      </c>
      <c r="F96" s="127">
        <f t="shared" si="7"/>
        <v>75</v>
      </c>
      <c r="G96" s="64" t="e">
        <f ca="1">IF(AND(E96&gt;F96,$G$1="no"),"",_xll.EURO(E96,F96,O96,O96,C96,R96,1,0))</f>
        <v>#NAME?</v>
      </c>
      <c r="H96" s="9" t="e">
        <f ca="1">_xll.EURO(E96,F96,O96,O96,C96,R96,1,1)</f>
        <v>#NAME?</v>
      </c>
      <c r="I96" s="64" t="e">
        <f ca="1">IF(AND(F96&gt;E96,$G$1="no"),"",_xll.EURO(E96,F96,O96,O96,C96,R96,0,0))</f>
        <v>#NAME?</v>
      </c>
      <c r="J96" s="10" t="e">
        <f ca="1">_xll.EURO(E96,F96,O96,O96,C96,R96,0,1)</f>
        <v>#NAME?</v>
      </c>
      <c r="K96" s="14" t="e">
        <f ca="1">_xll.EURO($E96,$F96,$O96,$O96,$C96,$R96,1,2)</f>
        <v>#NAME?</v>
      </c>
      <c r="L96" s="10" t="e">
        <f ca="1">_xll.EURO($E96,$F96,$O96,$O96,$C96,$R96,1,3)/100</f>
        <v>#NAME?</v>
      </c>
      <c r="M96" s="10" t="e">
        <f ca="1">_xll.EURO($E96,$F96,$O96,$O96,$C96,$R96,1,5)/365.25</f>
        <v>#NAME?</v>
      </c>
      <c r="N96" s="118">
        <f>VLOOKUP(D96,Lookups!$B$6:$H$304,6)</f>
        <v>39583</v>
      </c>
      <c r="O96" s="24">
        <f>VLOOKUP(D96,Lookups!$B$6:$E$304,4)</f>
        <v>4.4999999999999998E-2</v>
      </c>
      <c r="P96" s="19">
        <f>VLOOKUP(D96,Lookups!$B$6:$D$304,3)</f>
        <v>21</v>
      </c>
      <c r="Q96" s="147">
        <f t="shared" si="5"/>
        <v>0</v>
      </c>
      <c r="R96" s="28">
        <f t="shared" ca="1" si="6"/>
        <v>-2302</v>
      </c>
    </row>
    <row r="97" spans="1:18" x14ac:dyDescent="0.2">
      <c r="A97" s="24"/>
      <c r="B97" s="25"/>
      <c r="C97" s="131">
        <v>0.27300000000000002</v>
      </c>
      <c r="D97" s="93">
        <v>39600</v>
      </c>
      <c r="E97" s="128">
        <f t="shared" si="4"/>
        <v>48.885460042303542</v>
      </c>
      <c r="F97" s="127">
        <f t="shared" si="7"/>
        <v>75</v>
      </c>
      <c r="G97" s="64" t="e">
        <f ca="1">IF(AND(E97&gt;F97,$G$1="no"),"",_xll.EURO(E97,F97,O97,O97,C97,R97,1,0))</f>
        <v>#NAME?</v>
      </c>
      <c r="H97" s="9" t="e">
        <f ca="1">_xll.EURO(E97,F97,O97,O97,C97,R97,1,1)</f>
        <v>#NAME?</v>
      </c>
      <c r="I97" s="64" t="e">
        <f ca="1">IF(AND(F97&gt;E97,$G$1="no"),"",_xll.EURO(E97,F97,O97,O97,C97,R97,0,0))</f>
        <v>#NAME?</v>
      </c>
      <c r="J97" s="10" t="e">
        <f ca="1">_xll.EURO(E97,F97,O97,O97,C97,R97,0,1)</f>
        <v>#NAME?</v>
      </c>
      <c r="K97" s="14" t="e">
        <f ca="1">_xll.EURO($E97,$F97,$O97,$O97,$C97,$R97,1,2)</f>
        <v>#NAME?</v>
      </c>
      <c r="L97" s="10" t="e">
        <f ca="1">_xll.EURO($E97,$F97,$O97,$O97,$C97,$R97,1,3)/100</f>
        <v>#NAME?</v>
      </c>
      <c r="M97" s="10" t="e">
        <f ca="1">_xll.EURO($E97,$F97,$O97,$O97,$C97,$R97,1,5)/365.25</f>
        <v>#NAME?</v>
      </c>
      <c r="N97" s="118">
        <f>VLOOKUP(D97,Lookups!$B$6:$H$304,6)</f>
        <v>39614</v>
      </c>
      <c r="O97" s="24">
        <f>VLOOKUP(D97,Lookups!$B$6:$E$304,4)</f>
        <v>4.4999999999999998E-2</v>
      </c>
      <c r="P97" s="19">
        <f>VLOOKUP(D97,Lookups!$B$6:$D$304,3)</f>
        <v>21</v>
      </c>
      <c r="Q97" s="147">
        <f t="shared" si="5"/>
        <v>0</v>
      </c>
      <c r="R97" s="28">
        <f t="shared" ca="1" si="6"/>
        <v>-2271</v>
      </c>
    </row>
    <row r="98" spans="1:18" x14ac:dyDescent="0.2">
      <c r="A98" s="24"/>
      <c r="B98" s="25"/>
      <c r="C98" s="131">
        <v>0.27300000000000002</v>
      </c>
      <c r="D98" s="93">
        <v>39630</v>
      </c>
      <c r="E98" s="128">
        <f t="shared" si="4"/>
        <v>57.773722240857104</v>
      </c>
      <c r="F98" s="127">
        <f t="shared" si="7"/>
        <v>75</v>
      </c>
      <c r="G98" s="64" t="e">
        <f ca="1">IF(AND(E98&gt;F98,$G$1="no"),"",_xll.EURO(E98,F98,O98,O98,C98,R98,1,0))</f>
        <v>#NAME?</v>
      </c>
      <c r="H98" s="9" t="e">
        <f ca="1">_xll.EURO(E98,F98,O98,O98,C98,R98,1,1)</f>
        <v>#NAME?</v>
      </c>
      <c r="I98" s="64" t="e">
        <f ca="1">IF(AND(F98&gt;E98,$G$1="no"),"",_xll.EURO(E98,F98,O98,O98,C98,R98,0,0))</f>
        <v>#NAME?</v>
      </c>
      <c r="J98" s="10" t="e">
        <f ca="1">_xll.EURO(E98,F98,O98,O98,C98,R98,0,1)</f>
        <v>#NAME?</v>
      </c>
      <c r="K98" s="14" t="e">
        <f ca="1">_xll.EURO($E98,$F98,$O98,$O98,$C98,$R98,1,2)</f>
        <v>#NAME?</v>
      </c>
      <c r="L98" s="10" t="e">
        <f ca="1">_xll.EURO($E98,$F98,$O98,$O98,$C98,$R98,1,3)/100</f>
        <v>#NAME?</v>
      </c>
      <c r="M98" s="10" t="e">
        <f ca="1">_xll.EURO($E98,$F98,$O98,$O98,$C98,$R98,1,5)/365.25</f>
        <v>#NAME?</v>
      </c>
      <c r="N98" s="118">
        <f>VLOOKUP(D98,Lookups!$B$6:$H$304,6)</f>
        <v>39644</v>
      </c>
      <c r="O98" s="24">
        <f>VLOOKUP(D98,Lookups!$B$6:$E$304,4)</f>
        <v>4.4999999999999998E-2</v>
      </c>
      <c r="P98" s="19">
        <f>VLOOKUP(D98,Lookups!$B$6:$D$304,3)</f>
        <v>22</v>
      </c>
      <c r="Q98" s="147">
        <f t="shared" si="5"/>
        <v>0</v>
      </c>
      <c r="R98" s="28">
        <f t="shared" ca="1" si="6"/>
        <v>-2241</v>
      </c>
    </row>
    <row r="99" spans="1:18" x14ac:dyDescent="0.2">
      <c r="A99" s="24"/>
      <c r="B99" s="25"/>
      <c r="C99" s="131">
        <v>0.27300000000000002</v>
      </c>
      <c r="D99" s="93">
        <v>39661</v>
      </c>
      <c r="E99" s="128">
        <f t="shared" si="4"/>
        <v>57.773730218749975</v>
      </c>
      <c r="F99" s="127">
        <f t="shared" si="7"/>
        <v>75</v>
      </c>
      <c r="G99" s="64" t="e">
        <f ca="1">IF(AND(E99&gt;F99,$G$1="no"),"",_xll.EURO(E99,F99,O99,O99,C99,R99,1,0))</f>
        <v>#NAME?</v>
      </c>
      <c r="H99" s="9" t="e">
        <f ca="1">_xll.EURO(E99,F99,O99,O99,C99,R99,1,1)</f>
        <v>#NAME?</v>
      </c>
      <c r="I99" s="64" t="e">
        <f ca="1">IF(AND(F99&gt;E99,$G$1="no"),"",_xll.EURO(E99,F99,O99,O99,C99,R99,0,0))</f>
        <v>#NAME?</v>
      </c>
      <c r="J99" s="10" t="e">
        <f ca="1">_xll.EURO(E99,F99,O99,O99,C99,R99,0,1)</f>
        <v>#NAME?</v>
      </c>
      <c r="K99" s="14" t="e">
        <f ca="1">_xll.EURO($E99,$F99,$O99,$O99,$C99,$R99,1,2)</f>
        <v>#NAME?</v>
      </c>
      <c r="L99" s="10" t="e">
        <f ca="1">_xll.EURO($E99,$F99,$O99,$O99,$C99,$R99,1,3)/100</f>
        <v>#NAME?</v>
      </c>
      <c r="M99" s="10" t="e">
        <f ca="1">_xll.EURO($E99,$F99,$O99,$O99,$C99,$R99,1,5)/365.25</f>
        <v>#NAME?</v>
      </c>
      <c r="N99" s="118">
        <f>VLOOKUP(D99,Lookups!$B$6:$H$304,6)</f>
        <v>39675</v>
      </c>
      <c r="O99" s="24">
        <f>VLOOKUP(D99,Lookups!$B$6:$E$304,4)</f>
        <v>4.4999999999999998E-2</v>
      </c>
      <c r="P99" s="19">
        <f>VLOOKUP(D99,Lookups!$B$6:$D$304,3)</f>
        <v>21</v>
      </c>
      <c r="Q99" s="147">
        <f t="shared" si="5"/>
        <v>0</v>
      </c>
      <c r="R99" s="28">
        <f t="shared" ca="1" si="6"/>
        <v>-2210</v>
      </c>
    </row>
    <row r="100" spans="1:18" x14ac:dyDescent="0.2">
      <c r="A100" s="24"/>
      <c r="B100" s="25"/>
      <c r="C100" s="131">
        <v>0.27300000000000002</v>
      </c>
      <c r="D100" s="93">
        <v>39692</v>
      </c>
      <c r="E100" s="128">
        <f t="shared" si="4"/>
        <v>42.349978176446427</v>
      </c>
      <c r="F100" s="127">
        <f t="shared" si="7"/>
        <v>75</v>
      </c>
      <c r="G100" s="64" t="e">
        <f ca="1">IF(AND(E100&gt;F100,$G$1="no"),"",_xll.EURO(E100,F100,O100,O100,C100,R100,1,0))</f>
        <v>#NAME?</v>
      </c>
      <c r="H100" s="9" t="e">
        <f ca="1">_xll.EURO(E100,F100,O100,O100,C100,R100,1,1)</f>
        <v>#NAME?</v>
      </c>
      <c r="I100" s="64" t="e">
        <f ca="1">IF(AND(F100&gt;E100,$G$1="no"),"",_xll.EURO(E100,F100,O100,O100,C100,R100,0,0))</f>
        <v>#NAME?</v>
      </c>
      <c r="J100" s="10" t="e">
        <f ca="1">_xll.EURO(E100,F100,O100,O100,C100,R100,0,1)</f>
        <v>#NAME?</v>
      </c>
      <c r="K100" s="14" t="e">
        <f ca="1">_xll.EURO($E100,$F100,$O100,$O100,$C100,$R100,1,2)</f>
        <v>#NAME?</v>
      </c>
      <c r="L100" s="10" t="e">
        <f ca="1">_xll.EURO($E100,$F100,$O100,$O100,$C100,$R100,1,3)/100</f>
        <v>#NAME?</v>
      </c>
      <c r="M100" s="10" t="e">
        <f ca="1">_xll.EURO($E100,$F100,$O100,$O100,$C100,$R100,1,5)/365.25</f>
        <v>#NAME?</v>
      </c>
      <c r="N100" s="118">
        <f>VLOOKUP(D100,Lookups!$B$6:$H$304,6)</f>
        <v>39706</v>
      </c>
      <c r="O100" s="24">
        <f>VLOOKUP(D100,Lookups!$B$6:$E$304,4)</f>
        <v>4.4999999999999998E-2</v>
      </c>
      <c r="P100" s="19">
        <f>VLOOKUP(D100,Lookups!$B$6:$D$304,3)</f>
        <v>21</v>
      </c>
      <c r="Q100" s="147">
        <f t="shared" si="5"/>
        <v>0</v>
      </c>
      <c r="R100" s="28">
        <f t="shared" ca="1" si="6"/>
        <v>-2179</v>
      </c>
    </row>
    <row r="101" spans="1:18" x14ac:dyDescent="0.2">
      <c r="A101" s="24"/>
      <c r="B101" s="25"/>
      <c r="C101" s="131">
        <v>0.27300000000000002</v>
      </c>
      <c r="D101" s="93">
        <v>39722</v>
      </c>
      <c r="E101" s="128">
        <f t="shared" si="4"/>
        <v>38.794670105867851</v>
      </c>
      <c r="F101" s="127">
        <f t="shared" si="7"/>
        <v>75</v>
      </c>
      <c r="G101" s="64" t="e">
        <f ca="1">IF(AND(E101&gt;F101,$G$1="no"),"",_xll.EURO(E101,F101,O101,O101,C101,R101,1,0))</f>
        <v>#NAME?</v>
      </c>
      <c r="H101" s="9" t="e">
        <f ca="1">_xll.EURO(E101,F101,O101,O101,C101,R101,1,1)</f>
        <v>#NAME?</v>
      </c>
      <c r="I101" s="64" t="e">
        <f ca="1">IF(AND(F101&gt;E101,$G$1="no"),"",_xll.EURO(E101,F101,O101,O101,C101,R101,0,0))</f>
        <v>#NAME?</v>
      </c>
      <c r="J101" s="10" t="e">
        <f ca="1">_xll.EURO(E101,F101,O101,O101,C101,R101,0,1)</f>
        <v>#NAME?</v>
      </c>
      <c r="K101" s="14" t="e">
        <f ca="1">_xll.EURO($E101,$F101,$O101,$O101,$C101,$R101,1,2)</f>
        <v>#NAME?</v>
      </c>
      <c r="L101" s="10" t="e">
        <f ca="1">_xll.EURO($E101,$F101,$O101,$O101,$C101,$R101,1,3)/100</f>
        <v>#NAME?</v>
      </c>
      <c r="M101" s="10" t="e">
        <f ca="1">_xll.EURO($E101,$F101,$O101,$O101,$C101,$R101,1,5)/365.25</f>
        <v>#NAME?</v>
      </c>
      <c r="N101" s="118">
        <f>VLOOKUP(D101,Lookups!$B$6:$H$304,6)</f>
        <v>39736</v>
      </c>
      <c r="O101" s="24">
        <f>VLOOKUP(D101,Lookups!$B$6:$E$304,4)</f>
        <v>4.4999999999999998E-2</v>
      </c>
      <c r="P101" s="19">
        <f>VLOOKUP(D101,Lookups!$B$6:$D$304,3)</f>
        <v>23</v>
      </c>
      <c r="Q101" s="147">
        <f t="shared" si="5"/>
        <v>0</v>
      </c>
      <c r="R101" s="28">
        <f t="shared" ca="1" si="6"/>
        <v>-2149</v>
      </c>
    </row>
    <row r="102" spans="1:18" x14ac:dyDescent="0.2">
      <c r="A102" s="24"/>
      <c r="B102" s="25"/>
      <c r="C102" s="131">
        <v>0.27300000000000002</v>
      </c>
      <c r="D102" s="93">
        <v>39753</v>
      </c>
      <c r="E102" s="128">
        <f t="shared" si="4"/>
        <v>38.742379007014272</v>
      </c>
      <c r="F102" s="127">
        <f t="shared" si="7"/>
        <v>75</v>
      </c>
      <c r="G102" s="64" t="e">
        <f ca="1">IF(AND(E102&gt;F102,$G$1="no"),"",_xll.EURO(E102,F102,O102,O102,C102,R102,1,0))</f>
        <v>#NAME?</v>
      </c>
      <c r="H102" s="9" t="e">
        <f ca="1">_xll.EURO(E102,F102,O102,O102,C102,R102,1,1)</f>
        <v>#NAME?</v>
      </c>
      <c r="I102" s="64" t="e">
        <f ca="1">IF(AND(F102&gt;E102,$G$1="no"),"",_xll.EURO(E102,F102,O102,O102,C102,R102,0,0))</f>
        <v>#NAME?</v>
      </c>
      <c r="J102" s="10" t="e">
        <f ca="1">_xll.EURO(E102,F102,O102,O102,C102,R102,0,1)</f>
        <v>#NAME?</v>
      </c>
      <c r="K102" s="14" t="e">
        <f ca="1">_xll.EURO($E102,$F102,$O102,$O102,$C102,$R102,1,2)</f>
        <v>#NAME?</v>
      </c>
      <c r="L102" s="10" t="e">
        <f ca="1">_xll.EURO($E102,$F102,$O102,$O102,$C102,$R102,1,3)/100</f>
        <v>#NAME?</v>
      </c>
      <c r="M102" s="10" t="e">
        <f ca="1">_xll.EURO($E102,$F102,$O102,$O102,$C102,$R102,1,5)/365.25</f>
        <v>#NAME?</v>
      </c>
      <c r="N102" s="118">
        <f>VLOOKUP(D102,Lookups!$B$6:$H$304,6)</f>
        <v>39767</v>
      </c>
      <c r="O102" s="24">
        <f>VLOOKUP(D102,Lookups!$B$6:$E$304,4)</f>
        <v>4.4999999999999998E-2</v>
      </c>
      <c r="P102" s="19">
        <f>VLOOKUP(D102,Lookups!$B$6:$D$304,3)</f>
        <v>19</v>
      </c>
      <c r="Q102" s="147">
        <f t="shared" si="5"/>
        <v>0</v>
      </c>
      <c r="R102" s="28">
        <f t="shared" ca="1" si="6"/>
        <v>-2118</v>
      </c>
    </row>
    <row r="103" spans="1:18" x14ac:dyDescent="0.2">
      <c r="A103" s="24"/>
      <c r="B103" s="25"/>
      <c r="C103" s="131">
        <v>0.27300000000000002</v>
      </c>
      <c r="D103" s="93">
        <v>39783</v>
      </c>
      <c r="E103" s="128">
        <f t="shared" si="4"/>
        <v>38.742379007014272</v>
      </c>
      <c r="F103" s="127">
        <f t="shared" si="7"/>
        <v>75</v>
      </c>
      <c r="G103" s="64" t="e">
        <f ca="1">IF(AND(E103&gt;F103,$G$1="no"),"",_xll.EURO(E103,F103,O103,O103,C103,R103,1,0))</f>
        <v>#NAME?</v>
      </c>
      <c r="H103" s="9" t="e">
        <f ca="1">_xll.EURO(E103,F103,O103,O103,C103,R103,1,1)</f>
        <v>#NAME?</v>
      </c>
      <c r="I103" s="64" t="e">
        <f ca="1">IF(AND(F103&gt;E103,$G$1="no"),"",_xll.EURO(E103,F103,O103,O103,C103,R103,0,0))</f>
        <v>#NAME?</v>
      </c>
      <c r="J103" s="10" t="e">
        <f ca="1">_xll.EURO(E103,F103,O103,O103,C103,R103,0,1)</f>
        <v>#NAME?</v>
      </c>
      <c r="K103" s="14" t="e">
        <f ca="1">_xll.EURO($E103,$F103,$O103,$O103,$C103,$R103,1,2)</f>
        <v>#NAME?</v>
      </c>
      <c r="L103" s="10" t="e">
        <f ca="1">_xll.EURO($E103,$F103,$O103,$O103,$C103,$R103,1,3)/100</f>
        <v>#NAME?</v>
      </c>
      <c r="M103" s="10" t="e">
        <f ca="1">_xll.EURO($E103,$F103,$O103,$O103,$C103,$R103,1,5)/365.25</f>
        <v>#NAME?</v>
      </c>
      <c r="N103" s="118">
        <f>VLOOKUP(D103,Lookups!$B$6:$H$304,6)</f>
        <v>39797</v>
      </c>
      <c r="O103" s="24">
        <f>VLOOKUP(D103,Lookups!$B$6:$E$304,4)</f>
        <v>4.4999999999999998E-2</v>
      </c>
      <c r="P103" s="19">
        <f>VLOOKUP(D103,Lookups!$B$6:$D$304,3)</f>
        <v>22</v>
      </c>
      <c r="Q103" s="147">
        <f t="shared" si="5"/>
        <v>0</v>
      </c>
      <c r="R103" s="28">
        <f t="shared" ca="1" si="6"/>
        <v>-2088</v>
      </c>
    </row>
    <row r="104" spans="1:18" x14ac:dyDescent="0.2">
      <c r="A104" s="24"/>
      <c r="B104" s="25"/>
      <c r="C104" s="131">
        <v>0.27300000000000002</v>
      </c>
      <c r="D104" s="93">
        <v>39814</v>
      </c>
      <c r="E104" s="128">
        <f t="shared" si="4"/>
        <v>42.754337499999991</v>
      </c>
      <c r="F104" s="127">
        <f t="shared" si="7"/>
        <v>75</v>
      </c>
      <c r="G104" s="64" t="e">
        <f ca="1">IF(AND(E104&gt;F104,$G$1="no"),"",_xll.EURO(E104,F104,O104,O104,C104,R104,1,0))</f>
        <v>#NAME?</v>
      </c>
      <c r="H104" s="9" t="e">
        <f ca="1">_xll.EURO(E104,F104,O104,O104,C104,R104,1,1)</f>
        <v>#NAME?</v>
      </c>
      <c r="I104" s="64" t="e">
        <f ca="1">IF(AND(F104&gt;E104,$G$1="no"),"",_xll.EURO(E104,F104,O104,O104,C104,R104,0,0))</f>
        <v>#NAME?</v>
      </c>
      <c r="J104" s="10" t="e">
        <f ca="1">_xll.EURO(E104,F104,O104,O104,C104,R104,0,1)</f>
        <v>#NAME?</v>
      </c>
      <c r="K104" s="14" t="e">
        <f ca="1">_xll.EURO($E104,$F104,$O104,$O104,$C104,$R104,1,2)</f>
        <v>#NAME?</v>
      </c>
      <c r="L104" s="10" t="e">
        <f ca="1">_xll.EURO($E104,$F104,$O104,$O104,$C104,$R104,1,3)/100</f>
        <v>#NAME?</v>
      </c>
      <c r="M104" s="10" t="e">
        <f ca="1">_xll.EURO($E104,$F104,$O104,$O104,$C104,$R104,1,5)/365.25</f>
        <v>#NAME?</v>
      </c>
      <c r="N104" s="118">
        <f>VLOOKUP(D104,Lookups!$B$6:$H$304,6)</f>
        <v>39828</v>
      </c>
      <c r="O104" s="24">
        <f>VLOOKUP(D104,Lookups!$B$6:$E$304,4)</f>
        <v>4.4999999999999998E-2</v>
      </c>
      <c r="P104" s="19">
        <f>VLOOKUP(D104,Lookups!$B$6:$D$304,3)</f>
        <v>21</v>
      </c>
      <c r="Q104" s="147">
        <f t="shared" si="5"/>
        <v>0</v>
      </c>
      <c r="R104" s="28">
        <f t="shared" ca="1" si="6"/>
        <v>-2057</v>
      </c>
    </row>
    <row r="105" spans="1:18" x14ac:dyDescent="0.2">
      <c r="A105" s="24"/>
      <c r="B105" s="25"/>
      <c r="C105" s="131">
        <v>0.27300000000000002</v>
      </c>
      <c r="D105" s="93">
        <v>39845</v>
      </c>
      <c r="E105" s="128">
        <f t="shared" si="4"/>
        <v>75.288842999999986</v>
      </c>
      <c r="F105" s="127">
        <f t="shared" si="7"/>
        <v>75</v>
      </c>
      <c r="G105" s="64" t="e">
        <f ca="1">IF(AND(E105&gt;F105,$G$1="no"),"",_xll.EURO(E105,F105,O105,O105,C105,R105,1,0))</f>
        <v>#NAME?</v>
      </c>
      <c r="H105" s="9" t="e">
        <f ca="1">_xll.EURO(E105,F105,O105,O105,C105,R105,1,1)</f>
        <v>#NAME?</v>
      </c>
      <c r="I105" s="64" t="e">
        <f ca="1">IF(AND(F105&gt;E105,$G$1="no"),"",_xll.EURO(E105,F105,O105,O105,C105,R105,0,0))</f>
        <v>#NAME?</v>
      </c>
      <c r="J105" s="10" t="e">
        <f ca="1">_xll.EURO(E105,F105,O105,O105,C105,R105,0,1)</f>
        <v>#NAME?</v>
      </c>
      <c r="K105" s="14" t="e">
        <f ca="1">_xll.EURO($E105,$F105,$O105,$O105,$C105,$R105,1,2)</f>
        <v>#NAME?</v>
      </c>
      <c r="L105" s="10" t="e">
        <f ca="1">_xll.EURO($E105,$F105,$O105,$O105,$C105,$R105,1,3)/100</f>
        <v>#NAME?</v>
      </c>
      <c r="M105" s="10" t="e">
        <f ca="1">_xll.EURO($E105,$F105,$O105,$O105,$C105,$R105,1,5)/365.25</f>
        <v>#NAME?</v>
      </c>
      <c r="N105" s="118">
        <f>VLOOKUP(D105,Lookups!$B$6:$H$304,6)</f>
        <v>39859</v>
      </c>
      <c r="O105" s="24">
        <f>VLOOKUP(D105,Lookups!$B$6:$E$304,4)</f>
        <v>4.4999999999999998E-2</v>
      </c>
      <c r="P105" s="19">
        <f>VLOOKUP(D105,Lookups!$B$6:$D$304,3)</f>
        <v>20</v>
      </c>
      <c r="Q105" s="147">
        <f t="shared" si="5"/>
        <v>0</v>
      </c>
      <c r="R105" s="28">
        <f t="shared" ca="1" si="6"/>
        <v>-2026</v>
      </c>
    </row>
    <row r="106" spans="1:18" x14ac:dyDescent="0.2">
      <c r="A106" s="24"/>
      <c r="B106" s="25"/>
      <c r="C106" s="131">
        <v>0.27300000000000002</v>
      </c>
      <c r="D106" s="93">
        <v>39873</v>
      </c>
      <c r="E106" s="128">
        <f t="shared" si="4"/>
        <v>41.074762121382349</v>
      </c>
      <c r="F106" s="127">
        <f t="shared" si="7"/>
        <v>75</v>
      </c>
      <c r="G106" s="64" t="e">
        <f ca="1">IF(AND(E106&gt;F106,$G$1="no"),"",_xll.EURO(E106,F106,O106,O106,C106,R106,1,0))</f>
        <v>#NAME?</v>
      </c>
      <c r="H106" s="9" t="e">
        <f ca="1">_xll.EURO(E106,F106,O106,O106,C106,R106,1,1)</f>
        <v>#NAME?</v>
      </c>
      <c r="I106" s="64" t="e">
        <f ca="1">IF(AND(F106&gt;E106,$G$1="no"),"",_xll.EURO(E106,F106,O106,O106,C106,R106,0,0))</f>
        <v>#NAME?</v>
      </c>
      <c r="J106" s="10" t="e">
        <f ca="1">_xll.EURO(E106,F106,O106,O106,C106,R106,0,1)</f>
        <v>#NAME?</v>
      </c>
      <c r="K106" s="14" t="e">
        <f ca="1">_xll.EURO($E106,$F106,$O106,$O106,$C106,$R106,1,2)</f>
        <v>#NAME?</v>
      </c>
      <c r="L106" s="10" t="e">
        <f ca="1">_xll.EURO($E106,$F106,$O106,$O106,$C106,$R106,1,3)/100</f>
        <v>#NAME?</v>
      </c>
      <c r="M106" s="10" t="e">
        <f ca="1">_xll.EURO($E106,$F106,$O106,$O106,$C106,$R106,1,5)/365.25</f>
        <v>#NAME?</v>
      </c>
      <c r="N106" s="118">
        <f>VLOOKUP(D106,Lookups!$B$6:$H$304,6)</f>
        <v>39887</v>
      </c>
      <c r="O106" s="24">
        <f>VLOOKUP(D106,Lookups!$B$6:$E$304,4)</f>
        <v>4.4999999999999998E-2</v>
      </c>
      <c r="P106" s="19">
        <f>VLOOKUP(D106,Lookups!$B$6:$D$304,3)</f>
        <v>22</v>
      </c>
      <c r="Q106" s="147">
        <f t="shared" si="5"/>
        <v>0</v>
      </c>
      <c r="R106" s="28">
        <f t="shared" ca="1" si="6"/>
        <v>-1998</v>
      </c>
    </row>
    <row r="107" spans="1:18" x14ac:dyDescent="0.2">
      <c r="A107" s="24"/>
      <c r="B107" s="25"/>
      <c r="C107" s="131">
        <v>0.27300000000000002</v>
      </c>
      <c r="D107" s="93">
        <v>39904</v>
      </c>
      <c r="E107" s="128">
        <f t="shared" si="4"/>
        <v>40.331801967651963</v>
      </c>
      <c r="F107" s="127">
        <f t="shared" si="7"/>
        <v>75</v>
      </c>
      <c r="G107" s="64" t="e">
        <f ca="1">IF(AND(E107&gt;F107,$G$1="no"),"",_xll.EURO(E107,F107,O107,O107,C107,R107,1,0))</f>
        <v>#NAME?</v>
      </c>
      <c r="H107" s="9" t="e">
        <f ca="1">_xll.EURO(E107,F107,O107,O107,C107,R107,1,1)</f>
        <v>#NAME?</v>
      </c>
      <c r="I107" s="64" t="e">
        <f ca="1">IF(AND(F107&gt;E107,$G$1="no"),"",_xll.EURO(E107,F107,O107,O107,C107,R107,0,0))</f>
        <v>#NAME?</v>
      </c>
      <c r="J107" s="10" t="e">
        <f ca="1">_xll.EURO(E107,F107,O107,O107,C107,R107,0,1)</f>
        <v>#NAME?</v>
      </c>
      <c r="K107" s="14" t="e">
        <f ca="1">_xll.EURO($E107,$F107,$O107,$O107,$C107,$R107,1,2)</f>
        <v>#NAME?</v>
      </c>
      <c r="L107" s="10" t="e">
        <f ca="1">_xll.EURO($E107,$F107,$O107,$O107,$C107,$R107,1,3)/100</f>
        <v>#NAME?</v>
      </c>
      <c r="M107" s="10" t="e">
        <f ca="1">_xll.EURO($E107,$F107,$O107,$O107,$C107,$R107,1,5)/365.25</f>
        <v>#NAME?</v>
      </c>
      <c r="N107" s="118">
        <f>VLOOKUP(D107,Lookups!$B$6:$H$304,6)</f>
        <v>39918</v>
      </c>
      <c r="O107" s="24">
        <f>VLOOKUP(D107,Lookups!$B$6:$E$304,4)</f>
        <v>4.4999999999999998E-2</v>
      </c>
      <c r="P107" s="19">
        <f>VLOOKUP(D107,Lookups!$B$6:$D$304,3)</f>
        <v>22</v>
      </c>
      <c r="Q107" s="147">
        <f t="shared" si="5"/>
        <v>0</v>
      </c>
      <c r="R107" s="28">
        <f t="shared" ca="1" si="6"/>
        <v>-1967</v>
      </c>
    </row>
    <row r="108" spans="1:18" x14ac:dyDescent="0.2">
      <c r="A108" s="24"/>
      <c r="B108" s="25"/>
      <c r="C108" s="131">
        <v>0.27300000000000002</v>
      </c>
      <c r="D108" s="93">
        <v>39934</v>
      </c>
      <c r="E108" s="128">
        <f t="shared" si="4"/>
        <v>42.985235946654385</v>
      </c>
      <c r="F108" s="127">
        <f t="shared" si="7"/>
        <v>75</v>
      </c>
      <c r="G108" s="64" t="e">
        <f ca="1">IF(AND(E108&gt;F108,$G$1="no"),"",_xll.EURO(E108,F108,O108,O108,C108,R108,1,0))</f>
        <v>#NAME?</v>
      </c>
      <c r="H108" s="9" t="e">
        <f ca="1">_xll.EURO(E108,F108,O108,O108,C108,R108,1,1)</f>
        <v>#NAME?</v>
      </c>
      <c r="I108" s="64" t="e">
        <f ca="1">IF(AND(F108&gt;E108,$G$1="no"),"",_xll.EURO(E108,F108,O108,O108,C108,R108,0,0))</f>
        <v>#NAME?</v>
      </c>
      <c r="J108" s="10" t="e">
        <f ca="1">_xll.EURO(E108,F108,O108,O108,C108,R108,0,1)</f>
        <v>#NAME?</v>
      </c>
      <c r="K108" s="14" t="e">
        <f ca="1">_xll.EURO($E108,$F108,$O108,$O108,$C108,$R108,1,2)</f>
        <v>#NAME?</v>
      </c>
      <c r="L108" s="10" t="e">
        <f ca="1">_xll.EURO($E108,$F108,$O108,$O108,$C108,$R108,1,3)/100</f>
        <v>#NAME?</v>
      </c>
      <c r="M108" s="10" t="e">
        <f ca="1">_xll.EURO($E108,$F108,$O108,$O108,$C108,$R108,1,5)/365.25</f>
        <v>#NAME?</v>
      </c>
      <c r="N108" s="118">
        <f>VLOOKUP(D108,Lookups!$B$6:$H$304,6)</f>
        <v>39948</v>
      </c>
      <c r="O108" s="24">
        <f>VLOOKUP(D108,Lookups!$B$6:$E$304,4)</f>
        <v>4.4999999999999998E-2</v>
      </c>
      <c r="P108" s="19">
        <f>VLOOKUP(D108,Lookups!$B$6:$D$304,3)</f>
        <v>20</v>
      </c>
      <c r="Q108" s="147">
        <f t="shared" si="5"/>
        <v>0</v>
      </c>
      <c r="R108" s="28">
        <f t="shared" ca="1" si="6"/>
        <v>-1937</v>
      </c>
    </row>
    <row r="109" spans="1:18" x14ac:dyDescent="0.2">
      <c r="A109" s="24"/>
      <c r="B109" s="25"/>
      <c r="C109" s="131">
        <v>0.27300000000000002</v>
      </c>
      <c r="D109" s="93">
        <v>39965</v>
      </c>
      <c r="E109" s="128">
        <f t="shared" si="4"/>
        <v>49.618741942938094</v>
      </c>
      <c r="F109" s="127">
        <f t="shared" si="7"/>
        <v>75</v>
      </c>
      <c r="G109" s="64" t="e">
        <f ca="1">IF(AND(E109&gt;F109,$G$1="no"),"",_xll.EURO(E109,F109,O109,O109,C109,R109,1,0))</f>
        <v>#NAME?</v>
      </c>
      <c r="H109" s="9" t="e">
        <f ca="1">_xll.EURO(E109,F109,O109,O109,C109,R109,1,1)</f>
        <v>#NAME?</v>
      </c>
      <c r="I109" s="64" t="e">
        <f ca="1">IF(AND(F109&gt;E109,$G$1="no"),"",_xll.EURO(E109,F109,O109,O109,C109,R109,0,0))</f>
        <v>#NAME?</v>
      </c>
      <c r="J109" s="10" t="e">
        <f ca="1">_xll.EURO(E109,F109,O109,O109,C109,R109,0,1)</f>
        <v>#NAME?</v>
      </c>
      <c r="K109" s="14" t="e">
        <f ca="1">_xll.EURO($E109,$F109,$O109,$O109,$C109,$R109,1,2)</f>
        <v>#NAME?</v>
      </c>
      <c r="L109" s="10" t="e">
        <f ca="1">_xll.EURO($E109,$F109,$O109,$O109,$C109,$R109,1,3)/100</f>
        <v>#NAME?</v>
      </c>
      <c r="M109" s="10" t="e">
        <f ca="1">_xll.EURO($E109,$F109,$O109,$O109,$C109,$R109,1,5)/365.25</f>
        <v>#NAME?</v>
      </c>
      <c r="N109" s="118">
        <f>VLOOKUP(D109,Lookups!$B$6:$H$304,6)</f>
        <v>39979</v>
      </c>
      <c r="O109" s="24">
        <f>VLOOKUP(D109,Lookups!$B$6:$E$304,4)</f>
        <v>4.4999999999999998E-2</v>
      </c>
      <c r="P109" s="19">
        <f>VLOOKUP(D109,Lookups!$B$6:$D$304,3)</f>
        <v>22</v>
      </c>
      <c r="Q109" s="147">
        <f t="shared" si="5"/>
        <v>0</v>
      </c>
      <c r="R109" s="28">
        <f t="shared" ca="1" si="6"/>
        <v>-1906</v>
      </c>
    </row>
    <row r="110" spans="1:18" x14ac:dyDescent="0.2">
      <c r="A110" s="24"/>
      <c r="B110" s="25"/>
      <c r="C110" s="131">
        <v>0.27300000000000002</v>
      </c>
      <c r="D110" s="93">
        <v>39995</v>
      </c>
      <c r="E110" s="128">
        <f t="shared" si="4"/>
        <v>58.640328074469956</v>
      </c>
      <c r="F110" s="127">
        <f t="shared" si="7"/>
        <v>75</v>
      </c>
      <c r="G110" s="64" t="e">
        <f ca="1">IF(AND(E110&gt;F110,$G$1="no"),"",_xll.EURO(E110,F110,O110,O110,C110,R110,1,0))</f>
        <v>#NAME?</v>
      </c>
      <c r="H110" s="9" t="e">
        <f ca="1">_xll.EURO(E110,F110,O110,O110,C110,R110,1,1)</f>
        <v>#NAME?</v>
      </c>
      <c r="I110" s="64" t="e">
        <f ca="1">IF(AND(F110&gt;E110,$G$1="no"),"",_xll.EURO(E110,F110,O110,O110,C110,R110,0,0))</f>
        <v>#NAME?</v>
      </c>
      <c r="J110" s="10" t="e">
        <f ca="1">_xll.EURO(E110,F110,O110,O110,C110,R110,0,1)</f>
        <v>#NAME?</v>
      </c>
      <c r="K110" s="14" t="e">
        <f ca="1">_xll.EURO($E110,$F110,$O110,$O110,$C110,$R110,1,2)</f>
        <v>#NAME?</v>
      </c>
      <c r="L110" s="10" t="e">
        <f ca="1">_xll.EURO($E110,$F110,$O110,$O110,$C110,$R110,1,3)/100</f>
        <v>#NAME?</v>
      </c>
      <c r="M110" s="10" t="e">
        <f ca="1">_xll.EURO($E110,$F110,$O110,$O110,$C110,$R110,1,5)/365.25</f>
        <v>#NAME?</v>
      </c>
      <c r="N110" s="118">
        <f>VLOOKUP(D110,Lookups!$B$6:$H$304,6)</f>
        <v>40009</v>
      </c>
      <c r="O110" s="24">
        <f>VLOOKUP(D110,Lookups!$B$6:$E$304,4)</f>
        <v>4.4999999999999998E-2</v>
      </c>
      <c r="P110" s="19">
        <f>VLOOKUP(D110,Lookups!$B$6:$D$304,3)</f>
        <v>23</v>
      </c>
      <c r="Q110" s="147">
        <f t="shared" si="5"/>
        <v>0</v>
      </c>
      <c r="R110" s="28">
        <f t="shared" ca="1" si="6"/>
        <v>-1876</v>
      </c>
    </row>
    <row r="111" spans="1:18" x14ac:dyDescent="0.2">
      <c r="A111" s="24"/>
      <c r="B111" s="25"/>
      <c r="C111" s="131">
        <v>0.27300000000000002</v>
      </c>
      <c r="D111" s="93">
        <v>40026</v>
      </c>
      <c r="E111" s="128">
        <f t="shared" si="4"/>
        <v>58.640336172031219</v>
      </c>
      <c r="F111" s="127">
        <f t="shared" si="7"/>
        <v>75</v>
      </c>
      <c r="G111" s="64" t="e">
        <f ca="1">IF(AND(E111&gt;F111,$G$1="no"),"",_xll.EURO(E111,F111,O111,O111,C111,R111,1,0))</f>
        <v>#NAME?</v>
      </c>
      <c r="H111" s="9" t="e">
        <f ca="1">_xll.EURO(E111,F111,O111,O111,C111,R111,1,1)</f>
        <v>#NAME?</v>
      </c>
      <c r="I111" s="64" t="e">
        <f ca="1">IF(AND(F111&gt;E111,$G$1="no"),"",_xll.EURO(E111,F111,O111,O111,C111,R111,0,0))</f>
        <v>#NAME?</v>
      </c>
      <c r="J111" s="10" t="e">
        <f ca="1">_xll.EURO(E111,F111,O111,O111,C111,R111,0,1)</f>
        <v>#NAME?</v>
      </c>
      <c r="K111" s="14" t="e">
        <f ca="1">_xll.EURO($E111,$F111,$O111,$O111,$C111,$R111,1,2)</f>
        <v>#NAME?</v>
      </c>
      <c r="L111" s="10" t="e">
        <f ca="1">_xll.EURO($E111,$F111,$O111,$O111,$C111,$R111,1,3)/100</f>
        <v>#NAME?</v>
      </c>
      <c r="M111" s="10" t="e">
        <f ca="1">_xll.EURO($E111,$F111,$O111,$O111,$C111,$R111,1,5)/365.25</f>
        <v>#NAME?</v>
      </c>
      <c r="N111" s="118">
        <f>VLOOKUP(D111,Lookups!$B$6:$H$304,6)</f>
        <v>40040</v>
      </c>
      <c r="O111" s="24">
        <f>VLOOKUP(D111,Lookups!$B$6:$E$304,4)</f>
        <v>4.4999999999999998E-2</v>
      </c>
      <c r="P111" s="19">
        <f>VLOOKUP(D111,Lookups!$B$6:$D$304,3)</f>
        <v>21</v>
      </c>
      <c r="Q111" s="147">
        <f t="shared" si="5"/>
        <v>0</v>
      </c>
      <c r="R111" s="28">
        <f t="shared" ca="1" si="6"/>
        <v>-1845</v>
      </c>
    </row>
    <row r="112" spans="1:18" x14ac:dyDescent="0.2">
      <c r="A112" s="24"/>
      <c r="B112" s="25"/>
      <c r="C112" s="131">
        <v>0.27300000000000002</v>
      </c>
      <c r="D112" s="93">
        <v>40057</v>
      </c>
      <c r="E112" s="128">
        <f t="shared" si="4"/>
        <v>42.985227849093121</v>
      </c>
      <c r="F112" s="127">
        <f t="shared" si="7"/>
        <v>75</v>
      </c>
      <c r="G112" s="64" t="e">
        <f ca="1">IF(AND(E112&gt;F112,$G$1="no"),"",_xll.EURO(E112,F112,O112,O112,C112,R112,1,0))</f>
        <v>#NAME?</v>
      </c>
      <c r="H112" s="9" t="e">
        <f ca="1">_xll.EURO(E112,F112,O112,O112,C112,R112,1,1)</f>
        <v>#NAME?</v>
      </c>
      <c r="I112" s="64" t="e">
        <f ca="1">IF(AND(F112&gt;E112,$G$1="no"),"",_xll.EURO(E112,F112,O112,O112,C112,R112,0,0))</f>
        <v>#NAME?</v>
      </c>
      <c r="J112" s="10" t="e">
        <f ca="1">_xll.EURO(E112,F112,O112,O112,C112,R112,0,1)</f>
        <v>#NAME?</v>
      </c>
      <c r="K112" s="14" t="e">
        <f ca="1">_xll.EURO($E112,$F112,$O112,$O112,$C112,$R112,1,2)</f>
        <v>#NAME?</v>
      </c>
      <c r="L112" s="10" t="e">
        <f ca="1">_xll.EURO($E112,$F112,$O112,$O112,$C112,$R112,1,3)/100</f>
        <v>#NAME?</v>
      </c>
      <c r="M112" s="10" t="e">
        <f ca="1">_xll.EURO($E112,$F112,$O112,$O112,$C112,$R112,1,5)/365.25</f>
        <v>#NAME?</v>
      </c>
      <c r="N112" s="118">
        <f>VLOOKUP(D112,Lookups!$B$6:$H$304,6)</f>
        <v>40071</v>
      </c>
      <c r="O112" s="24">
        <f>VLOOKUP(D112,Lookups!$B$6:$E$304,4)</f>
        <v>4.4999999999999998E-2</v>
      </c>
      <c r="P112" s="19">
        <f>VLOOKUP(D112,Lookups!$B$6:$D$304,3)</f>
        <v>21</v>
      </c>
      <c r="Q112" s="147">
        <f t="shared" si="5"/>
        <v>0</v>
      </c>
      <c r="R112" s="28">
        <f t="shared" ca="1" si="6"/>
        <v>-1814</v>
      </c>
    </row>
    <row r="113" spans="1:18" x14ac:dyDescent="0.2">
      <c r="A113" s="24"/>
      <c r="B113" s="25"/>
      <c r="C113" s="131">
        <v>0.27300000000000002</v>
      </c>
      <c r="D113" s="93">
        <v>40087</v>
      </c>
      <c r="E113" s="128">
        <f t="shared" si="4"/>
        <v>39.376590157455865</v>
      </c>
      <c r="F113" s="127">
        <f t="shared" ref="F113:F144" si="8">IF($G$8="atm",E113,$G$8)</f>
        <v>75</v>
      </c>
      <c r="G113" s="64" t="e">
        <f ca="1">IF(AND(E113&gt;F113,$G$1="no"),"",_xll.EURO(E113,F113,O113,O113,C113,R113,1,0))</f>
        <v>#NAME?</v>
      </c>
      <c r="H113" s="9" t="e">
        <f ca="1">_xll.EURO(E113,F113,O113,O113,C113,R113,1,1)</f>
        <v>#NAME?</v>
      </c>
      <c r="I113" s="64" t="e">
        <f ca="1">IF(AND(F113&gt;E113,$G$1="no"),"",_xll.EURO(E113,F113,O113,O113,C113,R113,0,0))</f>
        <v>#NAME?</v>
      </c>
      <c r="J113" s="10" t="e">
        <f ca="1">_xll.EURO(E113,F113,O113,O113,C113,R113,0,1)</f>
        <v>#NAME?</v>
      </c>
      <c r="K113" s="14" t="e">
        <f ca="1">_xll.EURO($E113,$F113,$O113,$O113,$C113,$R113,1,2)</f>
        <v>#NAME?</v>
      </c>
      <c r="L113" s="10" t="e">
        <f ca="1">_xll.EURO($E113,$F113,$O113,$O113,$C113,$R113,1,3)/100</f>
        <v>#NAME?</v>
      </c>
      <c r="M113" s="10" t="e">
        <f ca="1">_xll.EURO($E113,$F113,$O113,$O113,$C113,$R113,1,5)/365.25</f>
        <v>#NAME?</v>
      </c>
      <c r="N113" s="118">
        <f>VLOOKUP(D113,Lookups!$B$6:$H$304,6)</f>
        <v>40101</v>
      </c>
      <c r="O113" s="24">
        <f>VLOOKUP(D113,Lookups!$B$6:$E$304,4)</f>
        <v>4.4999999999999998E-2</v>
      </c>
      <c r="P113" s="19">
        <f>VLOOKUP(D113,Lookups!$B$6:$D$304,3)</f>
        <v>22</v>
      </c>
      <c r="Q113" s="147">
        <f t="shared" si="5"/>
        <v>0</v>
      </c>
      <c r="R113" s="28">
        <f t="shared" ca="1" si="6"/>
        <v>-1784</v>
      </c>
    </row>
    <row r="114" spans="1:18" x14ac:dyDescent="0.2">
      <c r="A114" s="24"/>
      <c r="B114" s="25"/>
      <c r="C114" s="131">
        <v>0.27300000000000002</v>
      </c>
      <c r="D114" s="93">
        <v>40118</v>
      </c>
      <c r="E114" s="128">
        <f t="shared" si="4"/>
        <v>39.323514692119481</v>
      </c>
      <c r="F114" s="127">
        <f t="shared" si="8"/>
        <v>75</v>
      </c>
      <c r="G114" s="64" t="e">
        <f ca="1">IF(AND(E114&gt;F114,$G$1="no"),"",_xll.EURO(E114,F114,O114,O114,C114,R114,1,0))</f>
        <v>#NAME?</v>
      </c>
      <c r="H114" s="9" t="e">
        <f ca="1">_xll.EURO(E114,F114,O114,O114,C114,R114,1,1)</f>
        <v>#NAME?</v>
      </c>
      <c r="I114" s="64" t="e">
        <f ca="1">IF(AND(F114&gt;E114,$G$1="no"),"",_xll.EURO(E114,F114,O114,O114,C114,R114,0,0))</f>
        <v>#NAME?</v>
      </c>
      <c r="J114" s="10" t="e">
        <f ca="1">_xll.EURO(E114,F114,O114,O114,C114,R114,0,1)</f>
        <v>#NAME?</v>
      </c>
      <c r="K114" s="14" t="e">
        <f ca="1">_xll.EURO($E114,$F114,$O114,$O114,$C114,$R114,1,2)</f>
        <v>#NAME?</v>
      </c>
      <c r="L114" s="10" t="e">
        <f ca="1">_xll.EURO($E114,$F114,$O114,$O114,$C114,$R114,1,3)/100</f>
        <v>#NAME?</v>
      </c>
      <c r="M114" s="10" t="e">
        <f ca="1">_xll.EURO($E114,$F114,$O114,$O114,$C114,$R114,1,5)/365.25</f>
        <v>#NAME?</v>
      </c>
      <c r="N114" s="118">
        <f>VLOOKUP(D114,Lookups!$B$6:$H$304,6)</f>
        <v>40132</v>
      </c>
      <c r="O114" s="24">
        <f>VLOOKUP(D114,Lookups!$B$6:$E$304,4)</f>
        <v>4.4999999999999998E-2</v>
      </c>
      <c r="P114" s="19">
        <f>VLOOKUP(D114,Lookups!$B$6:$D$304,3)</f>
        <v>20</v>
      </c>
      <c r="Q114" s="147">
        <f t="shared" si="5"/>
        <v>0</v>
      </c>
      <c r="R114" s="28">
        <f t="shared" ca="1" si="6"/>
        <v>-1753</v>
      </c>
    </row>
    <row r="115" spans="1:18" x14ac:dyDescent="0.2">
      <c r="A115" s="24"/>
      <c r="B115" s="25"/>
      <c r="C115" s="131">
        <v>0.27300000000000002</v>
      </c>
      <c r="D115" s="93">
        <v>40148</v>
      </c>
      <c r="E115" s="128">
        <f t="shared" si="4"/>
        <v>39.323514692119481</v>
      </c>
      <c r="F115" s="127">
        <f t="shared" si="8"/>
        <v>75</v>
      </c>
      <c r="G115" s="64" t="e">
        <f ca="1">IF(AND(E115&gt;F115,$G$1="no"),"",_xll.EURO(E115,F115,O115,O115,C115,R115,1,0))</f>
        <v>#NAME?</v>
      </c>
      <c r="H115" s="9" t="e">
        <f ca="1">_xll.EURO(E115,F115,O115,O115,C115,R115,1,1)</f>
        <v>#NAME?</v>
      </c>
      <c r="I115" s="64" t="e">
        <f ca="1">IF(AND(F115&gt;E115,$G$1="no"),"",_xll.EURO(E115,F115,O115,O115,C115,R115,0,0))</f>
        <v>#NAME?</v>
      </c>
      <c r="J115" s="10" t="e">
        <f ca="1">_xll.EURO(E115,F115,O115,O115,C115,R115,0,1)</f>
        <v>#NAME?</v>
      </c>
      <c r="K115" s="14" t="e">
        <f ca="1">_xll.EURO($E115,$F115,$O115,$O115,$C115,$R115,1,2)</f>
        <v>#NAME?</v>
      </c>
      <c r="L115" s="10" t="e">
        <f ca="1">_xll.EURO($E115,$F115,$O115,$O115,$C115,$R115,1,3)/100</f>
        <v>#NAME?</v>
      </c>
      <c r="M115" s="10" t="e">
        <f ca="1">_xll.EURO($E115,$F115,$O115,$O115,$C115,$R115,1,5)/365.25</f>
        <v>#NAME?</v>
      </c>
      <c r="N115" s="118">
        <f>VLOOKUP(D115,Lookups!$B$6:$H$304,6)</f>
        <v>40162</v>
      </c>
      <c r="O115" s="24">
        <f>VLOOKUP(D115,Lookups!$B$6:$E$304,4)</f>
        <v>4.4999999999999998E-2</v>
      </c>
      <c r="P115" s="19">
        <f>VLOOKUP(D115,Lookups!$B$6:$D$304,3)</f>
        <v>22</v>
      </c>
      <c r="Q115" s="147">
        <f t="shared" si="5"/>
        <v>0</v>
      </c>
      <c r="R115" s="28">
        <f t="shared" ca="1" si="6"/>
        <v>-1723</v>
      </c>
    </row>
    <row r="116" spans="1:18" x14ac:dyDescent="0.2">
      <c r="A116" s="24"/>
      <c r="B116" s="25"/>
      <c r="C116" s="131">
        <v>0.27300000000000002</v>
      </c>
      <c r="D116" s="93">
        <v>40179</v>
      </c>
      <c r="E116" s="128">
        <f t="shared" si="4"/>
        <v>43.39565256249999</v>
      </c>
      <c r="F116" s="127">
        <f t="shared" si="8"/>
        <v>75</v>
      </c>
      <c r="G116" s="64" t="e">
        <f ca="1">IF(AND(E116&gt;F116,$G$1="no"),"",_xll.EURO(E116,F116,O116,O116,C116,R116,1,0))</f>
        <v>#NAME?</v>
      </c>
      <c r="H116" s="9" t="e">
        <f ca="1">_xll.EURO(E116,F116,O116,O116,C116,R116,1,1)</f>
        <v>#NAME?</v>
      </c>
      <c r="I116" s="64" t="e">
        <f ca="1">IF(AND(F116&gt;E116,$G$1="no"),"",_xll.EURO(E116,F116,O116,O116,C116,R116,0,0))</f>
        <v>#NAME?</v>
      </c>
      <c r="J116" s="10" t="e">
        <f ca="1">_xll.EURO(E116,F116,O116,O116,C116,R116,0,1)</f>
        <v>#NAME?</v>
      </c>
      <c r="K116" s="14" t="e">
        <f ca="1">_xll.EURO($E116,$F116,$O116,$O116,$C116,$R116,1,2)</f>
        <v>#NAME?</v>
      </c>
      <c r="L116" s="10" t="e">
        <f ca="1">_xll.EURO($E116,$F116,$O116,$O116,$C116,$R116,1,3)/100</f>
        <v>#NAME?</v>
      </c>
      <c r="M116" s="10" t="e">
        <f ca="1">_xll.EURO($E116,$F116,$O116,$O116,$C116,$R116,1,5)/365.25</f>
        <v>#NAME?</v>
      </c>
      <c r="N116" s="118">
        <f>VLOOKUP(D116,Lookups!$B$6:$H$304,6)</f>
        <v>40193</v>
      </c>
      <c r="O116" s="24">
        <f>VLOOKUP(D116,Lookups!$B$6:$E$304,4)</f>
        <v>4.4999999999999998E-2</v>
      </c>
      <c r="P116" s="19">
        <f>VLOOKUP(D116,Lookups!$B$6:$D$304,3)</f>
        <v>20</v>
      </c>
      <c r="Q116" s="147">
        <f t="shared" si="5"/>
        <v>0</v>
      </c>
      <c r="R116" s="28">
        <f t="shared" ca="1" si="6"/>
        <v>-1692</v>
      </c>
    </row>
    <row r="117" spans="1:18" x14ac:dyDescent="0.2">
      <c r="A117" s="24"/>
      <c r="B117" s="25"/>
      <c r="C117" s="131">
        <v>0.27300000000000002</v>
      </c>
      <c r="D117" s="93">
        <v>40210</v>
      </c>
      <c r="E117" s="128">
        <f t="shared" si="4"/>
        <v>76.418175644999977</v>
      </c>
      <c r="F117" s="127">
        <f t="shared" si="8"/>
        <v>75</v>
      </c>
      <c r="G117" s="64" t="e">
        <f ca="1">IF(AND(E117&gt;F117,$G$1="no"),"",_xll.EURO(E117,F117,O117,O117,C117,R117,1,0))</f>
        <v>#NAME?</v>
      </c>
      <c r="H117" s="9" t="e">
        <f ca="1">_xll.EURO(E117,F117,O117,O117,C117,R117,1,1)</f>
        <v>#NAME?</v>
      </c>
      <c r="I117" s="64" t="e">
        <f ca="1">IF(AND(F117&gt;E117,$G$1="no"),"",_xll.EURO(E117,F117,O117,O117,C117,R117,0,0))</f>
        <v>#NAME?</v>
      </c>
      <c r="J117" s="10" t="e">
        <f ca="1">_xll.EURO(E117,F117,O117,O117,C117,R117,0,1)</f>
        <v>#NAME?</v>
      </c>
      <c r="K117" s="14" t="e">
        <f ca="1">_xll.EURO($E117,$F117,$O117,$O117,$C117,$R117,1,2)</f>
        <v>#NAME?</v>
      </c>
      <c r="L117" s="10" t="e">
        <f ca="1">_xll.EURO($E117,$F117,$O117,$O117,$C117,$R117,1,3)/100</f>
        <v>#NAME?</v>
      </c>
      <c r="M117" s="10" t="e">
        <f ca="1">_xll.EURO($E117,$F117,$O117,$O117,$C117,$R117,1,5)/365.25</f>
        <v>#NAME?</v>
      </c>
      <c r="N117" s="118">
        <f>VLOOKUP(D117,Lookups!$B$6:$H$304,6)</f>
        <v>40224</v>
      </c>
      <c r="O117" s="24">
        <f>VLOOKUP(D117,Lookups!$B$6:$E$304,4)</f>
        <v>4.4999999999999998E-2</v>
      </c>
      <c r="P117" s="19">
        <f>VLOOKUP(D117,Lookups!$B$6:$D$304,3)</f>
        <v>20</v>
      </c>
      <c r="Q117" s="147">
        <f t="shared" si="5"/>
        <v>0</v>
      </c>
      <c r="R117" s="28">
        <f t="shared" ca="1" si="6"/>
        <v>-1661</v>
      </c>
    </row>
    <row r="118" spans="1:18" x14ac:dyDescent="0.2">
      <c r="A118" s="24"/>
      <c r="B118" s="25"/>
      <c r="C118" s="131">
        <v>0.27300000000000002</v>
      </c>
      <c r="D118" s="93">
        <v>40238</v>
      </c>
      <c r="E118" s="128">
        <f t="shared" si="4"/>
        <v>41.690883553203079</v>
      </c>
      <c r="F118" s="127">
        <f t="shared" si="8"/>
        <v>75</v>
      </c>
      <c r="G118" s="64" t="e">
        <f ca="1">IF(AND(E118&gt;F118,$G$1="no"),"",_xll.EURO(E118,F118,O118,O118,C118,R118,1,0))</f>
        <v>#NAME?</v>
      </c>
      <c r="H118" s="9" t="e">
        <f ca="1">_xll.EURO(E118,F118,O118,O118,C118,R118,1,1)</f>
        <v>#NAME?</v>
      </c>
      <c r="I118" s="64" t="e">
        <f ca="1">IF(AND(F118&gt;E118,$G$1="no"),"",_xll.EURO(E118,F118,O118,O118,C118,R118,0,0))</f>
        <v>#NAME?</v>
      </c>
      <c r="J118" s="10" t="e">
        <f ca="1">_xll.EURO(E118,F118,O118,O118,C118,R118,0,1)</f>
        <v>#NAME?</v>
      </c>
      <c r="K118" s="14" t="e">
        <f ca="1">_xll.EURO($E118,$F118,$O118,$O118,$C118,$R118,1,2)</f>
        <v>#NAME?</v>
      </c>
      <c r="L118" s="10" t="e">
        <f ca="1">_xll.EURO($E118,$F118,$O118,$O118,$C118,$R118,1,3)/100</f>
        <v>#NAME?</v>
      </c>
      <c r="M118" s="10" t="e">
        <f ca="1">_xll.EURO($E118,$F118,$O118,$O118,$C118,$R118,1,5)/365.25</f>
        <v>#NAME?</v>
      </c>
      <c r="N118" s="118">
        <f>VLOOKUP(D118,Lookups!$B$6:$H$304,6)</f>
        <v>40252</v>
      </c>
      <c r="O118" s="24">
        <f>VLOOKUP(D118,Lookups!$B$6:$E$304,4)</f>
        <v>4.4999999999999998E-2</v>
      </c>
      <c r="P118" s="19">
        <f>VLOOKUP(D118,Lookups!$B$6:$D$304,3)</f>
        <v>23</v>
      </c>
      <c r="Q118" s="147">
        <f t="shared" si="5"/>
        <v>0</v>
      </c>
      <c r="R118" s="28">
        <f t="shared" ca="1" si="6"/>
        <v>-1633</v>
      </c>
    </row>
    <row r="119" spans="1:18" x14ac:dyDescent="0.2">
      <c r="A119" s="24"/>
      <c r="B119" s="25"/>
      <c r="C119" s="131">
        <v>0.27300000000000002</v>
      </c>
      <c r="D119" s="93">
        <v>40269</v>
      </c>
      <c r="E119" s="128">
        <f t="shared" si="4"/>
        <v>40.936778997166741</v>
      </c>
      <c r="F119" s="127">
        <f t="shared" si="8"/>
        <v>75</v>
      </c>
      <c r="G119" s="64" t="e">
        <f ca="1">IF(AND(E119&gt;F119,$G$1="no"),"",_xll.EURO(E119,F119,O119,O119,C119,R119,1,0))</f>
        <v>#NAME?</v>
      </c>
      <c r="H119" s="9" t="e">
        <f ca="1">_xll.EURO(E119,F119,O119,O119,C119,R119,1,1)</f>
        <v>#NAME?</v>
      </c>
      <c r="I119" s="64" t="e">
        <f ca="1">IF(AND(F119&gt;E119,$G$1="no"),"",_xll.EURO(E119,F119,O119,O119,C119,R119,0,0))</f>
        <v>#NAME?</v>
      </c>
      <c r="J119" s="10" t="e">
        <f ca="1">_xll.EURO(E119,F119,O119,O119,C119,R119,0,1)</f>
        <v>#NAME?</v>
      </c>
      <c r="K119" s="14" t="e">
        <f ca="1">_xll.EURO($E119,$F119,$O119,$O119,$C119,$R119,1,2)</f>
        <v>#NAME?</v>
      </c>
      <c r="L119" s="10" t="e">
        <f ca="1">_xll.EURO($E119,$F119,$O119,$O119,$C119,$R119,1,3)/100</f>
        <v>#NAME?</v>
      </c>
      <c r="M119" s="10" t="e">
        <f ca="1">_xll.EURO($E119,$F119,$O119,$O119,$C119,$R119,1,5)/365.25</f>
        <v>#NAME?</v>
      </c>
      <c r="N119" s="118">
        <f>VLOOKUP(D119,Lookups!$B$6:$H$304,6)</f>
        <v>40283</v>
      </c>
      <c r="O119" s="24">
        <f>VLOOKUP(D119,Lookups!$B$6:$E$304,4)</f>
        <v>4.4999999999999998E-2</v>
      </c>
      <c r="P119" s="19">
        <f>VLOOKUP(D119,Lookups!$B$6:$D$304,3)</f>
        <v>22</v>
      </c>
      <c r="Q119" s="147">
        <f t="shared" si="5"/>
        <v>0</v>
      </c>
      <c r="R119" s="28">
        <f t="shared" ca="1" si="6"/>
        <v>-1602</v>
      </c>
    </row>
    <row r="120" spans="1:18" x14ac:dyDescent="0.2">
      <c r="A120" s="24"/>
      <c r="B120" s="25"/>
      <c r="C120" s="131">
        <v>0.27300000000000002</v>
      </c>
      <c r="D120" s="93">
        <v>40299</v>
      </c>
      <c r="E120" s="128">
        <f t="shared" si="4"/>
        <v>43.630014485854197</v>
      </c>
      <c r="F120" s="127">
        <f t="shared" si="8"/>
        <v>75</v>
      </c>
      <c r="G120" s="64" t="e">
        <f ca="1">IF(AND(E120&gt;F120,$G$1="no"),"",_xll.EURO(E120,F120,O120,O120,C120,R120,1,0))</f>
        <v>#NAME?</v>
      </c>
      <c r="H120" s="9" t="e">
        <f ca="1">_xll.EURO(E120,F120,O120,O120,C120,R120,1,1)</f>
        <v>#NAME?</v>
      </c>
      <c r="I120" s="64" t="e">
        <f ca="1">IF(AND(F120&gt;E120,$G$1="no"),"",_xll.EURO(E120,F120,O120,O120,C120,R120,0,0))</f>
        <v>#NAME?</v>
      </c>
      <c r="J120" s="10" t="e">
        <f ca="1">_xll.EURO(E120,F120,O120,O120,C120,R120,0,1)</f>
        <v>#NAME?</v>
      </c>
      <c r="K120" s="14" t="e">
        <f ca="1">_xll.EURO($E120,$F120,$O120,$O120,$C120,$R120,1,2)</f>
        <v>#NAME?</v>
      </c>
      <c r="L120" s="10" t="e">
        <f ca="1">_xll.EURO($E120,$F120,$O120,$O120,$C120,$R120,1,3)/100</f>
        <v>#NAME?</v>
      </c>
      <c r="M120" s="10" t="e">
        <f ca="1">_xll.EURO($E120,$F120,$O120,$O120,$C120,$R120,1,5)/365.25</f>
        <v>#NAME?</v>
      </c>
      <c r="N120" s="118">
        <f>VLOOKUP(D120,Lookups!$B$6:$H$304,6)</f>
        <v>40313</v>
      </c>
      <c r="O120" s="24">
        <f>VLOOKUP(D120,Lookups!$B$6:$E$304,4)</f>
        <v>4.4999999999999998E-2</v>
      </c>
      <c r="P120" s="19">
        <f>VLOOKUP(D120,Lookups!$B$6:$D$304,3)</f>
        <v>20</v>
      </c>
      <c r="Q120" s="147">
        <f t="shared" si="5"/>
        <v>0</v>
      </c>
      <c r="R120" s="28">
        <f t="shared" ca="1" si="6"/>
        <v>-1572</v>
      </c>
    </row>
    <row r="121" spans="1:18" x14ac:dyDescent="0.2">
      <c r="A121" s="24"/>
      <c r="B121" s="25"/>
      <c r="C121" s="131">
        <v>0.27300000000000002</v>
      </c>
      <c r="D121" s="93">
        <v>40330</v>
      </c>
      <c r="E121" s="128">
        <f t="shared" si="4"/>
        <v>50.363023072082157</v>
      </c>
      <c r="F121" s="127">
        <f t="shared" si="8"/>
        <v>75</v>
      </c>
      <c r="G121" s="64" t="e">
        <f ca="1">IF(AND(E121&gt;F121,$G$1="no"),"",_xll.EURO(E121,F121,O121,O121,C121,R121,1,0))</f>
        <v>#NAME?</v>
      </c>
      <c r="H121" s="9" t="e">
        <f ca="1">_xll.EURO(E121,F121,O121,O121,C121,R121,1,1)</f>
        <v>#NAME?</v>
      </c>
      <c r="I121" s="64" t="e">
        <f ca="1">IF(AND(F121&gt;E121,$G$1="no"),"",_xll.EURO(E121,F121,O121,O121,C121,R121,0,0))</f>
        <v>#NAME?</v>
      </c>
      <c r="J121" s="10" t="e">
        <f ca="1">_xll.EURO(E121,F121,O121,O121,C121,R121,0,1)</f>
        <v>#NAME?</v>
      </c>
      <c r="K121" s="14" t="e">
        <f ca="1">_xll.EURO($E121,$F121,$O121,$O121,$C121,$R121,1,2)</f>
        <v>#NAME?</v>
      </c>
      <c r="L121" s="10" t="e">
        <f ca="1">_xll.EURO($E121,$F121,$O121,$O121,$C121,$R121,1,3)/100</f>
        <v>#NAME?</v>
      </c>
      <c r="M121" s="10" t="e">
        <f ca="1">_xll.EURO($E121,$F121,$O121,$O121,$C121,$R121,1,5)/365.25</f>
        <v>#NAME?</v>
      </c>
      <c r="N121" s="118">
        <f>VLOOKUP(D121,Lookups!$B$6:$H$304,6)</f>
        <v>40344</v>
      </c>
      <c r="O121" s="24">
        <f>VLOOKUP(D121,Lookups!$B$6:$E$304,4)</f>
        <v>4.4999999999999998E-2</v>
      </c>
      <c r="P121" s="19">
        <f>VLOOKUP(D121,Lookups!$B$6:$D$304,3)</f>
        <v>22</v>
      </c>
      <c r="Q121" s="147">
        <f t="shared" si="5"/>
        <v>0</v>
      </c>
      <c r="R121" s="28">
        <f t="shared" ca="1" si="6"/>
        <v>-1541</v>
      </c>
    </row>
    <row r="122" spans="1:18" x14ac:dyDescent="0.2">
      <c r="A122" s="24"/>
      <c r="B122" s="25"/>
      <c r="C122" s="131">
        <v>0.27300000000000002</v>
      </c>
      <c r="D122" s="93">
        <v>40360</v>
      </c>
      <c r="E122" s="128">
        <f t="shared" si="4"/>
        <v>59.519932995586998</v>
      </c>
      <c r="F122" s="127">
        <f t="shared" si="8"/>
        <v>75</v>
      </c>
      <c r="G122" s="64" t="e">
        <f ca="1">IF(AND(E122&gt;F122,$G$1="no"),"",_xll.EURO(E122,F122,O122,O122,C122,R122,1,0))</f>
        <v>#NAME?</v>
      </c>
      <c r="H122" s="9" t="e">
        <f ca="1">_xll.EURO(E122,F122,O122,O122,C122,R122,1,1)</f>
        <v>#NAME?</v>
      </c>
      <c r="I122" s="64" t="e">
        <f ca="1">IF(AND(F122&gt;E122,$G$1="no"),"",_xll.EURO(E122,F122,O122,O122,C122,R122,0,0))</f>
        <v>#NAME?</v>
      </c>
      <c r="J122" s="10" t="e">
        <f ca="1">_xll.EURO(E122,F122,O122,O122,C122,R122,0,1)</f>
        <v>#NAME?</v>
      </c>
      <c r="K122" s="14" t="e">
        <f ca="1">_xll.EURO($E122,$F122,$O122,$O122,$C122,$R122,1,2)</f>
        <v>#NAME?</v>
      </c>
      <c r="L122" s="10" t="e">
        <f ca="1">_xll.EURO($E122,$F122,$O122,$O122,$C122,$R122,1,3)/100</f>
        <v>#NAME?</v>
      </c>
      <c r="M122" s="10" t="e">
        <f ca="1">_xll.EURO($E122,$F122,$O122,$O122,$C122,$R122,1,5)/365.25</f>
        <v>#NAME?</v>
      </c>
      <c r="N122" s="118">
        <f>VLOOKUP(D122,Lookups!$B$6:$H$304,6)</f>
        <v>40374</v>
      </c>
      <c r="O122" s="24">
        <f>VLOOKUP(D122,Lookups!$B$6:$E$304,4)</f>
        <v>4.4999999999999998E-2</v>
      </c>
      <c r="P122" s="19">
        <f>VLOOKUP(D122,Lookups!$B$6:$D$304,3)</f>
        <v>21</v>
      </c>
      <c r="Q122" s="147">
        <f t="shared" si="5"/>
        <v>0</v>
      </c>
      <c r="R122" s="28">
        <f t="shared" ca="1" si="6"/>
        <v>-1511</v>
      </c>
    </row>
    <row r="123" spans="1:18" x14ac:dyDescent="0.2">
      <c r="A123" s="24"/>
      <c r="B123" s="25"/>
      <c r="C123" s="131">
        <v>0.27300000000000002</v>
      </c>
      <c r="D123" s="93">
        <v>40391</v>
      </c>
      <c r="E123" s="128">
        <f t="shared" si="4"/>
        <v>59.519941214611684</v>
      </c>
      <c r="F123" s="127">
        <f t="shared" si="8"/>
        <v>75</v>
      </c>
      <c r="G123" s="64" t="e">
        <f ca="1">IF(AND(E123&gt;F123,$G$1="no"),"",_xll.EURO(E123,F123,O123,O123,C123,R123,1,0))</f>
        <v>#NAME?</v>
      </c>
      <c r="H123" s="9" t="e">
        <f ca="1">_xll.EURO(E123,F123,O123,O123,C123,R123,1,1)</f>
        <v>#NAME?</v>
      </c>
      <c r="I123" s="64" t="e">
        <f ca="1">IF(AND(F123&gt;E123,$G$1="no"),"",_xll.EURO(E123,F123,O123,O123,C123,R123,0,0))</f>
        <v>#NAME?</v>
      </c>
      <c r="J123" s="10" t="e">
        <f ca="1">_xll.EURO(E123,F123,O123,O123,C123,R123,0,1)</f>
        <v>#NAME?</v>
      </c>
      <c r="K123" s="14" t="e">
        <f ca="1">_xll.EURO($E123,$F123,$O123,$O123,$C123,$R123,1,2)</f>
        <v>#NAME?</v>
      </c>
      <c r="L123" s="10" t="e">
        <f ca="1">_xll.EURO($E123,$F123,$O123,$O123,$C123,$R123,1,3)/100</f>
        <v>#NAME?</v>
      </c>
      <c r="M123" s="10" t="e">
        <f ca="1">_xll.EURO($E123,$F123,$O123,$O123,$C123,$R123,1,5)/365.25</f>
        <v>#NAME?</v>
      </c>
      <c r="N123" s="118">
        <f>VLOOKUP(D123,Lookups!$B$6:$H$304,6)</f>
        <v>40405</v>
      </c>
      <c r="O123" s="24">
        <f>VLOOKUP(D123,Lookups!$B$6:$E$304,4)</f>
        <v>4.4999999999999998E-2</v>
      </c>
      <c r="P123" s="19">
        <f>VLOOKUP(D123,Lookups!$B$6:$D$304,3)</f>
        <v>22</v>
      </c>
      <c r="Q123" s="147">
        <f t="shared" si="5"/>
        <v>0</v>
      </c>
      <c r="R123" s="28">
        <f t="shared" ca="1" si="6"/>
        <v>-1480</v>
      </c>
    </row>
    <row r="124" spans="1:18" x14ac:dyDescent="0.2">
      <c r="A124" s="24"/>
      <c r="B124" s="25"/>
      <c r="C124" s="131">
        <v>0.27300000000000002</v>
      </c>
      <c r="D124" s="93">
        <v>40422</v>
      </c>
      <c r="E124" s="128">
        <f t="shared" si="4"/>
        <v>43.630006266829511</v>
      </c>
      <c r="F124" s="127">
        <f t="shared" si="8"/>
        <v>75</v>
      </c>
      <c r="G124" s="64" t="e">
        <f ca="1">IF(AND(E124&gt;F124,$G$1="no"),"",_xll.EURO(E124,F124,O124,O124,C124,R124,1,0))</f>
        <v>#NAME?</v>
      </c>
      <c r="H124" s="9" t="e">
        <f ca="1">_xll.EURO(E124,F124,O124,O124,C124,R124,1,1)</f>
        <v>#NAME?</v>
      </c>
      <c r="I124" s="64" t="e">
        <f ca="1">IF(AND(F124&gt;E124,$G$1="no"),"",_xll.EURO(E124,F124,O124,O124,C124,R124,0,0))</f>
        <v>#NAME?</v>
      </c>
      <c r="J124" s="10" t="e">
        <f ca="1">_xll.EURO(E124,F124,O124,O124,C124,R124,0,1)</f>
        <v>#NAME?</v>
      </c>
      <c r="K124" s="14" t="e">
        <f ca="1">_xll.EURO($E124,$F124,$O124,$O124,$C124,$R124,1,2)</f>
        <v>#NAME?</v>
      </c>
      <c r="L124" s="10" t="e">
        <f ca="1">_xll.EURO($E124,$F124,$O124,$O124,$C124,$R124,1,3)/100</f>
        <v>#NAME?</v>
      </c>
      <c r="M124" s="10" t="e">
        <f ca="1">_xll.EURO($E124,$F124,$O124,$O124,$C124,$R124,1,5)/365.25</f>
        <v>#NAME?</v>
      </c>
      <c r="N124" s="118">
        <f>VLOOKUP(D124,Lookups!$B$6:$H$304,6)</f>
        <v>40436</v>
      </c>
      <c r="O124" s="24">
        <f>VLOOKUP(D124,Lookups!$B$6:$E$304,4)</f>
        <v>4.4999999999999998E-2</v>
      </c>
      <c r="P124" s="19">
        <f>VLOOKUP(D124,Lookups!$B$6:$D$304,3)</f>
        <v>21</v>
      </c>
      <c r="Q124" s="147">
        <f t="shared" si="5"/>
        <v>0</v>
      </c>
      <c r="R124" s="28">
        <f t="shared" ca="1" si="6"/>
        <v>-1449</v>
      </c>
    </row>
    <row r="125" spans="1:18" x14ac:dyDescent="0.2">
      <c r="A125" s="24"/>
      <c r="B125" s="25"/>
      <c r="C125" s="131">
        <v>0.27300000000000002</v>
      </c>
      <c r="D125" s="93">
        <v>40452</v>
      </c>
      <c r="E125" s="128">
        <f t="shared" si="4"/>
        <v>39.967239009817696</v>
      </c>
      <c r="F125" s="127">
        <f t="shared" si="8"/>
        <v>75</v>
      </c>
      <c r="G125" s="64" t="e">
        <f ca="1">IF(AND(E125&gt;F125,$G$1="no"),"",_xll.EURO(E125,F125,O125,O125,C125,R125,1,0))</f>
        <v>#NAME?</v>
      </c>
      <c r="H125" s="9" t="e">
        <f ca="1">_xll.EURO(E125,F125,O125,O125,C125,R125,1,1)</f>
        <v>#NAME?</v>
      </c>
      <c r="I125" s="64" t="e">
        <f ca="1">IF(AND(F125&gt;E125,$G$1="no"),"",_xll.EURO(E125,F125,O125,O125,C125,R125,0,0))</f>
        <v>#NAME?</v>
      </c>
      <c r="J125" s="10" t="e">
        <f ca="1">_xll.EURO(E125,F125,O125,O125,C125,R125,0,1)</f>
        <v>#NAME?</v>
      </c>
      <c r="K125" s="14" t="e">
        <f ca="1">_xll.EURO($E125,$F125,$O125,$O125,$C125,$R125,1,2)</f>
        <v>#NAME?</v>
      </c>
      <c r="L125" s="10" t="e">
        <f ca="1">_xll.EURO($E125,$F125,$O125,$O125,$C125,$R125,1,3)/100</f>
        <v>#NAME?</v>
      </c>
      <c r="M125" s="10" t="e">
        <f ca="1">_xll.EURO($E125,$F125,$O125,$O125,$C125,$R125,1,5)/365.25</f>
        <v>#NAME?</v>
      </c>
      <c r="N125" s="118">
        <f>VLOOKUP(D125,Lookups!$B$6:$H$304,6)</f>
        <v>40466</v>
      </c>
      <c r="O125" s="24">
        <f>VLOOKUP(D125,Lookups!$B$6:$E$304,4)</f>
        <v>4.4999999999999998E-2</v>
      </c>
      <c r="P125" s="19">
        <f>VLOOKUP(D125,Lookups!$B$6:$D$304,3)</f>
        <v>21</v>
      </c>
      <c r="Q125" s="147">
        <f t="shared" si="5"/>
        <v>0</v>
      </c>
      <c r="R125" s="28">
        <f t="shared" ca="1" si="6"/>
        <v>-1419</v>
      </c>
    </row>
    <row r="126" spans="1:18" x14ac:dyDescent="0.2">
      <c r="A126" s="24"/>
      <c r="B126" s="25"/>
      <c r="C126" s="131">
        <v>0.27300000000000002</v>
      </c>
      <c r="D126" s="93">
        <v>40483</v>
      </c>
      <c r="E126" s="128">
        <f t="shared" si="4"/>
        <v>39.913367412501266</v>
      </c>
      <c r="F126" s="127">
        <f t="shared" si="8"/>
        <v>75</v>
      </c>
      <c r="G126" s="64" t="e">
        <f ca="1">IF(AND(E126&gt;F126,$G$1="no"),"",_xll.EURO(E126,F126,O126,O126,C126,R126,1,0))</f>
        <v>#NAME?</v>
      </c>
      <c r="H126" s="9" t="e">
        <f ca="1">_xll.EURO(E126,F126,O126,O126,C126,R126,1,1)</f>
        <v>#NAME?</v>
      </c>
      <c r="I126" s="64" t="e">
        <f ca="1">IF(AND(F126&gt;E126,$G$1="no"),"",_xll.EURO(E126,F126,O126,O126,C126,R126,0,0))</f>
        <v>#NAME?</v>
      </c>
      <c r="J126" s="10" t="e">
        <f ca="1">_xll.EURO(E126,F126,O126,O126,C126,R126,0,1)</f>
        <v>#NAME?</v>
      </c>
      <c r="K126" s="14" t="e">
        <f ca="1">_xll.EURO($E126,$F126,$O126,$O126,$C126,$R126,1,2)</f>
        <v>#NAME?</v>
      </c>
      <c r="L126" s="10" t="e">
        <f ca="1">_xll.EURO($E126,$F126,$O126,$O126,$C126,$R126,1,3)/100</f>
        <v>#NAME?</v>
      </c>
      <c r="M126" s="10" t="e">
        <f ca="1">_xll.EURO($E126,$F126,$O126,$O126,$C126,$R126,1,5)/365.25</f>
        <v>#NAME?</v>
      </c>
      <c r="N126" s="118">
        <f>VLOOKUP(D126,Lookups!$B$6:$H$304,6)</f>
        <v>40497</v>
      </c>
      <c r="O126" s="24">
        <f>VLOOKUP(D126,Lookups!$B$6:$E$304,4)</f>
        <v>4.4999999999999998E-2</v>
      </c>
      <c r="P126" s="19">
        <f>VLOOKUP(D126,Lookups!$B$6:$D$304,3)</f>
        <v>21</v>
      </c>
      <c r="Q126" s="147">
        <f t="shared" si="5"/>
        <v>0</v>
      </c>
      <c r="R126" s="28">
        <f t="shared" ca="1" si="6"/>
        <v>-1388</v>
      </c>
    </row>
    <row r="127" spans="1:18" x14ac:dyDescent="0.2">
      <c r="A127" s="24"/>
      <c r="B127" s="25"/>
      <c r="C127" s="131">
        <v>0.27300000000000002</v>
      </c>
      <c r="D127" s="93">
        <v>40513</v>
      </c>
      <c r="E127" s="128">
        <f t="shared" si="4"/>
        <v>39.913367412501266</v>
      </c>
      <c r="F127" s="127">
        <f t="shared" si="8"/>
        <v>75</v>
      </c>
      <c r="G127" s="64" t="e">
        <f ca="1">IF(AND(E127&gt;F127,$G$1="no"),"",_xll.EURO(E127,F127,O127,O127,C127,R127,1,0))</f>
        <v>#NAME?</v>
      </c>
      <c r="H127" s="9" t="e">
        <f ca="1">_xll.EURO(E127,F127,O127,O127,C127,R127,1,1)</f>
        <v>#NAME?</v>
      </c>
      <c r="I127" s="64" t="e">
        <f ca="1">IF(AND(F127&gt;E127,$G$1="no"),"",_xll.EURO(E127,F127,O127,O127,C127,R127,0,0))</f>
        <v>#NAME?</v>
      </c>
      <c r="J127" s="10" t="e">
        <f ca="1">_xll.EURO(E127,F127,O127,O127,C127,R127,0,1)</f>
        <v>#NAME?</v>
      </c>
      <c r="K127" s="14" t="e">
        <f ca="1">_xll.EURO($E127,$F127,$O127,$O127,$C127,$R127,1,2)</f>
        <v>#NAME?</v>
      </c>
      <c r="L127" s="10" t="e">
        <f ca="1">_xll.EURO($E127,$F127,$O127,$O127,$C127,$R127,1,3)/100</f>
        <v>#NAME?</v>
      </c>
      <c r="M127" s="10" t="e">
        <f ca="1">_xll.EURO($E127,$F127,$O127,$O127,$C127,$R127,1,5)/365.25</f>
        <v>#NAME?</v>
      </c>
      <c r="N127" s="118">
        <f>VLOOKUP(D127,Lookups!$B$6:$H$304,6)</f>
        <v>40527</v>
      </c>
      <c r="O127" s="24">
        <f>VLOOKUP(D127,Lookups!$B$6:$E$304,4)</f>
        <v>4.4999999999999998E-2</v>
      </c>
      <c r="P127" s="19">
        <f>VLOOKUP(D127,Lookups!$B$6:$D$304,3)</f>
        <v>23</v>
      </c>
      <c r="Q127" s="147">
        <f t="shared" si="5"/>
        <v>0</v>
      </c>
      <c r="R127" s="28">
        <f t="shared" ca="1" si="6"/>
        <v>-1358</v>
      </c>
    </row>
    <row r="128" spans="1:18" x14ac:dyDescent="0.2">
      <c r="A128" s="24"/>
      <c r="B128" s="25"/>
      <c r="C128" s="131">
        <v>0.27300000000000002</v>
      </c>
      <c r="D128" s="93">
        <v>40544</v>
      </c>
      <c r="E128" s="128">
        <f t="shared" si="4"/>
        <v>44.046587350937486</v>
      </c>
      <c r="F128" s="127">
        <f t="shared" si="8"/>
        <v>75</v>
      </c>
      <c r="G128" s="64" t="e">
        <f ca="1">IF(AND(E128&gt;F128,$G$1="no"),"",_xll.EURO(E128,F128,O128,O128,C128,R128,1,0))</f>
        <v>#NAME?</v>
      </c>
      <c r="H128" s="9" t="e">
        <f ca="1">_xll.EURO(E128,F128,O128,O128,C128,R128,1,1)</f>
        <v>#NAME?</v>
      </c>
      <c r="I128" s="64" t="e">
        <f ca="1">IF(AND(F128&gt;E128,$G$1="no"),"",_xll.EURO(E128,F128,O128,O128,C128,R128,0,0))</f>
        <v>#NAME?</v>
      </c>
      <c r="J128" s="10" t="e">
        <f ca="1">_xll.EURO(E128,F128,O128,O128,C128,R128,0,1)</f>
        <v>#NAME?</v>
      </c>
      <c r="K128" s="14" t="e">
        <f ca="1">_xll.EURO($E128,$F128,$O128,$O128,$C128,$R128,1,2)</f>
        <v>#NAME?</v>
      </c>
      <c r="L128" s="10" t="e">
        <f ca="1">_xll.EURO($E128,$F128,$O128,$O128,$C128,$R128,1,3)/100</f>
        <v>#NAME?</v>
      </c>
      <c r="M128" s="10" t="e">
        <f ca="1">_xll.EURO($E128,$F128,$O128,$O128,$C128,$R128,1,5)/365.25</f>
        <v>#NAME?</v>
      </c>
      <c r="N128" s="118">
        <f>VLOOKUP(D128,Lookups!$B$6:$H$304,6)</f>
        <v>40558</v>
      </c>
      <c r="O128" s="24">
        <f>VLOOKUP(D128,Lookups!$B$6:$E$304,4)</f>
        <v>4.4999999999999998E-2</v>
      </c>
      <c r="P128" s="19">
        <f>VLOOKUP(D128,Lookups!$B$6:$D$304,3)</f>
        <v>21</v>
      </c>
      <c r="Q128" s="147">
        <f t="shared" si="5"/>
        <v>0</v>
      </c>
      <c r="R128" s="28">
        <f t="shared" ca="1" si="6"/>
        <v>-1327</v>
      </c>
    </row>
    <row r="129" spans="1:18" x14ac:dyDescent="0.2">
      <c r="A129" s="24"/>
      <c r="B129" s="25"/>
      <c r="C129" s="131">
        <v>0.27300000000000002</v>
      </c>
      <c r="D129" s="93">
        <v>40575</v>
      </c>
      <c r="E129" s="128">
        <f t="shared" si="4"/>
        <v>77.564448279674963</v>
      </c>
      <c r="F129" s="127">
        <f t="shared" si="8"/>
        <v>75</v>
      </c>
      <c r="G129" s="64" t="e">
        <f ca="1">IF(AND(E129&gt;F129,$G$1="no"),"",_xll.EURO(E129,F129,O129,O129,C129,R129,1,0))</f>
        <v>#NAME?</v>
      </c>
      <c r="H129" s="9" t="e">
        <f ca="1">_xll.EURO(E129,F129,O129,O129,C129,R129,1,1)</f>
        <v>#NAME?</v>
      </c>
      <c r="I129" s="64" t="e">
        <f ca="1">IF(AND(F129&gt;E129,$G$1="no"),"",_xll.EURO(E129,F129,O129,O129,C129,R129,0,0))</f>
        <v>#NAME?</v>
      </c>
      <c r="J129" s="10" t="e">
        <f ca="1">_xll.EURO(E129,F129,O129,O129,C129,R129,0,1)</f>
        <v>#NAME?</v>
      </c>
      <c r="K129" s="14" t="e">
        <f ca="1">_xll.EURO($E129,$F129,$O129,$O129,$C129,$R129,1,2)</f>
        <v>#NAME?</v>
      </c>
      <c r="L129" s="10" t="e">
        <f ca="1">_xll.EURO($E129,$F129,$O129,$O129,$C129,$R129,1,3)/100</f>
        <v>#NAME?</v>
      </c>
      <c r="M129" s="10" t="e">
        <f ca="1">_xll.EURO($E129,$F129,$O129,$O129,$C129,$R129,1,5)/365.25</f>
        <v>#NAME?</v>
      </c>
      <c r="N129" s="118">
        <f>VLOOKUP(D129,Lookups!$B$6:$H$304,6)</f>
        <v>40589</v>
      </c>
      <c r="O129" s="24">
        <f>VLOOKUP(D129,Lookups!$B$6:$E$304,4)</f>
        <v>4.4999999999999998E-2</v>
      </c>
      <c r="P129" s="19">
        <f>VLOOKUP(D129,Lookups!$B$6:$D$304,3)</f>
        <v>20</v>
      </c>
      <c r="Q129" s="147">
        <f t="shared" si="5"/>
        <v>0</v>
      </c>
      <c r="R129" s="28">
        <f t="shared" ca="1" si="6"/>
        <v>-1296</v>
      </c>
    </row>
    <row r="130" spans="1:18" x14ac:dyDescent="0.2">
      <c r="A130" s="24"/>
      <c r="B130" s="25"/>
      <c r="C130" s="131">
        <v>0.27300000000000002</v>
      </c>
      <c r="D130" s="93">
        <v>40603</v>
      </c>
      <c r="E130" s="128">
        <f t="shared" si="4"/>
        <v>42.31624680650112</v>
      </c>
      <c r="F130" s="127">
        <f t="shared" si="8"/>
        <v>75</v>
      </c>
      <c r="G130" s="64" t="e">
        <f ca="1">IF(AND(E130&gt;F130,$G$1="no"),"",_xll.EURO(E130,F130,O130,O130,C130,R130,1,0))</f>
        <v>#NAME?</v>
      </c>
      <c r="H130" s="9" t="e">
        <f ca="1">_xll.EURO(E130,F130,O130,O130,C130,R130,1,1)</f>
        <v>#NAME?</v>
      </c>
      <c r="I130" s="64" t="e">
        <f ca="1">IF(AND(F130&gt;E130,$G$1="no"),"",_xll.EURO(E130,F130,O130,O130,C130,R130,0,0))</f>
        <v>#NAME?</v>
      </c>
      <c r="J130" s="10" t="e">
        <f ca="1">_xll.EURO(E130,F130,O130,O130,C130,R130,0,1)</f>
        <v>#NAME?</v>
      </c>
      <c r="K130" s="14" t="e">
        <f ca="1">_xll.EURO($E130,$F130,$O130,$O130,$C130,$R130,1,2)</f>
        <v>#NAME?</v>
      </c>
      <c r="L130" s="10" t="e">
        <f ca="1">_xll.EURO($E130,$F130,$O130,$O130,$C130,$R130,1,3)/100</f>
        <v>#NAME?</v>
      </c>
      <c r="M130" s="10" t="e">
        <f ca="1">_xll.EURO($E130,$F130,$O130,$O130,$C130,$R130,1,5)/365.25</f>
        <v>#NAME?</v>
      </c>
      <c r="N130" s="118">
        <f>VLOOKUP(D130,Lookups!$B$6:$H$304,6)</f>
        <v>40617</v>
      </c>
      <c r="O130" s="24">
        <f>VLOOKUP(D130,Lookups!$B$6:$E$304,4)</f>
        <v>4.4999999999999998E-2</v>
      </c>
      <c r="P130" s="19">
        <f>VLOOKUP(D130,Lookups!$B$6:$D$304,3)</f>
        <v>23</v>
      </c>
      <c r="Q130" s="147">
        <f t="shared" si="5"/>
        <v>0</v>
      </c>
      <c r="R130" s="28">
        <f t="shared" ca="1" si="6"/>
        <v>-1268</v>
      </c>
    </row>
    <row r="131" spans="1:18" x14ac:dyDescent="0.2">
      <c r="A131" s="24"/>
      <c r="B131" s="25"/>
      <c r="C131" s="131">
        <v>0.27300000000000002</v>
      </c>
      <c r="D131" s="93">
        <v>40634</v>
      </c>
      <c r="E131" s="128">
        <f t="shared" si="4"/>
        <v>41.550830682124236</v>
      </c>
      <c r="F131" s="127">
        <f t="shared" si="8"/>
        <v>75</v>
      </c>
      <c r="G131" s="64" t="e">
        <f ca="1">IF(AND(E131&gt;F131,$G$1="no"),"",_xll.EURO(E131,F131,O131,O131,C131,R131,1,0))</f>
        <v>#NAME?</v>
      </c>
      <c r="H131" s="9" t="e">
        <f ca="1">_xll.EURO(E131,F131,O131,O131,C131,R131,1,1)</f>
        <v>#NAME?</v>
      </c>
      <c r="I131" s="64" t="e">
        <f ca="1">IF(AND(F131&gt;E131,$G$1="no"),"",_xll.EURO(E131,F131,O131,O131,C131,R131,0,0))</f>
        <v>#NAME?</v>
      </c>
      <c r="J131" s="10" t="e">
        <f ca="1">_xll.EURO(E131,F131,O131,O131,C131,R131,0,1)</f>
        <v>#NAME?</v>
      </c>
      <c r="K131" s="14" t="e">
        <f ca="1">_xll.EURO($E131,$F131,$O131,$O131,$C131,$R131,1,2)</f>
        <v>#NAME?</v>
      </c>
      <c r="L131" s="10" t="e">
        <f ca="1">_xll.EURO($E131,$F131,$O131,$O131,$C131,$R131,1,3)/100</f>
        <v>#NAME?</v>
      </c>
      <c r="M131" s="10" t="e">
        <f ca="1">_xll.EURO($E131,$F131,$O131,$O131,$C131,$R131,1,5)/365.25</f>
        <v>#NAME?</v>
      </c>
      <c r="N131" s="118">
        <f>VLOOKUP(D131,Lookups!$B$6:$H$304,6)</f>
        <v>40648</v>
      </c>
      <c r="O131" s="24">
        <f>VLOOKUP(D131,Lookups!$B$6:$E$304,4)</f>
        <v>4.4999999999999998E-2</v>
      </c>
      <c r="P131" s="19">
        <f>VLOOKUP(D131,Lookups!$B$6:$D$304,3)</f>
        <v>21</v>
      </c>
      <c r="Q131" s="147">
        <f t="shared" si="5"/>
        <v>0</v>
      </c>
      <c r="R131" s="28">
        <f t="shared" ca="1" si="6"/>
        <v>-1237</v>
      </c>
    </row>
    <row r="132" spans="1:18" x14ac:dyDescent="0.2">
      <c r="A132" s="24"/>
      <c r="B132" s="25"/>
      <c r="C132" s="131">
        <v>0.27300000000000002</v>
      </c>
      <c r="D132" s="93">
        <v>40664</v>
      </c>
      <c r="E132" s="128">
        <f t="shared" si="4"/>
        <v>44.284464703142007</v>
      </c>
      <c r="F132" s="127">
        <f t="shared" si="8"/>
        <v>75</v>
      </c>
      <c r="G132" s="64" t="e">
        <f ca="1">IF(AND(E132&gt;F132,$G$1="no"),"",_xll.EURO(E132,F132,O132,O132,C132,R132,1,0))</f>
        <v>#NAME?</v>
      </c>
      <c r="H132" s="9" t="e">
        <f ca="1">_xll.EURO(E132,F132,O132,O132,C132,R132,1,1)</f>
        <v>#NAME?</v>
      </c>
      <c r="I132" s="64" t="e">
        <f ca="1">IF(AND(F132&gt;E132,$G$1="no"),"",_xll.EURO(E132,F132,O132,O132,C132,R132,0,0))</f>
        <v>#NAME?</v>
      </c>
      <c r="J132" s="10" t="e">
        <f ca="1">_xll.EURO(E132,F132,O132,O132,C132,R132,0,1)</f>
        <v>#NAME?</v>
      </c>
      <c r="K132" s="14" t="e">
        <f ca="1">_xll.EURO($E132,$F132,$O132,$O132,$C132,$R132,1,2)</f>
        <v>#NAME?</v>
      </c>
      <c r="L132" s="10" t="e">
        <f ca="1">_xll.EURO($E132,$F132,$O132,$O132,$C132,$R132,1,3)/100</f>
        <v>#NAME?</v>
      </c>
      <c r="M132" s="10" t="e">
        <f ca="1">_xll.EURO($E132,$F132,$O132,$O132,$C132,$R132,1,5)/365.25</f>
        <v>#NAME?</v>
      </c>
      <c r="N132" s="118">
        <f>VLOOKUP(D132,Lookups!$B$6:$H$304,6)</f>
        <v>40678</v>
      </c>
      <c r="O132" s="24">
        <f>VLOOKUP(D132,Lookups!$B$6:$E$304,4)</f>
        <v>4.4999999999999998E-2</v>
      </c>
      <c r="P132" s="19">
        <f>VLOOKUP(D132,Lookups!$B$6:$D$304,3)</f>
        <v>21</v>
      </c>
      <c r="Q132" s="147">
        <f t="shared" si="5"/>
        <v>0</v>
      </c>
      <c r="R132" s="28">
        <f t="shared" ca="1" si="6"/>
        <v>-1207</v>
      </c>
    </row>
    <row r="133" spans="1:18" x14ac:dyDescent="0.2">
      <c r="A133" s="24"/>
      <c r="B133" s="25"/>
      <c r="C133" s="131">
        <v>0.27300000000000002</v>
      </c>
      <c r="D133" s="93">
        <v>40695</v>
      </c>
      <c r="E133" s="128">
        <f t="shared" si="4"/>
        <v>51.118468418163381</v>
      </c>
      <c r="F133" s="127">
        <f t="shared" si="8"/>
        <v>75</v>
      </c>
      <c r="G133" s="64" t="e">
        <f ca="1">IF(AND(E133&gt;F133,$G$1="no"),"",_xll.EURO(E133,F133,O133,O133,C133,R133,1,0))</f>
        <v>#NAME?</v>
      </c>
      <c r="H133" s="9" t="e">
        <f ca="1">_xll.EURO(E133,F133,O133,O133,C133,R133,1,1)</f>
        <v>#NAME?</v>
      </c>
      <c r="I133" s="64" t="e">
        <f ca="1">IF(AND(F133&gt;E133,$G$1="no"),"",_xll.EURO(E133,F133,O133,O133,C133,R133,0,0))</f>
        <v>#NAME?</v>
      </c>
      <c r="J133" s="10" t="e">
        <f ca="1">_xll.EURO(E133,F133,O133,O133,C133,R133,0,1)</f>
        <v>#NAME?</v>
      </c>
      <c r="K133" s="14" t="e">
        <f ca="1">_xll.EURO($E133,$F133,$O133,$O133,$C133,$R133,1,2)</f>
        <v>#NAME?</v>
      </c>
      <c r="L133" s="10" t="e">
        <f ca="1">_xll.EURO($E133,$F133,$O133,$O133,$C133,$R133,1,3)/100</f>
        <v>#NAME?</v>
      </c>
      <c r="M133" s="10" t="e">
        <f ca="1">_xll.EURO($E133,$F133,$O133,$O133,$C133,$R133,1,5)/365.25</f>
        <v>#NAME?</v>
      </c>
      <c r="N133" s="118">
        <f>VLOOKUP(D133,Lookups!$B$6:$H$304,6)</f>
        <v>40709</v>
      </c>
      <c r="O133" s="24">
        <f>VLOOKUP(D133,Lookups!$B$6:$E$304,4)</f>
        <v>4.4999999999999998E-2</v>
      </c>
      <c r="P133" s="19">
        <f>VLOOKUP(D133,Lookups!$B$6:$D$304,3)</f>
        <v>22</v>
      </c>
      <c r="Q133" s="147">
        <f t="shared" si="5"/>
        <v>0</v>
      </c>
      <c r="R133" s="28">
        <f t="shared" ca="1" si="6"/>
        <v>-1176</v>
      </c>
    </row>
    <row r="134" spans="1:18" x14ac:dyDescent="0.2">
      <c r="A134" s="24"/>
      <c r="B134" s="25"/>
      <c r="C134" s="131">
        <v>0.27300000000000002</v>
      </c>
      <c r="D134" s="93">
        <v>40725</v>
      </c>
      <c r="E134" s="128">
        <f t="shared" ref="E134:E197" si="9">E122*1.015</f>
        <v>60.412731990520797</v>
      </c>
      <c r="F134" s="127">
        <f t="shared" si="8"/>
        <v>75</v>
      </c>
      <c r="G134" s="64" t="e">
        <f ca="1">IF(AND(E134&gt;F134,$G$1="no"),"",_xll.EURO(E134,F134,O134,O134,C134,R134,1,0))</f>
        <v>#NAME?</v>
      </c>
      <c r="H134" s="9" t="e">
        <f ca="1">_xll.EURO(E134,F134,O134,O134,C134,R134,1,1)</f>
        <v>#NAME?</v>
      </c>
      <c r="I134" s="64" t="e">
        <f ca="1">IF(AND(F134&gt;E134,$G$1="no"),"",_xll.EURO(E134,F134,O134,O134,C134,R134,0,0))</f>
        <v>#NAME?</v>
      </c>
      <c r="J134" s="10" t="e">
        <f ca="1">_xll.EURO(E134,F134,O134,O134,C134,R134,0,1)</f>
        <v>#NAME?</v>
      </c>
      <c r="K134" s="14" t="e">
        <f ca="1">_xll.EURO($E134,$F134,$O134,$O134,$C134,$R134,1,2)</f>
        <v>#NAME?</v>
      </c>
      <c r="L134" s="10" t="e">
        <f ca="1">_xll.EURO($E134,$F134,$O134,$O134,$C134,$R134,1,3)/100</f>
        <v>#NAME?</v>
      </c>
      <c r="M134" s="10" t="e">
        <f ca="1">_xll.EURO($E134,$F134,$O134,$O134,$C134,$R134,1,5)/365.25</f>
        <v>#NAME?</v>
      </c>
      <c r="N134" s="118">
        <f>VLOOKUP(D134,Lookups!$B$6:$H$304,6)</f>
        <v>40739</v>
      </c>
      <c r="O134" s="24">
        <f>VLOOKUP(D134,Lookups!$B$6:$E$304,4)</f>
        <v>4.4999999999999998E-2</v>
      </c>
      <c r="P134" s="19">
        <f>VLOOKUP(D134,Lookups!$B$6:$D$304,3)</f>
        <v>20</v>
      </c>
      <c r="Q134" s="147">
        <f t="shared" si="5"/>
        <v>0</v>
      </c>
      <c r="R134" s="28">
        <f t="shared" ca="1" si="6"/>
        <v>-1146</v>
      </c>
    </row>
    <row r="135" spans="1:18" x14ac:dyDescent="0.2">
      <c r="A135" s="24"/>
      <c r="B135" s="25"/>
      <c r="C135" s="131">
        <v>0.27300000000000002</v>
      </c>
      <c r="D135" s="93">
        <v>40756</v>
      </c>
      <c r="E135" s="128">
        <f t="shared" si="9"/>
        <v>60.41274033283085</v>
      </c>
      <c r="F135" s="127">
        <f t="shared" si="8"/>
        <v>75</v>
      </c>
      <c r="G135" s="64" t="e">
        <f ca="1">IF(AND(E135&gt;F135,$G$1="no"),"",_xll.EURO(E135,F135,O135,O135,C135,R135,1,0))</f>
        <v>#NAME?</v>
      </c>
      <c r="H135" s="9" t="e">
        <f ca="1">_xll.EURO(E135,F135,O135,O135,C135,R135,1,1)</f>
        <v>#NAME?</v>
      </c>
      <c r="I135" s="64" t="e">
        <f ca="1">IF(AND(F135&gt;E135,$G$1="no"),"",_xll.EURO(E135,F135,O135,O135,C135,R135,0,0))</f>
        <v>#NAME?</v>
      </c>
      <c r="J135" s="10" t="e">
        <f ca="1">_xll.EURO(E135,F135,O135,O135,C135,R135,0,1)</f>
        <v>#NAME?</v>
      </c>
      <c r="K135" s="14" t="e">
        <f ca="1">_xll.EURO($E135,$F135,$O135,$O135,$C135,$R135,1,2)</f>
        <v>#NAME?</v>
      </c>
      <c r="L135" s="10" t="e">
        <f ca="1">_xll.EURO($E135,$F135,$O135,$O135,$C135,$R135,1,3)/100</f>
        <v>#NAME?</v>
      </c>
      <c r="M135" s="10" t="e">
        <f ca="1">_xll.EURO($E135,$F135,$O135,$O135,$C135,$R135,1,5)/365.25</f>
        <v>#NAME?</v>
      </c>
      <c r="N135" s="118">
        <f>VLOOKUP(D135,Lookups!$B$6:$H$304,6)</f>
        <v>40770</v>
      </c>
      <c r="O135" s="24">
        <f>VLOOKUP(D135,Lookups!$B$6:$E$304,4)</f>
        <v>4.4999999999999998E-2</v>
      </c>
      <c r="P135" s="19">
        <f>VLOOKUP(D135,Lookups!$B$6:$D$304,3)</f>
        <v>23</v>
      </c>
      <c r="Q135" s="147">
        <f t="shared" si="5"/>
        <v>0</v>
      </c>
      <c r="R135" s="28">
        <f t="shared" ca="1" si="6"/>
        <v>-1115</v>
      </c>
    </row>
    <row r="136" spans="1:18" x14ac:dyDescent="0.2">
      <c r="A136" s="24"/>
      <c r="B136" s="25"/>
      <c r="C136" s="131">
        <v>0.27300000000000002</v>
      </c>
      <c r="D136" s="93">
        <v>40787</v>
      </c>
      <c r="E136" s="128">
        <f t="shared" si="9"/>
        <v>44.284456360831946</v>
      </c>
      <c r="F136" s="127">
        <f t="shared" si="8"/>
        <v>75</v>
      </c>
      <c r="G136" s="64" t="e">
        <f ca="1">IF(AND(E136&gt;F136,$G$1="no"),"",_xll.EURO(E136,F136,O136,O136,C136,R136,1,0))</f>
        <v>#NAME?</v>
      </c>
      <c r="H136" s="9" t="e">
        <f ca="1">_xll.EURO(E136,F136,O136,O136,C136,R136,1,1)</f>
        <v>#NAME?</v>
      </c>
      <c r="I136" s="64" t="e">
        <f ca="1">IF(AND(F136&gt;E136,$G$1="no"),"",_xll.EURO(E136,F136,O136,O136,C136,R136,0,0))</f>
        <v>#NAME?</v>
      </c>
      <c r="J136" s="10" t="e">
        <f ca="1">_xll.EURO(E136,F136,O136,O136,C136,R136,0,1)</f>
        <v>#NAME?</v>
      </c>
      <c r="K136" s="14" t="e">
        <f ca="1">_xll.EURO($E136,$F136,$O136,$O136,$C136,$R136,1,2)</f>
        <v>#NAME?</v>
      </c>
      <c r="L136" s="10" t="e">
        <f ca="1">_xll.EURO($E136,$F136,$O136,$O136,$C136,$R136,1,3)/100</f>
        <v>#NAME?</v>
      </c>
      <c r="M136" s="10" t="e">
        <f ca="1">_xll.EURO($E136,$F136,$O136,$O136,$C136,$R136,1,5)/365.25</f>
        <v>#NAME?</v>
      </c>
      <c r="N136" s="118">
        <f>VLOOKUP(D136,Lookups!$B$6:$H$304,6)</f>
        <v>40801</v>
      </c>
      <c r="O136" s="24">
        <f>VLOOKUP(D136,Lookups!$B$6:$E$304,4)</f>
        <v>4.4999999999999998E-2</v>
      </c>
      <c r="P136" s="19">
        <f>VLOOKUP(D136,Lookups!$B$6:$D$304,3)</f>
        <v>21</v>
      </c>
      <c r="Q136" s="147">
        <f t="shared" si="5"/>
        <v>0</v>
      </c>
      <c r="R136" s="28">
        <f t="shared" ca="1" si="6"/>
        <v>-1084</v>
      </c>
    </row>
    <row r="137" spans="1:18" x14ac:dyDescent="0.2">
      <c r="A137" s="24"/>
      <c r="B137" s="25"/>
      <c r="C137" s="131">
        <v>0.27300000000000002</v>
      </c>
      <c r="D137" s="93">
        <v>40817</v>
      </c>
      <c r="E137" s="128">
        <f t="shared" si="9"/>
        <v>40.566747594964959</v>
      </c>
      <c r="F137" s="127">
        <f t="shared" si="8"/>
        <v>75</v>
      </c>
      <c r="G137" s="64" t="e">
        <f ca="1">IF(AND(E137&gt;F137,$G$1="no"),"",_xll.EURO(E137,F137,O137,O137,C137,R137,1,0))</f>
        <v>#NAME?</v>
      </c>
      <c r="H137" s="9" t="e">
        <f ca="1">_xll.EURO(E137,F137,O137,O137,C137,R137,1,1)</f>
        <v>#NAME?</v>
      </c>
      <c r="I137" s="64" t="e">
        <f ca="1">IF(AND(F137&gt;E137,$G$1="no"),"",_xll.EURO(E137,F137,O137,O137,C137,R137,0,0))</f>
        <v>#NAME?</v>
      </c>
      <c r="J137" s="10" t="e">
        <f ca="1">_xll.EURO(E137,F137,O137,O137,C137,R137,0,1)</f>
        <v>#NAME?</v>
      </c>
      <c r="K137" s="14" t="e">
        <f ca="1">_xll.EURO($E137,$F137,$O137,$O137,$C137,$R137,1,2)</f>
        <v>#NAME?</v>
      </c>
      <c r="L137" s="10" t="e">
        <f ca="1">_xll.EURO($E137,$F137,$O137,$O137,$C137,$R137,1,3)/100</f>
        <v>#NAME?</v>
      </c>
      <c r="M137" s="10" t="e">
        <f ca="1">_xll.EURO($E137,$F137,$O137,$O137,$C137,$R137,1,5)/365.25</f>
        <v>#NAME?</v>
      </c>
      <c r="N137" s="118">
        <f>VLOOKUP(D137,Lookups!$B$6:$H$304,6)</f>
        <v>40831</v>
      </c>
      <c r="O137" s="24">
        <f>VLOOKUP(D137,Lookups!$B$6:$E$304,4)</f>
        <v>4.4999999999999998E-2</v>
      </c>
      <c r="P137" s="19">
        <f>VLOOKUP(D137,Lookups!$B$6:$D$304,3)</f>
        <v>21</v>
      </c>
      <c r="Q137" s="147">
        <f t="shared" si="5"/>
        <v>0</v>
      </c>
      <c r="R137" s="28">
        <f t="shared" ca="1" si="6"/>
        <v>-1054</v>
      </c>
    </row>
    <row r="138" spans="1:18" x14ac:dyDescent="0.2">
      <c r="A138" s="24"/>
      <c r="B138" s="25"/>
      <c r="C138" s="131">
        <v>0.27300000000000002</v>
      </c>
      <c r="D138" s="93">
        <v>40848</v>
      </c>
      <c r="E138" s="128">
        <f t="shared" si="9"/>
        <v>40.512067923688782</v>
      </c>
      <c r="F138" s="127">
        <f t="shared" si="8"/>
        <v>75</v>
      </c>
      <c r="G138" s="64" t="e">
        <f ca="1">IF(AND(E138&gt;F138,$G$1="no"),"",_xll.EURO(E138,F138,O138,O138,C138,R138,1,0))</f>
        <v>#NAME?</v>
      </c>
      <c r="H138" s="9" t="e">
        <f ca="1">_xll.EURO(E138,F138,O138,O138,C138,R138,1,1)</f>
        <v>#NAME?</v>
      </c>
      <c r="I138" s="64" t="e">
        <f ca="1">IF(AND(F138&gt;E138,$G$1="no"),"",_xll.EURO(E138,F138,O138,O138,C138,R138,0,0))</f>
        <v>#NAME?</v>
      </c>
      <c r="J138" s="10" t="e">
        <f ca="1">_xll.EURO(E138,F138,O138,O138,C138,R138,0,1)</f>
        <v>#NAME?</v>
      </c>
      <c r="K138" s="14" t="e">
        <f ca="1">_xll.EURO($E138,$F138,$O138,$O138,$C138,$R138,1,2)</f>
        <v>#NAME?</v>
      </c>
      <c r="L138" s="10" t="e">
        <f ca="1">_xll.EURO($E138,$F138,$O138,$O138,$C138,$R138,1,3)/100</f>
        <v>#NAME?</v>
      </c>
      <c r="M138" s="10" t="e">
        <f ca="1">_xll.EURO($E138,$F138,$O138,$O138,$C138,$R138,1,5)/365.25</f>
        <v>#NAME?</v>
      </c>
      <c r="N138" s="118">
        <f>VLOOKUP(D138,Lookups!$B$6:$H$304,6)</f>
        <v>40862</v>
      </c>
      <c r="O138" s="24">
        <f>VLOOKUP(D138,Lookups!$B$6:$E$304,4)</f>
        <v>4.4999999999999998E-2</v>
      </c>
      <c r="P138" s="19">
        <f>VLOOKUP(D138,Lookups!$B$6:$D$304,3)</f>
        <v>21</v>
      </c>
      <c r="Q138" s="147">
        <f t="shared" si="5"/>
        <v>0</v>
      </c>
      <c r="R138" s="28">
        <f t="shared" ca="1" si="6"/>
        <v>-1023</v>
      </c>
    </row>
    <row r="139" spans="1:18" x14ac:dyDescent="0.2">
      <c r="A139" s="24"/>
      <c r="B139" s="25"/>
      <c r="C139" s="131">
        <v>0.27300000000000002</v>
      </c>
      <c r="D139" s="93">
        <v>40878</v>
      </c>
      <c r="E139" s="128">
        <f t="shared" si="9"/>
        <v>40.512067923688782</v>
      </c>
      <c r="F139" s="127">
        <f t="shared" si="8"/>
        <v>75</v>
      </c>
      <c r="G139" s="64" t="e">
        <f ca="1">IF(AND(E139&gt;F139,$G$1="no"),"",_xll.EURO(E139,F139,O139,O139,C139,R139,1,0))</f>
        <v>#NAME?</v>
      </c>
      <c r="H139" s="9" t="e">
        <f ca="1">_xll.EURO(E139,F139,O139,O139,C139,R139,1,1)</f>
        <v>#NAME?</v>
      </c>
      <c r="I139" s="64" t="e">
        <f ca="1">IF(AND(F139&gt;E139,$G$1="no"),"",_xll.EURO(E139,F139,O139,O139,C139,R139,0,0))</f>
        <v>#NAME?</v>
      </c>
      <c r="J139" s="10" t="e">
        <f ca="1">_xll.EURO(E139,F139,O139,O139,C139,R139,0,1)</f>
        <v>#NAME?</v>
      </c>
      <c r="K139" s="14" t="e">
        <f ca="1">_xll.EURO($E139,$F139,$O139,$O139,$C139,$R139,1,2)</f>
        <v>#NAME?</v>
      </c>
      <c r="L139" s="10" t="e">
        <f ca="1">_xll.EURO($E139,$F139,$O139,$O139,$C139,$R139,1,3)/100</f>
        <v>#NAME?</v>
      </c>
      <c r="M139" s="10" t="e">
        <f ca="1">_xll.EURO($E139,$F139,$O139,$O139,$C139,$R139,1,5)/365.25</f>
        <v>#NAME?</v>
      </c>
      <c r="N139" s="118">
        <f>VLOOKUP(D139,Lookups!$B$6:$H$304,6)</f>
        <v>40892</v>
      </c>
      <c r="O139" s="24">
        <f>VLOOKUP(D139,Lookups!$B$6:$E$304,4)</f>
        <v>4.4999999999999998E-2</v>
      </c>
      <c r="P139" s="19">
        <f>VLOOKUP(D139,Lookups!$B$6:$D$304,3)</f>
        <v>21</v>
      </c>
      <c r="Q139" s="147">
        <f t="shared" si="5"/>
        <v>0</v>
      </c>
      <c r="R139" s="28">
        <f t="shared" ca="1" si="6"/>
        <v>-993</v>
      </c>
    </row>
    <row r="140" spans="1:18" x14ac:dyDescent="0.2">
      <c r="A140" s="24"/>
      <c r="B140" s="25"/>
      <c r="C140" s="131">
        <v>0.27300000000000002</v>
      </c>
      <c r="D140" s="93">
        <v>40909</v>
      </c>
      <c r="E140" s="128">
        <f t="shared" si="9"/>
        <v>44.707286161201544</v>
      </c>
      <c r="F140" s="127">
        <f t="shared" si="8"/>
        <v>75</v>
      </c>
      <c r="G140" s="64" t="e">
        <f ca="1">IF(AND(E140&gt;F140,$G$1="no"),"",_xll.EURO(E140,F140,O140,O140,C140,R140,1,0))</f>
        <v>#NAME?</v>
      </c>
      <c r="H140" s="9" t="e">
        <f ca="1">_xll.EURO(E140,F140,O140,O140,C140,R140,1,1)</f>
        <v>#NAME?</v>
      </c>
      <c r="I140" s="64" t="e">
        <f ca="1">IF(AND(F140&gt;E140,$G$1="no"),"",_xll.EURO(E140,F140,O140,O140,C140,R140,0,0))</f>
        <v>#NAME?</v>
      </c>
      <c r="J140" s="10" t="e">
        <f ca="1">_xll.EURO(E140,F140,O140,O140,C140,R140,0,1)</f>
        <v>#NAME?</v>
      </c>
      <c r="K140" s="14" t="e">
        <f ca="1">_xll.EURO($E140,$F140,$O140,$O140,$C140,$R140,1,2)</f>
        <v>#NAME?</v>
      </c>
      <c r="L140" s="10" t="e">
        <f ca="1">_xll.EURO($E140,$F140,$O140,$O140,$C140,$R140,1,3)/100</f>
        <v>#NAME?</v>
      </c>
      <c r="M140" s="10" t="e">
        <f ca="1">_xll.EURO($E140,$F140,$O140,$O140,$C140,$R140,1,5)/365.25</f>
        <v>#NAME?</v>
      </c>
      <c r="N140" s="118">
        <f>VLOOKUP(D140,Lookups!$B$6:$H$304,6)</f>
        <v>40923</v>
      </c>
      <c r="O140" s="24">
        <f>VLOOKUP(D140,Lookups!$B$6:$E$304,4)</f>
        <v>4.4999999999999998E-2</v>
      </c>
      <c r="P140" s="19">
        <f>VLOOKUP(D140,Lookups!$B$6:$D$304,3)</f>
        <v>21</v>
      </c>
      <c r="Q140" s="147">
        <f t="shared" si="5"/>
        <v>0</v>
      </c>
      <c r="R140" s="28">
        <f t="shared" ca="1" si="6"/>
        <v>-962</v>
      </c>
    </row>
    <row r="141" spans="1:18" x14ac:dyDescent="0.2">
      <c r="A141" s="24"/>
      <c r="B141" s="25"/>
      <c r="C141" s="131">
        <v>0.27300000000000002</v>
      </c>
      <c r="D141" s="93">
        <v>40940</v>
      </c>
      <c r="E141" s="128">
        <f t="shared" si="9"/>
        <v>78.727915003870081</v>
      </c>
      <c r="F141" s="127">
        <f t="shared" si="8"/>
        <v>75</v>
      </c>
      <c r="G141" s="64" t="e">
        <f ca="1">IF(AND(E141&gt;F141,$G$1="no"),"",_xll.EURO(E141,F141,O141,O141,C141,R141,1,0))</f>
        <v>#NAME?</v>
      </c>
      <c r="H141" s="9" t="e">
        <f ca="1">_xll.EURO(E141,F141,O141,O141,C141,R141,1,1)</f>
        <v>#NAME?</v>
      </c>
      <c r="I141" s="64" t="e">
        <f ca="1">IF(AND(F141&gt;E141,$G$1="no"),"",_xll.EURO(E141,F141,O141,O141,C141,R141,0,0))</f>
        <v>#NAME?</v>
      </c>
      <c r="J141" s="10" t="e">
        <f ca="1">_xll.EURO(E141,F141,O141,O141,C141,R141,0,1)</f>
        <v>#NAME?</v>
      </c>
      <c r="K141" s="14" t="e">
        <f ca="1">_xll.EURO($E141,$F141,$O141,$O141,$C141,$R141,1,2)</f>
        <v>#NAME?</v>
      </c>
      <c r="L141" s="10" t="e">
        <f ca="1">_xll.EURO($E141,$F141,$O141,$O141,$C141,$R141,1,3)/100</f>
        <v>#NAME?</v>
      </c>
      <c r="M141" s="10" t="e">
        <f ca="1">_xll.EURO($E141,$F141,$O141,$O141,$C141,$R141,1,5)/365.25</f>
        <v>#NAME?</v>
      </c>
      <c r="N141" s="118">
        <f>VLOOKUP(D141,Lookups!$B$6:$H$304,6)</f>
        <v>40954</v>
      </c>
      <c r="O141" s="24">
        <f>VLOOKUP(D141,Lookups!$B$6:$E$304,4)</f>
        <v>4.4999999999999998E-2</v>
      </c>
      <c r="P141" s="19">
        <f>VLOOKUP(D141,Lookups!$B$6:$D$304,3)</f>
        <v>21</v>
      </c>
      <c r="Q141" s="147">
        <f t="shared" ref="Q141:Q204" si="10">IF(D141&lt;$F$6,0,IF(D141&gt;$F$7,0,1))</f>
        <v>0</v>
      </c>
      <c r="R141" s="28">
        <f t="shared" ref="R141:R204" ca="1" si="11">N141-$D$4</f>
        <v>-931</v>
      </c>
    </row>
    <row r="142" spans="1:18" x14ac:dyDescent="0.2">
      <c r="A142" s="24"/>
      <c r="B142" s="25"/>
      <c r="C142" s="131">
        <v>0.27300000000000002</v>
      </c>
      <c r="D142" s="93">
        <v>40969</v>
      </c>
      <c r="E142" s="128">
        <f t="shared" si="9"/>
        <v>42.950990508598629</v>
      </c>
      <c r="F142" s="127">
        <f t="shared" si="8"/>
        <v>75</v>
      </c>
      <c r="G142" s="64" t="e">
        <f ca="1">IF(AND(E142&gt;F142,$G$1="no"),"",_xll.EURO(E142,F142,O142,O142,C142,R142,1,0))</f>
        <v>#NAME?</v>
      </c>
      <c r="H142" s="9" t="e">
        <f ca="1">_xll.EURO(E142,F142,O142,O142,C142,R142,1,1)</f>
        <v>#NAME?</v>
      </c>
      <c r="I142" s="64" t="e">
        <f ca="1">IF(AND(F142&gt;E142,$G$1="no"),"",_xll.EURO(E142,F142,O142,O142,C142,R142,0,0))</f>
        <v>#NAME?</v>
      </c>
      <c r="J142" s="10" t="e">
        <f ca="1">_xll.EURO(E142,F142,O142,O142,C142,R142,0,1)</f>
        <v>#NAME?</v>
      </c>
      <c r="K142" s="14" t="e">
        <f ca="1">_xll.EURO($E142,$F142,$O142,$O142,$C142,$R142,1,2)</f>
        <v>#NAME?</v>
      </c>
      <c r="L142" s="10" t="e">
        <f ca="1">_xll.EURO($E142,$F142,$O142,$O142,$C142,$R142,1,3)/100</f>
        <v>#NAME?</v>
      </c>
      <c r="M142" s="10" t="e">
        <f ca="1">_xll.EURO($E142,$F142,$O142,$O142,$C142,$R142,1,5)/365.25</f>
        <v>#NAME?</v>
      </c>
      <c r="N142" s="118">
        <f>VLOOKUP(D142,Lookups!$B$6:$H$304,6)</f>
        <v>40983</v>
      </c>
      <c r="O142" s="24">
        <f>VLOOKUP(D142,Lookups!$B$6:$E$304,4)</f>
        <v>4.4999999999999998E-2</v>
      </c>
      <c r="P142" s="19">
        <f>VLOOKUP(D142,Lookups!$B$6:$D$304,3)</f>
        <v>22</v>
      </c>
      <c r="Q142" s="147">
        <f t="shared" si="10"/>
        <v>0</v>
      </c>
      <c r="R142" s="28">
        <f t="shared" ca="1" si="11"/>
        <v>-902</v>
      </c>
    </row>
    <row r="143" spans="1:18" x14ac:dyDescent="0.2">
      <c r="A143" s="24"/>
      <c r="B143" s="25"/>
      <c r="C143" s="131">
        <v>0.27300000000000002</v>
      </c>
      <c r="D143" s="93">
        <v>41000</v>
      </c>
      <c r="E143" s="128">
        <f t="shared" si="9"/>
        <v>42.174093142356092</v>
      </c>
      <c r="F143" s="127">
        <f t="shared" si="8"/>
        <v>75</v>
      </c>
      <c r="G143" s="64" t="e">
        <f ca="1">IF(AND(E143&gt;F143,$G$1="no"),"",_xll.EURO(E143,F143,O143,O143,C143,R143,1,0))</f>
        <v>#NAME?</v>
      </c>
      <c r="H143" s="9" t="e">
        <f ca="1">_xll.EURO(E143,F143,O143,O143,C143,R143,1,1)</f>
        <v>#NAME?</v>
      </c>
      <c r="I143" s="64" t="e">
        <f ca="1">IF(AND(F143&gt;E143,$G$1="no"),"",_xll.EURO(E143,F143,O143,O143,C143,R143,0,0))</f>
        <v>#NAME?</v>
      </c>
      <c r="J143" s="10" t="e">
        <f ca="1">_xll.EURO(E143,F143,O143,O143,C143,R143,0,1)</f>
        <v>#NAME?</v>
      </c>
      <c r="K143" s="14" t="e">
        <f ca="1">_xll.EURO($E143,$F143,$O143,$O143,$C143,$R143,1,2)</f>
        <v>#NAME?</v>
      </c>
      <c r="L143" s="10" t="e">
        <f ca="1">_xll.EURO($E143,$F143,$O143,$O143,$C143,$R143,1,3)/100</f>
        <v>#NAME?</v>
      </c>
      <c r="M143" s="10" t="e">
        <f ca="1">_xll.EURO($E143,$F143,$O143,$O143,$C143,$R143,1,5)/365.25</f>
        <v>#NAME?</v>
      </c>
      <c r="N143" s="118">
        <f>VLOOKUP(D143,Lookups!$B$6:$H$304,6)</f>
        <v>41014</v>
      </c>
      <c r="O143" s="24">
        <f>VLOOKUP(D143,Lookups!$B$6:$E$304,4)</f>
        <v>4.4999999999999998E-2</v>
      </c>
      <c r="P143" s="19">
        <f>VLOOKUP(D143,Lookups!$B$6:$D$304,3)</f>
        <v>21</v>
      </c>
      <c r="Q143" s="147">
        <f t="shared" si="10"/>
        <v>0</v>
      </c>
      <c r="R143" s="28">
        <f t="shared" ca="1" si="11"/>
        <v>-871</v>
      </c>
    </row>
    <row r="144" spans="1:18" x14ac:dyDescent="0.2">
      <c r="A144" s="24"/>
      <c r="B144" s="25"/>
      <c r="C144" s="131">
        <v>0.155</v>
      </c>
      <c r="D144" s="93">
        <v>41030</v>
      </c>
      <c r="E144" s="128">
        <f t="shared" si="9"/>
        <v>44.948731673689132</v>
      </c>
      <c r="F144" s="127">
        <f t="shared" si="8"/>
        <v>75</v>
      </c>
      <c r="G144" s="64" t="e">
        <f ca="1">IF(AND(E144&gt;F144,$G$1="no"),"",_xll.EURO(E144,F144,O144,O144,C144,R144,1,0))</f>
        <v>#NAME?</v>
      </c>
      <c r="H144" s="9" t="e">
        <f ca="1">_xll.EURO(E144,F144,O144,O144,C144,R144,1,1)</f>
        <v>#NAME?</v>
      </c>
      <c r="I144" s="64" t="e">
        <f ca="1">IF(AND(F144&gt;E144,$G$1="no"),"",_xll.EURO(E144,F144,O144,O144,C144,R144,0,0))</f>
        <v>#NAME?</v>
      </c>
      <c r="J144" s="10" t="e">
        <f ca="1">_xll.EURO(E144,F144,O144,O144,C144,R144,0,1)</f>
        <v>#NAME?</v>
      </c>
      <c r="K144" s="14" t="e">
        <f ca="1">_xll.EURO($E144,$F144,$O144,$O144,$C144,$R144,1,2)</f>
        <v>#NAME?</v>
      </c>
      <c r="L144" s="10" t="e">
        <f ca="1">_xll.EURO($E144,$F144,$O144,$O144,$C144,$R144,1,3)/100</f>
        <v>#NAME?</v>
      </c>
      <c r="M144" s="10" t="e">
        <f ca="1">_xll.EURO($E144,$F144,$O144,$O144,$C144,$R144,1,5)/365.25</f>
        <v>#NAME?</v>
      </c>
      <c r="N144" s="118">
        <f>VLOOKUP(D144,Lookups!$B$6:$H$304,6)</f>
        <v>41044</v>
      </c>
      <c r="O144" s="24">
        <f>VLOOKUP(D144,Lookups!$B$6:$E$304,4)</f>
        <v>4.4999999999999998E-2</v>
      </c>
      <c r="P144" s="19">
        <f>VLOOKUP(D144,Lookups!$B$6:$D$304,3)</f>
        <v>22</v>
      </c>
      <c r="Q144" s="147">
        <f t="shared" si="10"/>
        <v>0</v>
      </c>
      <c r="R144" s="28">
        <f t="shared" ca="1" si="11"/>
        <v>-841</v>
      </c>
    </row>
    <row r="145" spans="1:18" x14ac:dyDescent="0.2">
      <c r="A145" s="24"/>
      <c r="B145" s="25"/>
      <c r="C145" s="131">
        <v>0.155</v>
      </c>
      <c r="D145" s="93">
        <v>41061</v>
      </c>
      <c r="E145" s="128">
        <f t="shared" si="9"/>
        <v>51.885245444435824</v>
      </c>
      <c r="F145" s="127">
        <f t="shared" ref="F145:F176" si="12">IF($G$8="atm",E145,$G$8)</f>
        <v>75</v>
      </c>
      <c r="G145" s="64" t="e">
        <f ca="1">IF(AND(E145&gt;F145,$G$1="no"),"",_xll.EURO(E145,F145,O145,O145,C145,R145,1,0))</f>
        <v>#NAME?</v>
      </c>
      <c r="H145" s="9" t="e">
        <f ca="1">_xll.EURO(E145,F145,O145,O145,C145,R145,1,1)</f>
        <v>#NAME?</v>
      </c>
      <c r="I145" s="64" t="e">
        <f ca="1">IF(AND(F145&gt;E145,$G$1="no"),"",_xll.EURO(E145,F145,O145,O145,C145,R145,0,0))</f>
        <v>#NAME?</v>
      </c>
      <c r="J145" s="10" t="e">
        <f ca="1">_xll.EURO(E145,F145,O145,O145,C145,R145,0,1)</f>
        <v>#NAME?</v>
      </c>
      <c r="K145" s="14" t="e">
        <f ca="1">_xll.EURO($E145,$F145,$O145,$O145,$C145,$R145,1,2)</f>
        <v>#NAME?</v>
      </c>
      <c r="L145" s="10" t="e">
        <f ca="1">_xll.EURO($E145,$F145,$O145,$O145,$C145,$R145,1,3)/100</f>
        <v>#NAME?</v>
      </c>
      <c r="M145" s="10" t="e">
        <f ca="1">_xll.EURO($E145,$F145,$O145,$O145,$C145,$R145,1,5)/365.25</f>
        <v>#NAME?</v>
      </c>
      <c r="N145" s="118">
        <f>VLOOKUP(D145,Lookups!$B$6:$H$304,6)</f>
        <v>41075</v>
      </c>
      <c r="O145" s="24">
        <f>VLOOKUP(D145,Lookups!$B$6:$E$304,4)</f>
        <v>4.4999999999999998E-2</v>
      </c>
      <c r="P145" s="19">
        <f>VLOOKUP(D145,Lookups!$B$6:$D$304,3)</f>
        <v>21</v>
      </c>
      <c r="Q145" s="147">
        <f t="shared" si="10"/>
        <v>0</v>
      </c>
      <c r="R145" s="28">
        <f t="shared" ca="1" si="11"/>
        <v>-810</v>
      </c>
    </row>
    <row r="146" spans="1:18" x14ac:dyDescent="0.2">
      <c r="A146" s="24"/>
      <c r="B146" s="25"/>
      <c r="C146" s="131">
        <v>0.155</v>
      </c>
      <c r="D146" s="93">
        <v>41091</v>
      </c>
      <c r="E146" s="128">
        <f t="shared" si="9"/>
        <v>61.318922970378601</v>
      </c>
      <c r="F146" s="127">
        <f t="shared" si="12"/>
        <v>75</v>
      </c>
      <c r="G146" s="64" t="e">
        <f ca="1">IF(AND(E146&gt;F146,$G$1="no"),"",_xll.EURO(E146,F146,O146,O146,C146,R146,1,0))</f>
        <v>#NAME?</v>
      </c>
      <c r="H146" s="9" t="e">
        <f ca="1">_xll.EURO(E146,F146,O146,O146,C146,R146,1,1)</f>
        <v>#NAME?</v>
      </c>
      <c r="I146" s="64" t="e">
        <f ca="1">IF(AND(F146&gt;E146,$G$1="no"),"",_xll.EURO(E146,F146,O146,O146,C146,R146,0,0))</f>
        <v>#NAME?</v>
      </c>
      <c r="J146" s="10" t="e">
        <f ca="1">_xll.EURO(E146,F146,O146,O146,C146,R146,0,1)</f>
        <v>#NAME?</v>
      </c>
      <c r="K146" s="14" t="e">
        <f ca="1">_xll.EURO($E146,$F146,$O146,$O146,$C146,$R146,1,2)</f>
        <v>#NAME?</v>
      </c>
      <c r="L146" s="10" t="e">
        <f ca="1">_xll.EURO($E146,$F146,$O146,$O146,$C146,$R146,1,3)/100</f>
        <v>#NAME?</v>
      </c>
      <c r="M146" s="10" t="e">
        <f ca="1">_xll.EURO($E146,$F146,$O146,$O146,$C146,$R146,1,5)/365.25</f>
        <v>#NAME?</v>
      </c>
      <c r="N146" s="118">
        <f>VLOOKUP(D146,Lookups!$B$6:$H$304,6)</f>
        <v>41105</v>
      </c>
      <c r="O146" s="24">
        <f>VLOOKUP(D146,Lookups!$B$6:$E$304,4)</f>
        <v>4.4999999999999998E-2</v>
      </c>
      <c r="P146" s="19">
        <f>VLOOKUP(D146,Lookups!$B$6:$D$304,3)</f>
        <v>21</v>
      </c>
      <c r="Q146" s="147">
        <f t="shared" si="10"/>
        <v>0</v>
      </c>
      <c r="R146" s="28">
        <f t="shared" ca="1" si="11"/>
        <v>-780</v>
      </c>
    </row>
    <row r="147" spans="1:18" x14ac:dyDescent="0.2">
      <c r="A147" s="24"/>
      <c r="B147" s="25"/>
      <c r="C147" s="131">
        <v>0.155</v>
      </c>
      <c r="D147" s="93">
        <v>41122</v>
      </c>
      <c r="E147" s="128">
        <f t="shared" si="9"/>
        <v>61.318931437823309</v>
      </c>
      <c r="F147" s="127">
        <f t="shared" si="12"/>
        <v>75</v>
      </c>
      <c r="G147" s="64" t="e">
        <f ca="1">IF(AND(E147&gt;F147,$G$1="no"),"",_xll.EURO(E147,F147,O147,O147,C147,R147,1,0))</f>
        <v>#NAME?</v>
      </c>
      <c r="H147" s="9" t="e">
        <f ca="1">_xll.EURO(E147,F147,O147,O147,C147,R147,1,1)</f>
        <v>#NAME?</v>
      </c>
      <c r="I147" s="64" t="e">
        <f ca="1">IF(AND(F147&gt;E147,$G$1="no"),"",_xll.EURO(E147,F147,O147,O147,C147,R147,0,0))</f>
        <v>#NAME?</v>
      </c>
      <c r="J147" s="10" t="e">
        <f ca="1">_xll.EURO(E147,F147,O147,O147,C147,R147,0,1)</f>
        <v>#NAME?</v>
      </c>
      <c r="K147" s="14" t="e">
        <f ca="1">_xll.EURO($E147,$F147,$O147,$O147,$C147,$R147,1,2)</f>
        <v>#NAME?</v>
      </c>
      <c r="L147" s="10" t="e">
        <f ca="1">_xll.EURO($E147,$F147,$O147,$O147,$C147,$R147,1,3)/100</f>
        <v>#NAME?</v>
      </c>
      <c r="M147" s="10" t="e">
        <f ca="1">_xll.EURO($E147,$F147,$O147,$O147,$C147,$R147,1,5)/365.25</f>
        <v>#NAME?</v>
      </c>
      <c r="N147" s="118">
        <f>VLOOKUP(D147,Lookups!$B$6:$H$304,6)</f>
        <v>41136</v>
      </c>
      <c r="O147" s="24">
        <f>VLOOKUP(D147,Lookups!$B$6:$E$304,4)</f>
        <v>4.4999999999999998E-2</v>
      </c>
      <c r="P147" s="19">
        <f>VLOOKUP(D147,Lookups!$B$6:$D$304,3)</f>
        <v>23</v>
      </c>
      <c r="Q147" s="147">
        <f t="shared" si="10"/>
        <v>0</v>
      </c>
      <c r="R147" s="28">
        <f t="shared" ca="1" si="11"/>
        <v>-749</v>
      </c>
    </row>
    <row r="148" spans="1:18" x14ac:dyDescent="0.2">
      <c r="A148" s="24"/>
      <c r="B148" s="25"/>
      <c r="C148" s="131">
        <v>0.155</v>
      </c>
      <c r="D148" s="93">
        <v>41153</v>
      </c>
      <c r="E148" s="128">
        <f t="shared" si="9"/>
        <v>44.948723206244424</v>
      </c>
      <c r="F148" s="127">
        <f t="shared" si="12"/>
        <v>75</v>
      </c>
      <c r="G148" s="64" t="e">
        <f ca="1">IF(AND(E148&gt;F148,$G$1="no"),"",_xll.EURO(E148,F148,O148,O148,C148,R148,1,0))</f>
        <v>#NAME?</v>
      </c>
      <c r="H148" s="9" t="e">
        <f ca="1">_xll.EURO(E148,F148,O148,O148,C148,R148,1,1)</f>
        <v>#NAME?</v>
      </c>
      <c r="I148" s="64" t="e">
        <f ca="1">IF(AND(F148&gt;E148,$G$1="no"),"",_xll.EURO(E148,F148,O148,O148,C148,R148,0,0))</f>
        <v>#NAME?</v>
      </c>
      <c r="J148" s="10" t="e">
        <f ca="1">_xll.EURO(E148,F148,O148,O148,C148,R148,0,1)</f>
        <v>#NAME?</v>
      </c>
      <c r="K148" s="14" t="e">
        <f ca="1">_xll.EURO($E148,$F148,$O148,$O148,$C148,$R148,1,2)</f>
        <v>#NAME?</v>
      </c>
      <c r="L148" s="10" t="e">
        <f ca="1">_xll.EURO($E148,$F148,$O148,$O148,$C148,$R148,1,3)/100</f>
        <v>#NAME?</v>
      </c>
      <c r="M148" s="10" t="e">
        <f ca="1">_xll.EURO($E148,$F148,$O148,$O148,$C148,$R148,1,5)/365.25</f>
        <v>#NAME?</v>
      </c>
      <c r="N148" s="118">
        <f>VLOOKUP(D148,Lookups!$B$6:$H$304,6)</f>
        <v>41167</v>
      </c>
      <c r="O148" s="24">
        <f>VLOOKUP(D148,Lookups!$B$6:$E$304,4)</f>
        <v>4.4999999999999998E-2</v>
      </c>
      <c r="P148" s="19">
        <f>VLOOKUP(D148,Lookups!$B$6:$D$304,3)</f>
        <v>19</v>
      </c>
      <c r="Q148" s="147">
        <f t="shared" si="10"/>
        <v>0</v>
      </c>
      <c r="R148" s="28">
        <f t="shared" ca="1" si="11"/>
        <v>-718</v>
      </c>
    </row>
    <row r="149" spans="1:18" x14ac:dyDescent="0.2">
      <c r="A149" s="24"/>
      <c r="B149" s="25"/>
      <c r="C149" s="131">
        <v>0.155</v>
      </c>
      <c r="D149" s="93">
        <v>41183</v>
      </c>
      <c r="E149" s="128">
        <f t="shared" si="9"/>
        <v>41.175248808889428</v>
      </c>
      <c r="F149" s="127">
        <f t="shared" si="12"/>
        <v>75</v>
      </c>
      <c r="G149" s="64" t="e">
        <f ca="1">IF(AND(E149&gt;F149,$G$1="no"),"",_xll.EURO(E149,F149,O149,O149,C149,R149,1,0))</f>
        <v>#NAME?</v>
      </c>
      <c r="H149" s="9" t="e">
        <f ca="1">_xll.EURO(E149,F149,O149,O149,C149,R149,1,1)</f>
        <v>#NAME?</v>
      </c>
      <c r="I149" s="64" t="e">
        <f ca="1">IF(AND(F149&gt;E149,$G$1="no"),"",_xll.EURO(E149,F149,O149,O149,C149,R149,0,0))</f>
        <v>#NAME?</v>
      </c>
      <c r="J149" s="10" t="e">
        <f ca="1">_xll.EURO(E149,F149,O149,O149,C149,R149,0,1)</f>
        <v>#NAME?</v>
      </c>
      <c r="K149" s="14" t="e">
        <f ca="1">_xll.EURO($E149,$F149,$O149,$O149,$C149,$R149,1,2)</f>
        <v>#NAME?</v>
      </c>
      <c r="L149" s="10" t="e">
        <f ca="1">_xll.EURO($E149,$F149,$O149,$O149,$C149,$R149,1,3)/100</f>
        <v>#NAME?</v>
      </c>
      <c r="M149" s="10" t="e">
        <f ca="1">_xll.EURO($E149,$F149,$O149,$O149,$C149,$R149,1,5)/365.25</f>
        <v>#NAME?</v>
      </c>
      <c r="N149" s="118">
        <f>VLOOKUP(D149,Lookups!$B$6:$H$304,6)</f>
        <v>41197</v>
      </c>
      <c r="O149" s="24">
        <f>VLOOKUP(D149,Lookups!$B$6:$E$304,4)</f>
        <v>4.4999999999999998E-2</v>
      </c>
      <c r="P149" s="19">
        <f>VLOOKUP(D149,Lookups!$B$6:$D$304,3)</f>
        <v>23</v>
      </c>
      <c r="Q149" s="147">
        <f t="shared" si="10"/>
        <v>0</v>
      </c>
      <c r="R149" s="28">
        <f t="shared" ca="1" si="11"/>
        <v>-688</v>
      </c>
    </row>
    <row r="150" spans="1:18" x14ac:dyDescent="0.2">
      <c r="A150" s="24"/>
      <c r="B150" s="25"/>
      <c r="C150" s="131">
        <v>0.155</v>
      </c>
      <c r="D150" s="93">
        <v>41214</v>
      </c>
      <c r="E150" s="128">
        <f t="shared" si="9"/>
        <v>41.119748942544113</v>
      </c>
      <c r="F150" s="127">
        <f t="shared" si="12"/>
        <v>75</v>
      </c>
      <c r="G150" s="64" t="e">
        <f ca="1">IF(AND(E150&gt;F150,$G$1="no"),"",_xll.EURO(E150,F150,O150,O150,C150,R150,1,0))</f>
        <v>#NAME?</v>
      </c>
      <c r="H150" s="9" t="e">
        <f ca="1">_xll.EURO(E150,F150,O150,O150,C150,R150,1,1)</f>
        <v>#NAME?</v>
      </c>
      <c r="I150" s="64" t="e">
        <f ca="1">IF(AND(F150&gt;E150,$G$1="no"),"",_xll.EURO(E150,F150,O150,O150,C150,R150,0,0))</f>
        <v>#NAME?</v>
      </c>
      <c r="J150" s="10" t="e">
        <f ca="1">_xll.EURO(E150,F150,O150,O150,C150,R150,0,1)</f>
        <v>#NAME?</v>
      </c>
      <c r="K150" s="14" t="e">
        <f ca="1">_xll.EURO($E150,$F150,$O150,$O150,$C150,$R150,1,2)</f>
        <v>#NAME?</v>
      </c>
      <c r="L150" s="10" t="e">
        <f ca="1">_xll.EURO($E150,$F150,$O150,$O150,$C150,$R150,1,3)/100</f>
        <v>#NAME?</v>
      </c>
      <c r="M150" s="10" t="e">
        <f ca="1">_xll.EURO($E150,$F150,$O150,$O150,$C150,$R150,1,5)/365.25</f>
        <v>#NAME?</v>
      </c>
      <c r="N150" s="118">
        <f>VLOOKUP(D150,Lookups!$B$6:$H$304,6)</f>
        <v>41228</v>
      </c>
      <c r="O150" s="24">
        <f>VLOOKUP(D150,Lookups!$B$6:$E$304,4)</f>
        <v>4.4999999999999998E-2</v>
      </c>
      <c r="P150" s="19">
        <f>VLOOKUP(D150,Lookups!$B$6:$D$304,3)</f>
        <v>21</v>
      </c>
      <c r="Q150" s="147">
        <f t="shared" si="10"/>
        <v>0</v>
      </c>
      <c r="R150" s="28">
        <f t="shared" ca="1" si="11"/>
        <v>-657</v>
      </c>
    </row>
    <row r="151" spans="1:18" x14ac:dyDescent="0.2">
      <c r="A151" s="24"/>
      <c r="B151" s="25"/>
      <c r="C151" s="131">
        <v>0.155</v>
      </c>
      <c r="D151" s="93">
        <v>41244</v>
      </c>
      <c r="E151" s="128">
        <f t="shared" si="9"/>
        <v>41.119748942544113</v>
      </c>
      <c r="F151" s="127">
        <f t="shared" si="12"/>
        <v>75</v>
      </c>
      <c r="G151" s="64" t="e">
        <f ca="1">IF(AND(E151&gt;F151,$G$1="no"),"",_xll.EURO(E151,F151,O151,O151,C151,R151,1,0))</f>
        <v>#NAME?</v>
      </c>
      <c r="H151" s="9" t="e">
        <f ca="1">_xll.EURO(E151,F151,O151,O151,C151,R151,1,1)</f>
        <v>#NAME?</v>
      </c>
      <c r="I151" s="64" t="e">
        <f ca="1">IF(AND(F151&gt;E151,$G$1="no"),"",_xll.EURO(E151,F151,O151,O151,C151,R151,0,0))</f>
        <v>#NAME?</v>
      </c>
      <c r="J151" s="10" t="e">
        <f ca="1">_xll.EURO(E151,F151,O151,O151,C151,R151,0,1)</f>
        <v>#NAME?</v>
      </c>
      <c r="K151" s="14" t="e">
        <f ca="1">_xll.EURO($E151,$F151,$O151,$O151,$C151,$R151,1,2)</f>
        <v>#NAME?</v>
      </c>
      <c r="L151" s="10" t="e">
        <f ca="1">_xll.EURO($E151,$F151,$O151,$O151,$C151,$R151,1,3)/100</f>
        <v>#NAME?</v>
      </c>
      <c r="M151" s="10" t="e">
        <f ca="1">_xll.EURO($E151,$F151,$O151,$O151,$C151,$R151,1,5)/365.25</f>
        <v>#NAME?</v>
      </c>
      <c r="N151" s="118">
        <f>VLOOKUP(D151,Lookups!$B$6:$H$304,6)</f>
        <v>41258</v>
      </c>
      <c r="O151" s="24">
        <f>VLOOKUP(D151,Lookups!$B$6:$E$304,4)</f>
        <v>4.4999999999999998E-2</v>
      </c>
      <c r="P151" s="19">
        <f>VLOOKUP(D151,Lookups!$B$6:$D$304,3)</f>
        <v>20</v>
      </c>
      <c r="Q151" s="147">
        <f t="shared" si="10"/>
        <v>0</v>
      </c>
      <c r="R151" s="28">
        <f t="shared" ca="1" si="11"/>
        <v>-627</v>
      </c>
    </row>
    <row r="152" spans="1:18" x14ac:dyDescent="0.2">
      <c r="A152" s="24"/>
      <c r="B152" s="25"/>
      <c r="C152" s="131">
        <v>0.155</v>
      </c>
      <c r="D152" s="93">
        <v>41275</v>
      </c>
      <c r="E152" s="128">
        <f t="shared" si="9"/>
        <v>45.377895453619566</v>
      </c>
      <c r="F152" s="127">
        <f t="shared" si="12"/>
        <v>75</v>
      </c>
      <c r="G152" s="64" t="e">
        <f ca="1">IF(AND(E152&gt;F152,$G$1="no"),"",_xll.EURO(E152,F152,O152,O152,C152,R152,1,0))</f>
        <v>#NAME?</v>
      </c>
      <c r="H152" s="9" t="e">
        <f ca="1">_xll.EURO(E152,F152,O152,O152,C152,R152,1,1)</f>
        <v>#NAME?</v>
      </c>
      <c r="I152" s="64" t="e">
        <f ca="1">IF(AND(F152&gt;E152,$G$1="no"),"",_xll.EURO(E152,F152,O152,O152,C152,R152,0,0))</f>
        <v>#NAME?</v>
      </c>
      <c r="J152" s="10" t="e">
        <f ca="1">_xll.EURO(E152,F152,O152,O152,C152,R152,0,1)</f>
        <v>#NAME?</v>
      </c>
      <c r="K152" s="14" t="e">
        <f ca="1">_xll.EURO($E152,$F152,$O152,$O152,$C152,$R152,1,2)</f>
        <v>#NAME?</v>
      </c>
      <c r="L152" s="10" t="e">
        <f ca="1">_xll.EURO($E152,$F152,$O152,$O152,$C152,$R152,1,3)/100</f>
        <v>#NAME?</v>
      </c>
      <c r="M152" s="10" t="e">
        <f ca="1">_xll.EURO($E152,$F152,$O152,$O152,$C152,$R152,1,5)/365.25</f>
        <v>#NAME?</v>
      </c>
      <c r="N152" s="118">
        <f>VLOOKUP(D152,Lookups!$B$6:$H$304,6)</f>
        <v>41289</v>
      </c>
      <c r="O152" s="24">
        <f>VLOOKUP(D152,Lookups!$B$6:$E$304,4)</f>
        <v>4.4999999999999998E-2</v>
      </c>
      <c r="P152" s="19">
        <f>VLOOKUP(D152,Lookups!$B$6:$D$304,3)</f>
        <v>22</v>
      </c>
      <c r="Q152" s="147">
        <f t="shared" si="10"/>
        <v>0</v>
      </c>
      <c r="R152" s="28">
        <f t="shared" ca="1" si="11"/>
        <v>-596</v>
      </c>
    </row>
    <row r="153" spans="1:18" x14ac:dyDescent="0.2">
      <c r="A153" s="24"/>
      <c r="B153" s="25"/>
      <c r="C153" s="131">
        <v>0.155</v>
      </c>
      <c r="D153" s="93">
        <v>41306</v>
      </c>
      <c r="E153" s="128">
        <f t="shared" si="9"/>
        <v>79.90883372892813</v>
      </c>
      <c r="F153" s="127">
        <f t="shared" si="12"/>
        <v>75</v>
      </c>
      <c r="G153" s="64" t="e">
        <f ca="1">IF(AND(E153&gt;F153,$G$1="no"),"",_xll.EURO(E153,F153,O153,O153,C153,R153,1,0))</f>
        <v>#NAME?</v>
      </c>
      <c r="H153" s="9" t="e">
        <f ca="1">_xll.EURO(E153,F153,O153,O153,C153,R153,1,1)</f>
        <v>#NAME?</v>
      </c>
      <c r="I153" s="64" t="e">
        <f ca="1">IF(AND(F153&gt;E153,$G$1="no"),"",_xll.EURO(E153,F153,O153,O153,C153,R153,0,0))</f>
        <v>#NAME?</v>
      </c>
      <c r="J153" s="10" t="e">
        <f ca="1">_xll.EURO(E153,F153,O153,O153,C153,R153,0,1)</f>
        <v>#NAME?</v>
      </c>
      <c r="K153" s="14" t="e">
        <f ca="1">_xll.EURO($E153,$F153,$O153,$O153,$C153,$R153,1,2)</f>
        <v>#NAME?</v>
      </c>
      <c r="L153" s="10" t="e">
        <f ca="1">_xll.EURO($E153,$F153,$O153,$O153,$C153,$R153,1,3)/100</f>
        <v>#NAME?</v>
      </c>
      <c r="M153" s="10" t="e">
        <f ca="1">_xll.EURO($E153,$F153,$O153,$O153,$C153,$R153,1,5)/365.25</f>
        <v>#NAME?</v>
      </c>
      <c r="N153" s="118">
        <f>VLOOKUP(D153,Lookups!$B$6:$H$304,6)</f>
        <v>41320</v>
      </c>
      <c r="O153" s="24">
        <f>VLOOKUP(D153,Lookups!$B$6:$E$304,4)</f>
        <v>4.4999999999999998E-2</v>
      </c>
      <c r="P153" s="19">
        <f>VLOOKUP(D153,Lookups!$B$6:$D$304,3)</f>
        <v>20</v>
      </c>
      <c r="Q153" s="147">
        <f t="shared" si="10"/>
        <v>0</v>
      </c>
      <c r="R153" s="28">
        <f t="shared" ca="1" si="11"/>
        <v>-565</v>
      </c>
    </row>
    <row r="154" spans="1:18" x14ac:dyDescent="0.2">
      <c r="A154" s="24"/>
      <c r="B154" s="25"/>
      <c r="C154" s="131">
        <v>0.155</v>
      </c>
      <c r="D154" s="93">
        <v>41334</v>
      </c>
      <c r="E154" s="128">
        <f t="shared" si="9"/>
        <v>43.595255366227605</v>
      </c>
      <c r="F154" s="127">
        <f t="shared" si="12"/>
        <v>75</v>
      </c>
      <c r="G154" s="64" t="e">
        <f ca="1">IF(AND(E154&gt;F154,$G$1="no"),"",_xll.EURO(E154,F154,O154,O154,C154,R154,1,0))</f>
        <v>#NAME?</v>
      </c>
      <c r="H154" s="9" t="e">
        <f ca="1">_xll.EURO(E154,F154,O154,O154,C154,R154,1,1)</f>
        <v>#NAME?</v>
      </c>
      <c r="I154" s="64" t="e">
        <f ca="1">IF(AND(F154&gt;E154,$G$1="no"),"",_xll.EURO(E154,F154,O154,O154,C154,R154,0,0))</f>
        <v>#NAME?</v>
      </c>
      <c r="J154" s="10" t="e">
        <f ca="1">_xll.EURO(E154,F154,O154,O154,C154,R154,0,1)</f>
        <v>#NAME?</v>
      </c>
      <c r="K154" s="14" t="e">
        <f ca="1">_xll.EURO($E154,$F154,$O154,$O154,$C154,$R154,1,2)</f>
        <v>#NAME?</v>
      </c>
      <c r="L154" s="10" t="e">
        <f ca="1">_xll.EURO($E154,$F154,$O154,$O154,$C154,$R154,1,3)/100</f>
        <v>#NAME?</v>
      </c>
      <c r="M154" s="10" t="e">
        <f ca="1">_xll.EURO($E154,$F154,$O154,$O154,$C154,$R154,1,5)/365.25</f>
        <v>#NAME?</v>
      </c>
      <c r="N154" s="118">
        <f>VLOOKUP(D154,Lookups!$B$6:$H$304,6)</f>
        <v>41348</v>
      </c>
      <c r="O154" s="24">
        <f>VLOOKUP(D154,Lookups!$B$6:$E$304,4)</f>
        <v>4.4999999999999998E-2</v>
      </c>
      <c r="P154" s="19">
        <f>VLOOKUP(D154,Lookups!$B$6:$D$304,3)</f>
        <v>21</v>
      </c>
      <c r="Q154" s="147">
        <f t="shared" si="10"/>
        <v>0</v>
      </c>
      <c r="R154" s="28">
        <f t="shared" ca="1" si="11"/>
        <v>-537</v>
      </c>
    </row>
    <row r="155" spans="1:18" x14ac:dyDescent="0.2">
      <c r="A155" s="24"/>
      <c r="B155" s="25"/>
      <c r="C155" s="131">
        <v>0.155</v>
      </c>
      <c r="D155" s="93">
        <v>41365</v>
      </c>
      <c r="E155" s="128">
        <f t="shared" si="9"/>
        <v>42.806704539491427</v>
      </c>
      <c r="F155" s="127">
        <f t="shared" si="12"/>
        <v>75</v>
      </c>
      <c r="G155" s="64" t="e">
        <f ca="1">IF(AND(E155&gt;F155,$G$1="no"),"",_xll.EURO(E155,F155,O155,O155,C155,R155,1,0))</f>
        <v>#NAME?</v>
      </c>
      <c r="H155" s="9" t="e">
        <f ca="1">_xll.EURO(E155,F155,O155,O155,C155,R155,1,1)</f>
        <v>#NAME?</v>
      </c>
      <c r="I155" s="64" t="e">
        <f ca="1">IF(AND(F155&gt;E155,$G$1="no"),"",_xll.EURO(E155,F155,O155,O155,C155,R155,0,0))</f>
        <v>#NAME?</v>
      </c>
      <c r="J155" s="10" t="e">
        <f ca="1">_xll.EURO(E155,F155,O155,O155,C155,R155,0,1)</f>
        <v>#NAME?</v>
      </c>
      <c r="K155" s="14" t="e">
        <f ca="1">_xll.EURO($E155,$F155,$O155,$O155,$C155,$R155,1,2)</f>
        <v>#NAME?</v>
      </c>
      <c r="L155" s="10" t="e">
        <f ca="1">_xll.EURO($E155,$F155,$O155,$O155,$C155,$R155,1,3)/100</f>
        <v>#NAME?</v>
      </c>
      <c r="M155" s="10" t="e">
        <f ca="1">_xll.EURO($E155,$F155,$O155,$O155,$C155,$R155,1,5)/365.25</f>
        <v>#NAME?</v>
      </c>
      <c r="N155" s="118">
        <f>VLOOKUP(D155,Lookups!$B$6:$H$304,6)</f>
        <v>41379</v>
      </c>
      <c r="O155" s="24">
        <f>VLOOKUP(D155,Lookups!$B$6:$E$304,4)</f>
        <v>4.4999999999999998E-2</v>
      </c>
      <c r="P155" s="19">
        <f>VLOOKUP(D155,Lookups!$B$6:$D$304,3)</f>
        <v>22</v>
      </c>
      <c r="Q155" s="147">
        <f t="shared" si="10"/>
        <v>0</v>
      </c>
      <c r="R155" s="28">
        <f t="shared" ca="1" si="11"/>
        <v>-506</v>
      </c>
    </row>
    <row r="156" spans="1:18" x14ac:dyDescent="0.2">
      <c r="A156" s="24"/>
      <c r="B156" s="25"/>
      <c r="C156" s="131">
        <v>0.155</v>
      </c>
      <c r="D156" s="93">
        <v>41395</v>
      </c>
      <c r="E156" s="128">
        <f t="shared" si="9"/>
        <v>45.622962648794463</v>
      </c>
      <c r="F156" s="127">
        <f t="shared" si="12"/>
        <v>75</v>
      </c>
      <c r="G156" s="64" t="e">
        <f ca="1">IF(AND(E156&gt;F156,$G$1="no"),"",_xll.EURO(E156,F156,O156,O156,C156,R156,1,0))</f>
        <v>#NAME?</v>
      </c>
      <c r="H156" s="9" t="e">
        <f ca="1">_xll.EURO(E156,F156,O156,O156,C156,R156,1,1)</f>
        <v>#NAME?</v>
      </c>
      <c r="I156" s="64" t="e">
        <f ca="1">IF(AND(F156&gt;E156,$G$1="no"),"",_xll.EURO(E156,F156,O156,O156,C156,R156,0,0))</f>
        <v>#NAME?</v>
      </c>
      <c r="J156" s="10" t="e">
        <f ca="1">_xll.EURO(E156,F156,O156,O156,C156,R156,0,1)</f>
        <v>#NAME?</v>
      </c>
      <c r="K156" s="14" t="e">
        <f ca="1">_xll.EURO($E156,$F156,$O156,$O156,$C156,$R156,1,2)</f>
        <v>#NAME?</v>
      </c>
      <c r="L156" s="10" t="e">
        <f ca="1">_xll.EURO($E156,$F156,$O156,$O156,$C156,$R156,1,3)/100</f>
        <v>#NAME?</v>
      </c>
      <c r="M156" s="10" t="e">
        <f ca="1">_xll.EURO($E156,$F156,$O156,$O156,$C156,$R156,1,5)/365.25</f>
        <v>#NAME?</v>
      </c>
      <c r="N156" s="118">
        <f>VLOOKUP(D156,Lookups!$B$6:$H$304,6)</f>
        <v>41409</v>
      </c>
      <c r="O156" s="24">
        <f>VLOOKUP(D156,Lookups!$B$6:$E$304,4)</f>
        <v>4.4999999999999998E-2</v>
      </c>
      <c r="P156" s="19">
        <f>VLOOKUP(D156,Lookups!$B$6:$D$304,3)</f>
        <v>22</v>
      </c>
      <c r="Q156" s="147">
        <f t="shared" si="10"/>
        <v>0</v>
      </c>
      <c r="R156" s="28">
        <f t="shared" ca="1" si="11"/>
        <v>-476</v>
      </c>
    </row>
    <row r="157" spans="1:18" x14ac:dyDescent="0.2">
      <c r="A157" s="24"/>
      <c r="B157" s="25"/>
      <c r="C157" s="131">
        <v>0.155</v>
      </c>
      <c r="D157" s="93">
        <v>41426</v>
      </c>
      <c r="E157" s="128">
        <f t="shared" si="9"/>
        <v>52.663524126102359</v>
      </c>
      <c r="F157" s="127">
        <f t="shared" si="12"/>
        <v>75</v>
      </c>
      <c r="G157" s="64" t="e">
        <f ca="1">IF(AND(E157&gt;F157,$G$1="no"),"",_xll.EURO(E157,F157,O157,O157,C157,R157,1,0))</f>
        <v>#NAME?</v>
      </c>
      <c r="H157" s="9" t="e">
        <f ca="1">_xll.EURO(E157,F157,O157,O157,C157,R157,1,1)</f>
        <v>#NAME?</v>
      </c>
      <c r="I157" s="64" t="e">
        <f ca="1">IF(AND(F157&gt;E157,$G$1="no"),"",_xll.EURO(E157,F157,O157,O157,C157,R157,0,0))</f>
        <v>#NAME?</v>
      </c>
      <c r="J157" s="10" t="e">
        <f ca="1">_xll.EURO(E157,F157,O157,O157,C157,R157,0,1)</f>
        <v>#NAME?</v>
      </c>
      <c r="K157" s="14" t="e">
        <f ca="1">_xll.EURO($E157,$F157,$O157,$O157,$C157,$R157,1,2)</f>
        <v>#NAME?</v>
      </c>
      <c r="L157" s="10" t="e">
        <f ca="1">_xll.EURO($E157,$F157,$O157,$O157,$C157,$R157,1,3)/100</f>
        <v>#NAME?</v>
      </c>
      <c r="M157" s="10" t="e">
        <f ca="1">_xll.EURO($E157,$F157,$O157,$O157,$C157,$R157,1,5)/365.25</f>
        <v>#NAME?</v>
      </c>
      <c r="N157" s="118">
        <f>VLOOKUP(D157,Lookups!$B$6:$H$304,6)</f>
        <v>41440</v>
      </c>
      <c r="O157" s="24">
        <f>VLOOKUP(D157,Lookups!$B$6:$E$304,4)</f>
        <v>4.4999999999999998E-2</v>
      </c>
      <c r="P157" s="19">
        <f>VLOOKUP(D157,Lookups!$B$6:$D$304,3)</f>
        <v>20</v>
      </c>
      <c r="Q157" s="147">
        <f t="shared" si="10"/>
        <v>0</v>
      </c>
      <c r="R157" s="28">
        <f t="shared" ca="1" si="11"/>
        <v>-445</v>
      </c>
    </row>
    <row r="158" spans="1:18" x14ac:dyDescent="0.2">
      <c r="A158" s="24"/>
      <c r="B158" s="25"/>
      <c r="C158" s="131">
        <v>0.155</v>
      </c>
      <c r="D158" s="93">
        <v>41456</v>
      </c>
      <c r="E158" s="128">
        <f t="shared" si="9"/>
        <v>62.238706814934275</v>
      </c>
      <c r="F158" s="127">
        <f t="shared" si="12"/>
        <v>75</v>
      </c>
      <c r="G158" s="64" t="e">
        <f ca="1">IF(AND(E158&gt;F158,$G$1="no"),"",_xll.EURO(E158,F158,O158,O158,C158,R158,1,0))</f>
        <v>#NAME?</v>
      </c>
      <c r="H158" s="9" t="e">
        <f ca="1">_xll.EURO(E158,F158,O158,O158,C158,R158,1,1)</f>
        <v>#NAME?</v>
      </c>
      <c r="I158" s="64" t="e">
        <f ca="1">IF(AND(F158&gt;E158,$G$1="no"),"",_xll.EURO(E158,F158,O158,O158,C158,R158,0,0))</f>
        <v>#NAME?</v>
      </c>
      <c r="J158" s="10" t="e">
        <f ca="1">_xll.EURO(E158,F158,O158,O158,C158,R158,0,1)</f>
        <v>#NAME?</v>
      </c>
      <c r="K158" s="14" t="e">
        <f ca="1">_xll.EURO($E158,$F158,$O158,$O158,$C158,$R158,1,2)</f>
        <v>#NAME?</v>
      </c>
      <c r="L158" s="10" t="e">
        <f ca="1">_xll.EURO($E158,$F158,$O158,$O158,$C158,$R158,1,3)/100</f>
        <v>#NAME?</v>
      </c>
      <c r="M158" s="10" t="e">
        <f ca="1">_xll.EURO($E158,$F158,$O158,$O158,$C158,$R158,1,5)/365.25</f>
        <v>#NAME?</v>
      </c>
      <c r="N158" s="118">
        <f>VLOOKUP(D158,Lookups!$B$6:$H$304,6)</f>
        <v>41470</v>
      </c>
      <c r="O158" s="24">
        <f>VLOOKUP(D158,Lookups!$B$6:$E$304,4)</f>
        <v>4.4999999999999998E-2</v>
      </c>
      <c r="P158" s="19">
        <f>VLOOKUP(D158,Lookups!$B$6:$D$304,3)</f>
        <v>22</v>
      </c>
      <c r="Q158" s="147">
        <f t="shared" si="10"/>
        <v>0</v>
      </c>
      <c r="R158" s="28">
        <f t="shared" ca="1" si="11"/>
        <v>-415</v>
      </c>
    </row>
    <row r="159" spans="1:18" x14ac:dyDescent="0.2">
      <c r="A159" s="24"/>
      <c r="B159" s="25"/>
      <c r="C159" s="131">
        <v>0.155</v>
      </c>
      <c r="D159" s="93">
        <v>41487</v>
      </c>
      <c r="E159" s="128">
        <f t="shared" si="9"/>
        <v>62.23871540939065</v>
      </c>
      <c r="F159" s="127">
        <f t="shared" si="12"/>
        <v>75</v>
      </c>
      <c r="G159" s="64" t="e">
        <f ca="1">IF(AND(E159&gt;F159,$G$1="no"),"",_xll.EURO(E159,F159,O159,O159,C159,R159,1,0))</f>
        <v>#NAME?</v>
      </c>
      <c r="H159" s="9" t="e">
        <f ca="1">_xll.EURO(E159,F159,O159,O159,C159,R159,1,1)</f>
        <v>#NAME?</v>
      </c>
      <c r="I159" s="64" t="e">
        <f ca="1">IF(AND(F159&gt;E159,$G$1="no"),"",_xll.EURO(E159,F159,O159,O159,C159,R159,0,0))</f>
        <v>#NAME?</v>
      </c>
      <c r="J159" s="10" t="e">
        <f ca="1">_xll.EURO(E159,F159,O159,O159,C159,R159,0,1)</f>
        <v>#NAME?</v>
      </c>
      <c r="K159" s="14" t="e">
        <f ca="1">_xll.EURO($E159,$F159,$O159,$O159,$C159,$R159,1,2)</f>
        <v>#NAME?</v>
      </c>
      <c r="L159" s="10" t="e">
        <f ca="1">_xll.EURO($E159,$F159,$O159,$O159,$C159,$R159,1,3)/100</f>
        <v>#NAME?</v>
      </c>
      <c r="M159" s="10" t="e">
        <f ca="1">_xll.EURO($E159,$F159,$O159,$O159,$C159,$R159,1,5)/365.25</f>
        <v>#NAME?</v>
      </c>
      <c r="N159" s="118">
        <f>VLOOKUP(D159,Lookups!$B$6:$H$304,6)</f>
        <v>41501</v>
      </c>
      <c r="O159" s="24">
        <f>VLOOKUP(D159,Lookups!$B$6:$E$304,4)</f>
        <v>4.4999999999999998E-2</v>
      </c>
      <c r="P159" s="19">
        <f>VLOOKUP(D159,Lookups!$B$6:$D$304,3)</f>
        <v>22</v>
      </c>
      <c r="Q159" s="147">
        <f t="shared" si="10"/>
        <v>0</v>
      </c>
      <c r="R159" s="28">
        <f t="shared" ca="1" si="11"/>
        <v>-384</v>
      </c>
    </row>
    <row r="160" spans="1:18" x14ac:dyDescent="0.2">
      <c r="A160" s="24"/>
      <c r="B160" s="25"/>
      <c r="C160" s="131">
        <v>0.155</v>
      </c>
      <c r="D160" s="93">
        <v>41518</v>
      </c>
      <c r="E160" s="128">
        <f t="shared" si="9"/>
        <v>45.622954054338088</v>
      </c>
      <c r="F160" s="127">
        <f t="shared" si="12"/>
        <v>75</v>
      </c>
      <c r="G160" s="64" t="e">
        <f ca="1">IF(AND(E160&gt;F160,$G$1="no"),"",_xll.EURO(E160,F160,O160,O160,C160,R160,1,0))</f>
        <v>#NAME?</v>
      </c>
      <c r="H160" s="9" t="e">
        <f ca="1">_xll.EURO(E160,F160,O160,O160,C160,R160,1,1)</f>
        <v>#NAME?</v>
      </c>
      <c r="I160" s="64" t="e">
        <f ca="1">IF(AND(F160&gt;E160,$G$1="no"),"",_xll.EURO(E160,F160,O160,O160,C160,R160,0,0))</f>
        <v>#NAME?</v>
      </c>
      <c r="J160" s="10" t="e">
        <f ca="1">_xll.EURO(E160,F160,O160,O160,C160,R160,0,1)</f>
        <v>#NAME?</v>
      </c>
      <c r="K160" s="14" t="e">
        <f ca="1">_xll.EURO($E160,$F160,$O160,$O160,$C160,$R160,1,2)</f>
        <v>#NAME?</v>
      </c>
      <c r="L160" s="10" t="e">
        <f ca="1">_xll.EURO($E160,$F160,$O160,$O160,$C160,$R160,1,3)/100</f>
        <v>#NAME?</v>
      </c>
      <c r="M160" s="10" t="e">
        <f ca="1">_xll.EURO($E160,$F160,$O160,$O160,$C160,$R160,1,5)/365.25</f>
        <v>#NAME?</v>
      </c>
      <c r="N160" s="118">
        <f>VLOOKUP(D160,Lookups!$B$6:$H$304,6)</f>
        <v>41532</v>
      </c>
      <c r="O160" s="24">
        <f>VLOOKUP(D160,Lookups!$B$6:$E$304,4)</f>
        <v>4.4999999999999998E-2</v>
      </c>
      <c r="P160" s="19">
        <f>VLOOKUP(D160,Lookups!$B$6:$D$304,3)</f>
        <v>20</v>
      </c>
      <c r="Q160" s="147">
        <f t="shared" si="10"/>
        <v>0</v>
      </c>
      <c r="R160" s="28">
        <f t="shared" ca="1" si="11"/>
        <v>-353</v>
      </c>
    </row>
    <row r="161" spans="1:18" x14ac:dyDescent="0.2">
      <c r="A161" s="24"/>
      <c r="B161" s="25"/>
      <c r="C161" s="131">
        <v>0.155</v>
      </c>
      <c r="D161" s="93">
        <v>41548</v>
      </c>
      <c r="E161" s="128">
        <f t="shared" si="9"/>
        <v>41.792877541022769</v>
      </c>
      <c r="F161" s="127">
        <f t="shared" si="12"/>
        <v>75</v>
      </c>
      <c r="G161" s="64" t="e">
        <f ca="1">IF(AND(E161&gt;F161,$G$1="no"),"",_xll.EURO(E161,F161,O161,O161,C161,R161,1,0))</f>
        <v>#NAME?</v>
      </c>
      <c r="H161" s="9" t="e">
        <f ca="1">_xll.EURO(E161,F161,O161,O161,C161,R161,1,1)</f>
        <v>#NAME?</v>
      </c>
      <c r="I161" s="64" t="e">
        <f ca="1">IF(AND(F161&gt;E161,$G$1="no"),"",_xll.EURO(E161,F161,O161,O161,C161,R161,0,0))</f>
        <v>#NAME?</v>
      </c>
      <c r="J161" s="10" t="e">
        <f ca="1">_xll.EURO(E161,F161,O161,O161,C161,R161,0,1)</f>
        <v>#NAME?</v>
      </c>
      <c r="K161" s="14" t="e">
        <f ca="1">_xll.EURO($E161,$F161,$O161,$O161,$C161,$R161,1,2)</f>
        <v>#NAME?</v>
      </c>
      <c r="L161" s="10" t="e">
        <f ca="1">_xll.EURO($E161,$F161,$O161,$O161,$C161,$R161,1,3)/100</f>
        <v>#NAME?</v>
      </c>
      <c r="M161" s="10" t="e">
        <f ca="1">_xll.EURO($E161,$F161,$O161,$O161,$C161,$R161,1,5)/365.25</f>
        <v>#NAME?</v>
      </c>
      <c r="N161" s="118">
        <f>VLOOKUP(D161,Lookups!$B$6:$H$304,6)</f>
        <v>41562</v>
      </c>
      <c r="O161" s="24">
        <f>VLOOKUP(D161,Lookups!$B$6:$E$304,4)</f>
        <v>4.4999999999999998E-2</v>
      </c>
      <c r="P161" s="19">
        <f>VLOOKUP(D161,Lookups!$B$6:$D$304,3)</f>
        <v>23</v>
      </c>
      <c r="Q161" s="147">
        <f t="shared" si="10"/>
        <v>0</v>
      </c>
      <c r="R161" s="28">
        <f t="shared" ca="1" si="11"/>
        <v>-323</v>
      </c>
    </row>
    <row r="162" spans="1:18" x14ac:dyDescent="0.2">
      <c r="A162" s="24"/>
      <c r="B162" s="25"/>
      <c r="C162" s="131">
        <v>0.155</v>
      </c>
      <c r="D162" s="93">
        <v>41579</v>
      </c>
      <c r="E162" s="128">
        <f t="shared" si="9"/>
        <v>41.73654517668227</v>
      </c>
      <c r="F162" s="127">
        <f t="shared" si="12"/>
        <v>75</v>
      </c>
      <c r="G162" s="64" t="e">
        <f ca="1">IF(AND(E162&gt;F162,$G$1="no"),"",_xll.EURO(E162,F162,O162,O162,C162,R162,1,0))</f>
        <v>#NAME?</v>
      </c>
      <c r="H162" s="9" t="e">
        <f ca="1">_xll.EURO(E162,F162,O162,O162,C162,R162,1,1)</f>
        <v>#NAME?</v>
      </c>
      <c r="I162" s="64" t="e">
        <f ca="1">IF(AND(F162&gt;E162,$G$1="no"),"",_xll.EURO(E162,F162,O162,O162,C162,R162,0,0))</f>
        <v>#NAME?</v>
      </c>
      <c r="J162" s="10" t="e">
        <f ca="1">_xll.EURO(E162,F162,O162,O162,C162,R162,0,1)</f>
        <v>#NAME?</v>
      </c>
      <c r="K162" s="14" t="e">
        <f ca="1">_xll.EURO($E162,$F162,$O162,$O162,$C162,$R162,1,2)</f>
        <v>#NAME?</v>
      </c>
      <c r="L162" s="10" t="e">
        <f ca="1">_xll.EURO($E162,$F162,$O162,$O162,$C162,$R162,1,3)/100</f>
        <v>#NAME?</v>
      </c>
      <c r="M162" s="10" t="e">
        <f ca="1">_xll.EURO($E162,$F162,$O162,$O162,$C162,$R162,1,5)/365.25</f>
        <v>#NAME?</v>
      </c>
      <c r="N162" s="118">
        <f>VLOOKUP(D162,Lookups!$B$6:$H$304,6)</f>
        <v>41593</v>
      </c>
      <c r="O162" s="24">
        <f>VLOOKUP(D162,Lookups!$B$6:$E$304,4)</f>
        <v>4.4999999999999998E-2</v>
      </c>
      <c r="P162" s="19">
        <f>VLOOKUP(D162,Lookups!$B$6:$D$304,3)</f>
        <v>20</v>
      </c>
      <c r="Q162" s="147">
        <f t="shared" si="10"/>
        <v>0</v>
      </c>
      <c r="R162" s="28">
        <f t="shared" ca="1" si="11"/>
        <v>-292</v>
      </c>
    </row>
    <row r="163" spans="1:18" x14ac:dyDescent="0.2">
      <c r="A163" s="24"/>
      <c r="B163" s="25"/>
      <c r="C163" s="131">
        <v>0.155</v>
      </c>
      <c r="D163" s="93">
        <v>41609</v>
      </c>
      <c r="E163" s="128">
        <f t="shared" si="9"/>
        <v>41.73654517668227</v>
      </c>
      <c r="F163" s="127">
        <f t="shared" si="12"/>
        <v>75</v>
      </c>
      <c r="G163" s="64" t="e">
        <f ca="1">IF(AND(E163&gt;F163,$G$1="no"),"",_xll.EURO(E163,F163,O163,O163,C163,R163,1,0))</f>
        <v>#NAME?</v>
      </c>
      <c r="H163" s="9" t="e">
        <f ca="1">_xll.EURO(E163,F163,O163,O163,C163,R163,1,1)</f>
        <v>#NAME?</v>
      </c>
      <c r="I163" s="64" t="e">
        <f ca="1">IF(AND(F163&gt;E163,$G$1="no"),"",_xll.EURO(E163,F163,O163,O163,C163,R163,0,0))</f>
        <v>#NAME?</v>
      </c>
      <c r="J163" s="10" t="e">
        <f ca="1">_xll.EURO(E163,F163,O163,O163,C163,R163,0,1)</f>
        <v>#NAME?</v>
      </c>
      <c r="K163" s="14" t="e">
        <f ca="1">_xll.EURO($E163,$F163,$O163,$O163,$C163,$R163,1,2)</f>
        <v>#NAME?</v>
      </c>
      <c r="L163" s="10" t="e">
        <f ca="1">_xll.EURO($E163,$F163,$O163,$O163,$C163,$R163,1,3)/100</f>
        <v>#NAME?</v>
      </c>
      <c r="M163" s="10" t="e">
        <f ca="1">_xll.EURO($E163,$F163,$O163,$O163,$C163,$R163,1,5)/365.25</f>
        <v>#NAME?</v>
      </c>
      <c r="N163" s="118">
        <f>VLOOKUP(D163,Lookups!$B$6:$H$304,6)</f>
        <v>41623</v>
      </c>
      <c r="O163" s="24">
        <f>VLOOKUP(D163,Lookups!$B$6:$E$304,4)</f>
        <v>4.4999999999999998E-2</v>
      </c>
      <c r="P163" s="19">
        <f>VLOOKUP(D163,Lookups!$B$6:$D$304,3)</f>
        <v>21</v>
      </c>
      <c r="Q163" s="147">
        <f t="shared" si="10"/>
        <v>0</v>
      </c>
      <c r="R163" s="28">
        <f t="shared" ca="1" si="11"/>
        <v>-262</v>
      </c>
    </row>
    <row r="164" spans="1:18" x14ac:dyDescent="0.2">
      <c r="A164" s="24"/>
      <c r="B164" s="25"/>
      <c r="C164" s="131">
        <v>0.155</v>
      </c>
      <c r="D164" s="93">
        <v>41640</v>
      </c>
      <c r="E164" s="128">
        <f t="shared" si="9"/>
        <v>46.058563885423858</v>
      </c>
      <c r="F164" s="127">
        <f t="shared" si="12"/>
        <v>75</v>
      </c>
      <c r="G164" s="64" t="e">
        <f ca="1">IF(AND(E164&gt;F164,$G$1="no"),"",_xll.EURO(E164,F164,O164,O164,C164,R164,1,0))</f>
        <v>#NAME?</v>
      </c>
      <c r="H164" s="9" t="e">
        <f ca="1">_xll.EURO(E164,F164,O164,O164,C164,R164,1,1)</f>
        <v>#NAME?</v>
      </c>
      <c r="I164" s="64" t="e">
        <f ca="1">IF(AND(F164&gt;E164,$G$1="no"),"",_xll.EURO(E164,F164,O164,O164,C164,R164,0,0))</f>
        <v>#NAME?</v>
      </c>
      <c r="J164" s="10" t="e">
        <f ca="1">_xll.EURO(E164,F164,O164,O164,C164,R164,0,1)</f>
        <v>#NAME?</v>
      </c>
      <c r="K164" s="14" t="e">
        <f ca="1">_xll.EURO($E164,$F164,$O164,$O164,$C164,$R164,1,2)</f>
        <v>#NAME?</v>
      </c>
      <c r="L164" s="10" t="e">
        <f ca="1">_xll.EURO($E164,$F164,$O164,$O164,$C164,$R164,1,3)/100</f>
        <v>#NAME?</v>
      </c>
      <c r="M164" s="10" t="e">
        <f ca="1">_xll.EURO($E164,$F164,$O164,$O164,$C164,$R164,1,5)/365.25</f>
        <v>#NAME?</v>
      </c>
      <c r="N164" s="118">
        <f>VLOOKUP(D164,Lookups!$B$6:$H$304,6)</f>
        <v>41654</v>
      </c>
      <c r="O164" s="24">
        <f>VLOOKUP(D164,Lookups!$B$6:$E$304,4)</f>
        <v>4.4999999999999998E-2</v>
      </c>
      <c r="P164" s="19">
        <f>VLOOKUP(D164,Lookups!$B$6:$D$304,3)</f>
        <v>22</v>
      </c>
      <c r="Q164" s="147">
        <f t="shared" si="10"/>
        <v>0</v>
      </c>
      <c r="R164" s="28">
        <f t="shared" ca="1" si="11"/>
        <v>-231</v>
      </c>
    </row>
    <row r="165" spans="1:18" x14ac:dyDescent="0.2">
      <c r="A165" s="24"/>
      <c r="B165" s="25"/>
      <c r="C165" s="131">
        <v>0.155</v>
      </c>
      <c r="D165" s="93">
        <v>41671</v>
      </c>
      <c r="E165" s="128">
        <f t="shared" si="9"/>
        <v>81.107466234862045</v>
      </c>
      <c r="F165" s="127">
        <f t="shared" si="12"/>
        <v>75</v>
      </c>
      <c r="G165" s="64" t="e">
        <f ca="1">IF(AND(E165&gt;F165,$G$1="no"),"",_xll.EURO(E165,F165,O165,O165,C165,R165,1,0))</f>
        <v>#NAME?</v>
      </c>
      <c r="H165" s="9" t="e">
        <f ca="1">_xll.EURO(E165,F165,O165,O165,C165,R165,1,1)</f>
        <v>#NAME?</v>
      </c>
      <c r="I165" s="64" t="e">
        <f ca="1">IF(AND(F165&gt;E165,$G$1="no"),"",_xll.EURO(E165,F165,O165,O165,C165,R165,0,0))</f>
        <v>#NAME?</v>
      </c>
      <c r="J165" s="10" t="e">
        <f ca="1">_xll.EURO(E165,F165,O165,O165,C165,R165,0,1)</f>
        <v>#NAME?</v>
      </c>
      <c r="K165" s="14" t="e">
        <f ca="1">_xll.EURO($E165,$F165,$O165,$O165,$C165,$R165,1,2)</f>
        <v>#NAME?</v>
      </c>
      <c r="L165" s="10" t="e">
        <f ca="1">_xll.EURO($E165,$F165,$O165,$O165,$C165,$R165,1,3)/100</f>
        <v>#NAME?</v>
      </c>
      <c r="M165" s="10" t="e">
        <f ca="1">_xll.EURO($E165,$F165,$O165,$O165,$C165,$R165,1,5)/365.25</f>
        <v>#NAME?</v>
      </c>
      <c r="N165" s="118">
        <f>VLOOKUP(D165,Lookups!$B$6:$H$304,6)</f>
        <v>41685</v>
      </c>
      <c r="O165" s="24">
        <f>VLOOKUP(D165,Lookups!$B$6:$E$304,4)</f>
        <v>4.4999999999999998E-2</v>
      </c>
      <c r="P165" s="19">
        <f>VLOOKUP(D165,Lookups!$B$6:$D$304,3)</f>
        <v>20</v>
      </c>
      <c r="Q165" s="147">
        <f t="shared" si="10"/>
        <v>0</v>
      </c>
      <c r="R165" s="28">
        <f t="shared" ca="1" si="11"/>
        <v>-200</v>
      </c>
    </row>
    <row r="166" spans="1:18" x14ac:dyDescent="0.2">
      <c r="A166" s="24"/>
      <c r="B166" s="25"/>
      <c r="C166" s="131">
        <v>0.155</v>
      </c>
      <c r="D166" s="93">
        <v>41699</v>
      </c>
      <c r="E166" s="128">
        <f t="shared" si="9"/>
        <v>44.249184196721018</v>
      </c>
      <c r="F166" s="127">
        <f t="shared" si="12"/>
        <v>75</v>
      </c>
      <c r="G166" s="64" t="e">
        <f ca="1">IF(AND(E166&gt;F166,$G$1="no"),"",_xll.EURO(E166,F166,O166,O166,C166,R166,1,0))</f>
        <v>#NAME?</v>
      </c>
      <c r="H166" s="9" t="e">
        <f ca="1">_xll.EURO(E166,F166,O166,O166,C166,R166,1,1)</f>
        <v>#NAME?</v>
      </c>
      <c r="I166" s="64" t="e">
        <f ca="1">IF(AND(F166&gt;E166,$G$1="no"),"",_xll.EURO(E166,F166,O166,O166,C166,R166,0,0))</f>
        <v>#NAME?</v>
      </c>
      <c r="J166" s="10" t="e">
        <f ca="1">_xll.EURO(E166,F166,O166,O166,C166,R166,0,1)</f>
        <v>#NAME?</v>
      </c>
      <c r="K166" s="14" t="e">
        <f ca="1">_xll.EURO($E166,$F166,$O166,$O166,$C166,$R166,1,2)</f>
        <v>#NAME?</v>
      </c>
      <c r="L166" s="10" t="e">
        <f ca="1">_xll.EURO($E166,$F166,$O166,$O166,$C166,$R166,1,3)/100</f>
        <v>#NAME?</v>
      </c>
      <c r="M166" s="10" t="e">
        <f ca="1">_xll.EURO($E166,$F166,$O166,$O166,$C166,$R166,1,5)/365.25</f>
        <v>#NAME?</v>
      </c>
      <c r="N166" s="118">
        <f>VLOOKUP(D166,Lookups!$B$6:$H$304,6)</f>
        <v>41713</v>
      </c>
      <c r="O166" s="24">
        <f>VLOOKUP(D166,Lookups!$B$6:$E$304,4)</f>
        <v>4.4999999999999998E-2</v>
      </c>
      <c r="P166" s="19">
        <f>VLOOKUP(D166,Lookups!$B$6:$D$304,3)</f>
        <v>21</v>
      </c>
      <c r="Q166" s="147">
        <f t="shared" si="10"/>
        <v>0</v>
      </c>
      <c r="R166" s="28">
        <f t="shared" ca="1" si="11"/>
        <v>-172</v>
      </c>
    </row>
    <row r="167" spans="1:18" x14ac:dyDescent="0.2">
      <c r="A167" s="24"/>
      <c r="B167" s="25"/>
      <c r="C167" s="131">
        <v>0.155</v>
      </c>
      <c r="D167" s="93">
        <v>41730</v>
      </c>
      <c r="E167" s="128">
        <f t="shared" si="9"/>
        <v>43.448805107583794</v>
      </c>
      <c r="F167" s="127">
        <f t="shared" si="12"/>
        <v>75</v>
      </c>
      <c r="G167" s="64" t="e">
        <f ca="1">IF(AND(E167&gt;F167,$G$1="no"),"",_xll.EURO(E167,F167,O167,O167,C167,R167,1,0))</f>
        <v>#NAME?</v>
      </c>
      <c r="H167" s="9" t="e">
        <f ca="1">_xll.EURO(E167,F167,O167,O167,C167,R167,1,1)</f>
        <v>#NAME?</v>
      </c>
      <c r="I167" s="64" t="e">
        <f ca="1">IF(AND(F167&gt;E167,$G$1="no"),"",_xll.EURO(E167,F167,O167,O167,C167,R167,0,0))</f>
        <v>#NAME?</v>
      </c>
      <c r="J167" s="10" t="e">
        <f ca="1">_xll.EURO(E167,F167,O167,O167,C167,R167,0,1)</f>
        <v>#NAME?</v>
      </c>
      <c r="K167" s="14" t="e">
        <f ca="1">_xll.EURO($E167,$F167,$O167,$O167,$C167,$R167,1,2)</f>
        <v>#NAME?</v>
      </c>
      <c r="L167" s="10" t="e">
        <f ca="1">_xll.EURO($E167,$F167,$O167,$O167,$C167,$R167,1,3)/100</f>
        <v>#NAME?</v>
      </c>
      <c r="M167" s="10" t="e">
        <f ca="1">_xll.EURO($E167,$F167,$O167,$O167,$C167,$R167,1,5)/365.25</f>
        <v>#NAME?</v>
      </c>
      <c r="N167" s="118">
        <f>VLOOKUP(D167,Lookups!$B$6:$H$304,6)</f>
        <v>41744</v>
      </c>
      <c r="O167" s="24">
        <f>VLOOKUP(D167,Lookups!$B$6:$E$304,4)</f>
        <v>4.4999999999999998E-2</v>
      </c>
      <c r="P167" s="19">
        <f>VLOOKUP(D167,Lookups!$B$6:$D$304,3)</f>
        <v>22</v>
      </c>
      <c r="Q167" s="147">
        <f t="shared" si="10"/>
        <v>0</v>
      </c>
      <c r="R167" s="28">
        <f t="shared" ca="1" si="11"/>
        <v>-141</v>
      </c>
    </row>
    <row r="168" spans="1:18" x14ac:dyDescent="0.2">
      <c r="A168" s="24"/>
      <c r="B168" s="25"/>
      <c r="C168" s="131">
        <v>0.155</v>
      </c>
      <c r="D168" s="93">
        <v>41760</v>
      </c>
      <c r="E168" s="128">
        <f t="shared" si="9"/>
        <v>46.307307088526372</v>
      </c>
      <c r="F168" s="127">
        <f t="shared" si="12"/>
        <v>75</v>
      </c>
      <c r="G168" s="64" t="e">
        <f ca="1">IF(AND(E168&gt;F168,$G$1="no"),"",_xll.EURO(E168,F168,O168,O168,C168,R168,1,0))</f>
        <v>#NAME?</v>
      </c>
      <c r="H168" s="9" t="e">
        <f ca="1">_xll.EURO(E168,F168,O168,O168,C168,R168,1,1)</f>
        <v>#NAME?</v>
      </c>
      <c r="I168" s="64" t="e">
        <f ca="1">IF(AND(F168&gt;E168,$G$1="no"),"",_xll.EURO(E168,F168,O168,O168,C168,R168,0,0))</f>
        <v>#NAME?</v>
      </c>
      <c r="J168" s="10" t="e">
        <f ca="1">_xll.EURO(E168,F168,O168,O168,C168,R168,0,1)</f>
        <v>#NAME?</v>
      </c>
      <c r="K168" s="14" t="e">
        <f ca="1">_xll.EURO($E168,$F168,$O168,$O168,$C168,$R168,1,2)</f>
        <v>#NAME?</v>
      </c>
      <c r="L168" s="10" t="e">
        <f ca="1">_xll.EURO($E168,$F168,$O168,$O168,$C168,$R168,1,3)/100</f>
        <v>#NAME?</v>
      </c>
      <c r="M168" s="10" t="e">
        <f ca="1">_xll.EURO($E168,$F168,$O168,$O168,$C168,$R168,1,5)/365.25</f>
        <v>#NAME?</v>
      </c>
      <c r="N168" s="118">
        <f>VLOOKUP(D168,Lookups!$B$6:$H$304,6)</f>
        <v>41774</v>
      </c>
      <c r="O168" s="24">
        <f>VLOOKUP(D168,Lookups!$B$6:$E$304,4)</f>
        <v>4.4999999999999998E-2</v>
      </c>
      <c r="P168" s="19">
        <f>VLOOKUP(D168,Lookups!$B$6:$D$304,3)</f>
        <v>21</v>
      </c>
      <c r="Q168" s="147">
        <f t="shared" si="10"/>
        <v>0</v>
      </c>
      <c r="R168" s="28">
        <f t="shared" ca="1" si="11"/>
        <v>-111</v>
      </c>
    </row>
    <row r="169" spans="1:18" x14ac:dyDescent="0.2">
      <c r="A169" s="24"/>
      <c r="B169" s="25"/>
      <c r="C169" s="131">
        <v>0.155</v>
      </c>
      <c r="D169" s="93">
        <v>41791</v>
      </c>
      <c r="E169" s="128">
        <f t="shared" si="9"/>
        <v>53.453476987993888</v>
      </c>
      <c r="F169" s="127">
        <f t="shared" si="12"/>
        <v>75</v>
      </c>
      <c r="G169" s="64" t="e">
        <f ca="1">IF(AND(E169&gt;F169,$G$1="no"),"",_xll.EURO(E169,F169,O169,O169,C169,R169,1,0))</f>
        <v>#NAME?</v>
      </c>
      <c r="H169" s="9" t="e">
        <f ca="1">_xll.EURO(E169,F169,O169,O169,C169,R169,1,1)</f>
        <v>#NAME?</v>
      </c>
      <c r="I169" s="64" t="e">
        <f ca="1">IF(AND(F169&gt;E169,$G$1="no"),"",_xll.EURO(E169,F169,O169,O169,C169,R169,0,0))</f>
        <v>#NAME?</v>
      </c>
      <c r="J169" s="10" t="e">
        <f ca="1">_xll.EURO(E169,F169,O169,O169,C169,R169,0,1)</f>
        <v>#NAME?</v>
      </c>
      <c r="K169" s="14" t="e">
        <f ca="1">_xll.EURO($E169,$F169,$O169,$O169,$C169,$R169,1,2)</f>
        <v>#NAME?</v>
      </c>
      <c r="L169" s="10" t="e">
        <f ca="1">_xll.EURO($E169,$F169,$O169,$O169,$C169,$R169,1,3)/100</f>
        <v>#NAME?</v>
      </c>
      <c r="M169" s="10" t="e">
        <f ca="1">_xll.EURO($E169,$F169,$O169,$O169,$C169,$R169,1,5)/365.25</f>
        <v>#NAME?</v>
      </c>
      <c r="N169" s="118">
        <f>VLOOKUP(D169,Lookups!$B$6:$H$304,6)</f>
        <v>41805</v>
      </c>
      <c r="O169" s="24">
        <f>VLOOKUP(D169,Lookups!$B$6:$E$304,4)</f>
        <v>4.4999999999999998E-2</v>
      </c>
      <c r="P169" s="19">
        <f>VLOOKUP(D169,Lookups!$B$6:$D$304,3)</f>
        <v>21</v>
      </c>
      <c r="Q169" s="147">
        <f t="shared" si="10"/>
        <v>0</v>
      </c>
      <c r="R169" s="28">
        <f t="shared" ca="1" si="11"/>
        <v>-80</v>
      </c>
    </row>
    <row r="170" spans="1:18" x14ac:dyDescent="0.2">
      <c r="A170" s="24"/>
      <c r="B170" s="25"/>
      <c r="C170" s="131">
        <v>0.155</v>
      </c>
      <c r="D170" s="93">
        <v>41821</v>
      </c>
      <c r="E170" s="128">
        <f t="shared" si="9"/>
        <v>63.17228741715828</v>
      </c>
      <c r="F170" s="127">
        <f t="shared" si="12"/>
        <v>75</v>
      </c>
      <c r="G170" s="64" t="e">
        <f ca="1">IF(AND(E170&gt;F170,$G$1="no"),"",_xll.EURO(E170,F170,O170,O170,C170,R170,1,0))</f>
        <v>#NAME?</v>
      </c>
      <c r="H170" s="9" t="e">
        <f ca="1">_xll.EURO(E170,F170,O170,O170,C170,R170,1,1)</f>
        <v>#NAME?</v>
      </c>
      <c r="I170" s="64" t="e">
        <f ca="1">IF(AND(F170&gt;E170,$G$1="no"),"",_xll.EURO(E170,F170,O170,O170,C170,R170,0,0))</f>
        <v>#NAME?</v>
      </c>
      <c r="J170" s="10" t="e">
        <f ca="1">_xll.EURO(E170,F170,O170,O170,C170,R170,0,1)</f>
        <v>#NAME?</v>
      </c>
      <c r="K170" s="14" t="e">
        <f ca="1">_xll.EURO($E170,$F170,$O170,$O170,$C170,$R170,1,2)</f>
        <v>#NAME?</v>
      </c>
      <c r="L170" s="10" t="e">
        <f ca="1">_xll.EURO($E170,$F170,$O170,$O170,$C170,$R170,1,3)/100</f>
        <v>#NAME?</v>
      </c>
      <c r="M170" s="10" t="e">
        <f ca="1">_xll.EURO($E170,$F170,$O170,$O170,$C170,$R170,1,5)/365.25</f>
        <v>#NAME?</v>
      </c>
      <c r="N170" s="118">
        <f>VLOOKUP(D170,Lookups!$B$6:$H$304,6)</f>
        <v>41835</v>
      </c>
      <c r="O170" s="24">
        <f>VLOOKUP(D170,Lookups!$B$6:$E$304,4)</f>
        <v>4.4999999999999998E-2</v>
      </c>
      <c r="P170" s="19">
        <f>VLOOKUP(D170,Lookups!$B$6:$D$304,3)</f>
        <v>22</v>
      </c>
      <c r="Q170" s="147">
        <f t="shared" si="10"/>
        <v>0</v>
      </c>
      <c r="R170" s="28">
        <f t="shared" ca="1" si="11"/>
        <v>-50</v>
      </c>
    </row>
    <row r="171" spans="1:18" x14ac:dyDescent="0.2">
      <c r="A171" s="24"/>
      <c r="B171" s="25"/>
      <c r="C171" s="131">
        <v>0.155</v>
      </c>
      <c r="D171" s="93">
        <v>41852</v>
      </c>
      <c r="E171" s="128">
        <f t="shared" si="9"/>
        <v>63.1722961405315</v>
      </c>
      <c r="F171" s="127">
        <f t="shared" si="12"/>
        <v>75</v>
      </c>
      <c r="G171" s="64" t="e">
        <f ca="1">IF(AND(E171&gt;F171,$G$1="no"),"",_xll.EURO(E171,F171,O171,O171,C171,R171,1,0))</f>
        <v>#NAME?</v>
      </c>
      <c r="H171" s="9" t="e">
        <f ca="1">_xll.EURO(E171,F171,O171,O171,C171,R171,1,1)</f>
        <v>#NAME?</v>
      </c>
      <c r="I171" s="64" t="e">
        <f ca="1">IF(AND(F171&gt;E171,$G$1="no"),"",_xll.EURO(E171,F171,O171,O171,C171,R171,0,0))</f>
        <v>#NAME?</v>
      </c>
      <c r="J171" s="10" t="e">
        <f ca="1">_xll.EURO(E171,F171,O171,O171,C171,R171,0,1)</f>
        <v>#NAME?</v>
      </c>
      <c r="K171" s="14" t="e">
        <f ca="1">_xll.EURO($E171,$F171,$O171,$O171,$C171,$R171,1,2)</f>
        <v>#NAME?</v>
      </c>
      <c r="L171" s="10" t="e">
        <f ca="1">_xll.EURO($E171,$F171,$O171,$O171,$C171,$R171,1,3)/100</f>
        <v>#NAME?</v>
      </c>
      <c r="M171" s="10" t="e">
        <f ca="1">_xll.EURO($E171,$F171,$O171,$O171,$C171,$R171,1,5)/365.25</f>
        <v>#NAME?</v>
      </c>
      <c r="N171" s="118">
        <f>VLOOKUP(D171,Lookups!$B$6:$H$304,6)</f>
        <v>41866</v>
      </c>
      <c r="O171" s="24">
        <f>VLOOKUP(D171,Lookups!$B$6:$E$304,4)</f>
        <v>4.4999999999999998E-2</v>
      </c>
      <c r="P171" s="19">
        <f>VLOOKUP(D171,Lookups!$B$6:$D$304,3)</f>
        <v>21</v>
      </c>
      <c r="Q171" s="147">
        <f t="shared" si="10"/>
        <v>0</v>
      </c>
      <c r="R171" s="28">
        <f t="shared" ca="1" si="11"/>
        <v>-19</v>
      </c>
    </row>
    <row r="172" spans="1:18" x14ac:dyDescent="0.2">
      <c r="A172" s="24"/>
      <c r="B172" s="25"/>
      <c r="C172" s="131">
        <v>0.155</v>
      </c>
      <c r="D172" s="93">
        <v>41883</v>
      </c>
      <c r="E172" s="128">
        <f t="shared" si="9"/>
        <v>46.307298365153152</v>
      </c>
      <c r="F172" s="127">
        <f t="shared" si="12"/>
        <v>75</v>
      </c>
      <c r="G172" s="64" t="e">
        <f ca="1">IF(AND(E172&gt;F172,$G$1="no"),"",_xll.EURO(E172,F172,O172,O172,C172,R172,1,0))</f>
        <v>#NAME?</v>
      </c>
      <c r="H172" s="9" t="e">
        <f ca="1">_xll.EURO(E172,F172,O172,O172,C172,R172,1,1)</f>
        <v>#NAME?</v>
      </c>
      <c r="I172" s="64" t="e">
        <f ca="1">IF(AND(F172&gt;E172,$G$1="no"),"",_xll.EURO(E172,F172,O172,O172,C172,R172,0,0))</f>
        <v>#NAME?</v>
      </c>
      <c r="J172" s="10" t="e">
        <f ca="1">_xll.EURO(E172,F172,O172,O172,C172,R172,0,1)</f>
        <v>#NAME?</v>
      </c>
      <c r="K172" s="14" t="e">
        <f ca="1">_xll.EURO($E172,$F172,$O172,$O172,$C172,$R172,1,2)</f>
        <v>#NAME?</v>
      </c>
      <c r="L172" s="10" t="e">
        <f ca="1">_xll.EURO($E172,$F172,$O172,$O172,$C172,$R172,1,3)/100</f>
        <v>#NAME?</v>
      </c>
      <c r="M172" s="10" t="e">
        <f ca="1">_xll.EURO($E172,$F172,$O172,$O172,$C172,$R172,1,5)/365.25</f>
        <v>#NAME?</v>
      </c>
      <c r="N172" s="118">
        <f>VLOOKUP(D172,Lookups!$B$6:$H$304,6)</f>
        <v>41897</v>
      </c>
      <c r="O172" s="24">
        <f>VLOOKUP(D172,Lookups!$B$6:$E$304,4)</f>
        <v>4.4999999999999998E-2</v>
      </c>
      <c r="P172" s="19">
        <f>VLOOKUP(D172,Lookups!$B$6:$D$304,3)</f>
        <v>21</v>
      </c>
      <c r="Q172" s="147">
        <f t="shared" si="10"/>
        <v>0</v>
      </c>
      <c r="R172" s="28">
        <f t="shared" ca="1" si="11"/>
        <v>12</v>
      </c>
    </row>
    <row r="173" spans="1:18" x14ac:dyDescent="0.2">
      <c r="A173" s="24"/>
      <c r="B173" s="25"/>
      <c r="C173" s="131">
        <v>0.155</v>
      </c>
      <c r="D173" s="93">
        <v>41913</v>
      </c>
      <c r="E173" s="128">
        <f t="shared" si="9"/>
        <v>42.419770704138109</v>
      </c>
      <c r="F173" s="127">
        <f t="shared" si="12"/>
        <v>75</v>
      </c>
      <c r="G173" s="64" t="e">
        <f ca="1">IF(AND(E173&gt;F173,$G$1="no"),"",_xll.EURO(E173,F173,O173,O173,C173,R173,1,0))</f>
        <v>#NAME?</v>
      </c>
      <c r="H173" s="9" t="e">
        <f ca="1">_xll.EURO(E173,F173,O173,O173,C173,R173,1,1)</f>
        <v>#NAME?</v>
      </c>
      <c r="I173" s="64" t="e">
        <f ca="1">IF(AND(F173&gt;E173,$G$1="no"),"",_xll.EURO(E173,F173,O173,O173,C173,R173,0,0))</f>
        <v>#NAME?</v>
      </c>
      <c r="J173" s="10" t="e">
        <f ca="1">_xll.EURO(E173,F173,O173,O173,C173,R173,0,1)</f>
        <v>#NAME?</v>
      </c>
      <c r="K173" s="14" t="e">
        <f ca="1">_xll.EURO($E173,$F173,$O173,$O173,$C173,$R173,1,2)</f>
        <v>#NAME?</v>
      </c>
      <c r="L173" s="10" t="e">
        <f ca="1">_xll.EURO($E173,$F173,$O173,$O173,$C173,$R173,1,3)/100</f>
        <v>#NAME?</v>
      </c>
      <c r="M173" s="10" t="e">
        <f ca="1">_xll.EURO($E173,$F173,$O173,$O173,$C173,$R173,1,5)/365.25</f>
        <v>#NAME?</v>
      </c>
      <c r="N173" s="118">
        <f>VLOOKUP(D173,Lookups!$B$6:$H$304,6)</f>
        <v>41927</v>
      </c>
      <c r="O173" s="24">
        <f>VLOOKUP(D173,Lookups!$B$6:$E$304,4)</f>
        <v>4.4999999999999998E-2</v>
      </c>
      <c r="P173" s="19">
        <f>VLOOKUP(D173,Lookups!$B$6:$D$304,3)</f>
        <v>23</v>
      </c>
      <c r="Q173" s="147">
        <f t="shared" si="10"/>
        <v>0</v>
      </c>
      <c r="R173" s="28">
        <f t="shared" ca="1" si="11"/>
        <v>42</v>
      </c>
    </row>
    <row r="174" spans="1:18" x14ac:dyDescent="0.2">
      <c r="A174" s="24"/>
      <c r="B174" s="25"/>
      <c r="C174" s="131">
        <v>0.155</v>
      </c>
      <c r="D174" s="93">
        <v>41944</v>
      </c>
      <c r="E174" s="128">
        <f t="shared" si="9"/>
        <v>42.362593354332503</v>
      </c>
      <c r="F174" s="127">
        <f t="shared" si="12"/>
        <v>75</v>
      </c>
      <c r="G174" s="64" t="e">
        <f ca="1">IF(AND(E174&gt;F174,$G$1="no"),"",_xll.EURO(E174,F174,O174,O174,C174,R174,1,0))</f>
        <v>#NAME?</v>
      </c>
      <c r="H174" s="9" t="e">
        <f ca="1">_xll.EURO(E174,F174,O174,O174,C174,R174,1,1)</f>
        <v>#NAME?</v>
      </c>
      <c r="I174" s="64" t="e">
        <f ca="1">IF(AND(F174&gt;E174,$G$1="no"),"",_xll.EURO(E174,F174,O174,O174,C174,R174,0,0))</f>
        <v>#NAME?</v>
      </c>
      <c r="J174" s="10" t="e">
        <f ca="1">_xll.EURO(E174,F174,O174,O174,C174,R174,0,1)</f>
        <v>#NAME?</v>
      </c>
      <c r="K174" s="14" t="e">
        <f ca="1">_xll.EURO($E174,$F174,$O174,$O174,$C174,$R174,1,2)</f>
        <v>#NAME?</v>
      </c>
      <c r="L174" s="10" t="e">
        <f ca="1">_xll.EURO($E174,$F174,$O174,$O174,$C174,$R174,1,3)/100</f>
        <v>#NAME?</v>
      </c>
      <c r="M174" s="10" t="e">
        <f ca="1">_xll.EURO($E174,$F174,$O174,$O174,$C174,$R174,1,5)/365.25</f>
        <v>#NAME?</v>
      </c>
      <c r="N174" s="118">
        <f>VLOOKUP(D174,Lookups!$B$6:$H$304,6)</f>
        <v>41958</v>
      </c>
      <c r="O174" s="24">
        <f>VLOOKUP(D174,Lookups!$B$6:$E$304,4)</f>
        <v>4.4999999999999998E-2</v>
      </c>
      <c r="P174" s="19">
        <f>VLOOKUP(D174,Lookups!$B$6:$D$304,3)</f>
        <v>19</v>
      </c>
      <c r="Q174" s="147">
        <f t="shared" si="10"/>
        <v>0</v>
      </c>
      <c r="R174" s="28">
        <f t="shared" ca="1" si="11"/>
        <v>73</v>
      </c>
    </row>
    <row r="175" spans="1:18" x14ac:dyDescent="0.2">
      <c r="A175" s="24"/>
      <c r="B175" s="25"/>
      <c r="C175" s="131">
        <v>0.155</v>
      </c>
      <c r="D175" s="93">
        <v>41974</v>
      </c>
      <c r="E175" s="128">
        <f t="shared" si="9"/>
        <v>42.362593354332503</v>
      </c>
      <c r="F175" s="127">
        <f t="shared" si="12"/>
        <v>75</v>
      </c>
      <c r="G175" s="64" t="e">
        <f ca="1">IF(AND(E175&gt;F175,$G$1="no"),"",_xll.EURO(E175,F175,O175,O175,C175,R175,1,0))</f>
        <v>#NAME?</v>
      </c>
      <c r="H175" s="9" t="e">
        <f ca="1">_xll.EURO(E175,F175,O175,O175,C175,R175,1,1)</f>
        <v>#NAME?</v>
      </c>
      <c r="I175" s="64" t="e">
        <f ca="1">IF(AND(F175&gt;E175,$G$1="no"),"",_xll.EURO(E175,F175,O175,O175,C175,R175,0,0))</f>
        <v>#NAME?</v>
      </c>
      <c r="J175" s="10" t="e">
        <f ca="1">_xll.EURO(E175,F175,O175,O175,C175,R175,0,1)</f>
        <v>#NAME?</v>
      </c>
      <c r="K175" s="14" t="e">
        <f ca="1">_xll.EURO($E175,$F175,$O175,$O175,$C175,$R175,1,2)</f>
        <v>#NAME?</v>
      </c>
      <c r="L175" s="10" t="e">
        <f ca="1">_xll.EURO($E175,$F175,$O175,$O175,$C175,$R175,1,3)/100</f>
        <v>#NAME?</v>
      </c>
      <c r="M175" s="10" t="e">
        <f ca="1">_xll.EURO($E175,$F175,$O175,$O175,$C175,$R175,1,5)/365.25</f>
        <v>#NAME?</v>
      </c>
      <c r="N175" s="118">
        <f>VLOOKUP(D175,Lookups!$B$6:$H$304,6)</f>
        <v>41988</v>
      </c>
      <c r="O175" s="24">
        <f>VLOOKUP(D175,Lookups!$B$6:$E$304,4)</f>
        <v>4.4999999999999998E-2</v>
      </c>
      <c r="P175" s="19">
        <f>VLOOKUP(D175,Lookups!$B$6:$D$304,3)</f>
        <v>22</v>
      </c>
      <c r="Q175" s="147">
        <f t="shared" si="10"/>
        <v>0</v>
      </c>
      <c r="R175" s="28">
        <f t="shared" ca="1" si="11"/>
        <v>103</v>
      </c>
    </row>
    <row r="176" spans="1:18" x14ac:dyDescent="0.2">
      <c r="A176" s="24"/>
      <c r="B176" s="25"/>
      <c r="C176" s="131">
        <v>0.155</v>
      </c>
      <c r="D176" s="93">
        <v>42005</v>
      </c>
      <c r="E176" s="128">
        <f t="shared" si="9"/>
        <v>46.749442343705212</v>
      </c>
      <c r="F176" s="127">
        <f t="shared" si="12"/>
        <v>75</v>
      </c>
      <c r="G176" s="64" t="e">
        <f ca="1">IF(AND(E176&gt;F176,$G$1="no"),"",_xll.EURO(E176,F176,O176,O176,C176,R176,1,0))</f>
        <v>#NAME?</v>
      </c>
      <c r="H176" s="9" t="e">
        <f ca="1">_xll.EURO(E176,F176,O176,O176,C176,R176,1,1)</f>
        <v>#NAME?</v>
      </c>
      <c r="I176" s="64" t="e">
        <f ca="1">IF(AND(F176&gt;E176,$G$1="no"),"",_xll.EURO(E176,F176,O176,O176,C176,R176,0,0))</f>
        <v>#NAME?</v>
      </c>
      <c r="J176" s="10" t="e">
        <f ca="1">_xll.EURO(E176,F176,O176,O176,C176,R176,0,1)</f>
        <v>#NAME?</v>
      </c>
      <c r="K176" s="14" t="e">
        <f ca="1">_xll.EURO($E176,$F176,$O176,$O176,$C176,$R176,1,2)</f>
        <v>#NAME?</v>
      </c>
      <c r="L176" s="10" t="e">
        <f ca="1">_xll.EURO($E176,$F176,$O176,$O176,$C176,$R176,1,3)/100</f>
        <v>#NAME?</v>
      </c>
      <c r="M176" s="10" t="e">
        <f ca="1">_xll.EURO($E176,$F176,$O176,$O176,$C176,$R176,1,5)/365.25</f>
        <v>#NAME?</v>
      </c>
      <c r="N176" s="118">
        <f>VLOOKUP(D176,Lookups!$B$6:$H$304,6)</f>
        <v>42019</v>
      </c>
      <c r="O176" s="24">
        <f>VLOOKUP(D176,Lookups!$B$6:$E$304,4)</f>
        <v>4.4999999999999998E-2</v>
      </c>
      <c r="P176" s="19">
        <f>VLOOKUP(D176,Lookups!$B$6:$D$304,3)</f>
        <v>21</v>
      </c>
      <c r="Q176" s="147">
        <f t="shared" si="10"/>
        <v>0</v>
      </c>
      <c r="R176" s="28">
        <f t="shared" ca="1" si="11"/>
        <v>134</v>
      </c>
    </row>
    <row r="177" spans="1:18" x14ac:dyDescent="0.2">
      <c r="A177" s="24"/>
      <c r="B177" s="25"/>
      <c r="C177" s="131">
        <v>0.155</v>
      </c>
      <c r="D177" s="93">
        <v>42036</v>
      </c>
      <c r="E177" s="128">
        <f t="shared" si="9"/>
        <v>82.324078228384963</v>
      </c>
      <c r="F177" s="127">
        <f t="shared" ref="F177:F208" si="13">IF($G$8="atm",E177,$G$8)</f>
        <v>75</v>
      </c>
      <c r="G177" s="64" t="e">
        <f ca="1">IF(AND(E177&gt;F177,$G$1="no"),"",_xll.EURO(E177,F177,O177,O177,C177,R177,1,0))</f>
        <v>#NAME?</v>
      </c>
      <c r="H177" s="9" t="e">
        <f ca="1">_xll.EURO(E177,F177,O177,O177,C177,R177,1,1)</f>
        <v>#NAME?</v>
      </c>
      <c r="I177" s="64" t="e">
        <f ca="1">IF(AND(F177&gt;E177,$G$1="no"),"",_xll.EURO(E177,F177,O177,O177,C177,R177,0,0))</f>
        <v>#NAME?</v>
      </c>
      <c r="J177" s="10" t="e">
        <f ca="1">_xll.EURO(E177,F177,O177,O177,C177,R177,0,1)</f>
        <v>#NAME?</v>
      </c>
      <c r="K177" s="14" t="e">
        <f ca="1">_xll.EURO($E177,$F177,$O177,$O177,$C177,$R177,1,2)</f>
        <v>#NAME?</v>
      </c>
      <c r="L177" s="10" t="e">
        <f ca="1">_xll.EURO($E177,$F177,$O177,$O177,$C177,$R177,1,3)/100</f>
        <v>#NAME?</v>
      </c>
      <c r="M177" s="10" t="e">
        <f ca="1">_xll.EURO($E177,$F177,$O177,$O177,$C177,$R177,1,5)/365.25</f>
        <v>#NAME?</v>
      </c>
      <c r="N177" s="118">
        <f>VLOOKUP(D177,Lookups!$B$6:$H$304,6)</f>
        <v>42050</v>
      </c>
      <c r="O177" s="24">
        <f>VLOOKUP(D177,Lookups!$B$6:$E$304,4)</f>
        <v>4.4999999999999998E-2</v>
      </c>
      <c r="P177" s="19">
        <f>VLOOKUP(D177,Lookups!$B$6:$D$304,3)</f>
        <v>20</v>
      </c>
      <c r="Q177" s="147">
        <f t="shared" si="10"/>
        <v>0</v>
      </c>
      <c r="R177" s="28">
        <f t="shared" ca="1" si="11"/>
        <v>165</v>
      </c>
    </row>
    <row r="178" spans="1:18" x14ac:dyDescent="0.2">
      <c r="A178" s="24"/>
      <c r="B178" s="25"/>
      <c r="C178" s="131">
        <v>0.155</v>
      </c>
      <c r="D178" s="93">
        <v>42064</v>
      </c>
      <c r="E178" s="128">
        <f t="shared" si="9"/>
        <v>44.912921959671827</v>
      </c>
      <c r="F178" s="127">
        <f t="shared" si="13"/>
        <v>75</v>
      </c>
      <c r="G178" s="64" t="e">
        <f ca="1">IF(AND(E178&gt;F178,$G$1="no"),"",_xll.EURO(E178,F178,O178,O178,C178,R178,1,0))</f>
        <v>#NAME?</v>
      </c>
      <c r="H178" s="9" t="e">
        <f ca="1">_xll.EURO(E178,F178,O178,O178,C178,R178,1,1)</f>
        <v>#NAME?</v>
      </c>
      <c r="I178" s="64" t="e">
        <f ca="1">IF(AND(F178&gt;E178,$G$1="no"),"",_xll.EURO(E178,F178,O178,O178,C178,R178,0,0))</f>
        <v>#NAME?</v>
      </c>
      <c r="J178" s="10" t="e">
        <f ca="1">_xll.EURO(E178,F178,O178,O178,C178,R178,0,1)</f>
        <v>#NAME?</v>
      </c>
      <c r="K178" s="14" t="e">
        <f ca="1">_xll.EURO($E178,$F178,$O178,$O178,$C178,$R178,1,2)</f>
        <v>#NAME?</v>
      </c>
      <c r="L178" s="10" t="e">
        <f ca="1">_xll.EURO($E178,$F178,$O178,$O178,$C178,$R178,1,3)/100</f>
        <v>#NAME?</v>
      </c>
      <c r="M178" s="10" t="e">
        <f ca="1">_xll.EURO($E178,$F178,$O178,$O178,$C178,$R178,1,5)/365.25</f>
        <v>#NAME?</v>
      </c>
      <c r="N178" s="118">
        <f>VLOOKUP(D178,Lookups!$B$6:$H$304,6)</f>
        <v>42078</v>
      </c>
      <c r="O178" s="24">
        <f>VLOOKUP(D178,Lookups!$B$6:$E$304,4)</f>
        <v>4.4999999999999998E-2</v>
      </c>
      <c r="P178" s="19">
        <f>VLOOKUP(D178,Lookups!$B$6:$D$304,3)</f>
        <v>22</v>
      </c>
      <c r="Q178" s="147">
        <f t="shared" si="10"/>
        <v>0</v>
      </c>
      <c r="R178" s="28">
        <f t="shared" ca="1" si="11"/>
        <v>193</v>
      </c>
    </row>
    <row r="179" spans="1:18" x14ac:dyDescent="0.2">
      <c r="A179" s="24"/>
      <c r="B179" s="25"/>
      <c r="C179" s="131">
        <v>0.155</v>
      </c>
      <c r="D179" s="93">
        <v>42095</v>
      </c>
      <c r="E179" s="128">
        <f t="shared" si="9"/>
        <v>44.100537184197549</v>
      </c>
      <c r="F179" s="127">
        <f t="shared" si="13"/>
        <v>75</v>
      </c>
      <c r="G179" s="64" t="e">
        <f ca="1">IF(AND(E179&gt;F179,$G$1="no"),"",_xll.EURO(E179,F179,O179,O179,C179,R179,1,0))</f>
        <v>#NAME?</v>
      </c>
      <c r="H179" s="9" t="e">
        <f ca="1">_xll.EURO(E179,F179,O179,O179,C179,R179,1,1)</f>
        <v>#NAME?</v>
      </c>
      <c r="I179" s="64" t="e">
        <f ca="1">IF(AND(F179&gt;E179,$G$1="no"),"",_xll.EURO(E179,F179,O179,O179,C179,R179,0,0))</f>
        <v>#NAME?</v>
      </c>
      <c r="J179" s="10" t="e">
        <f ca="1">_xll.EURO(E179,F179,O179,O179,C179,R179,0,1)</f>
        <v>#NAME?</v>
      </c>
      <c r="K179" s="14" t="e">
        <f ca="1">_xll.EURO($E179,$F179,$O179,$O179,$C179,$R179,1,2)</f>
        <v>#NAME?</v>
      </c>
      <c r="L179" s="10" t="e">
        <f ca="1">_xll.EURO($E179,$F179,$O179,$O179,$C179,$R179,1,3)/100</f>
        <v>#NAME?</v>
      </c>
      <c r="M179" s="10" t="e">
        <f ca="1">_xll.EURO($E179,$F179,$O179,$O179,$C179,$R179,1,5)/365.25</f>
        <v>#NAME?</v>
      </c>
      <c r="N179" s="118">
        <f>VLOOKUP(D179,Lookups!$B$6:$H$304,6)</f>
        <v>42109</v>
      </c>
      <c r="O179" s="24">
        <f>VLOOKUP(D179,Lookups!$B$6:$E$304,4)</f>
        <v>4.4999999999999998E-2</v>
      </c>
      <c r="P179" s="19">
        <f>VLOOKUP(D179,Lookups!$B$6:$D$304,3)</f>
        <v>22</v>
      </c>
      <c r="Q179" s="147">
        <f t="shared" si="10"/>
        <v>0</v>
      </c>
      <c r="R179" s="28">
        <f t="shared" ca="1" si="11"/>
        <v>224</v>
      </c>
    </row>
    <row r="180" spans="1:18" x14ac:dyDescent="0.2">
      <c r="A180" s="24"/>
      <c r="B180" s="25"/>
      <c r="C180" s="131">
        <v>0.155</v>
      </c>
      <c r="D180" s="93">
        <v>42125</v>
      </c>
      <c r="E180" s="128">
        <f t="shared" si="9"/>
        <v>47.001916694854266</v>
      </c>
      <c r="F180" s="127">
        <f t="shared" si="13"/>
        <v>75</v>
      </c>
      <c r="G180" s="64" t="e">
        <f ca="1">IF(AND(E180&gt;F180,$G$1="no"),"",_xll.EURO(E180,F180,O180,O180,C180,R180,1,0))</f>
        <v>#NAME?</v>
      </c>
      <c r="H180" s="9" t="e">
        <f ca="1">_xll.EURO(E180,F180,O180,O180,C180,R180,1,1)</f>
        <v>#NAME?</v>
      </c>
      <c r="I180" s="64" t="e">
        <f ca="1">IF(AND(F180&gt;E180,$G$1="no"),"",_xll.EURO(E180,F180,O180,O180,C180,R180,0,0))</f>
        <v>#NAME?</v>
      </c>
      <c r="J180" s="10" t="e">
        <f ca="1">_xll.EURO(E180,F180,O180,O180,C180,R180,0,1)</f>
        <v>#NAME?</v>
      </c>
      <c r="K180" s="14" t="e">
        <f ca="1">_xll.EURO($E180,$F180,$O180,$O180,$C180,$R180,1,2)</f>
        <v>#NAME?</v>
      </c>
      <c r="L180" s="10" t="e">
        <f ca="1">_xll.EURO($E180,$F180,$O180,$O180,$C180,$R180,1,3)/100</f>
        <v>#NAME?</v>
      </c>
      <c r="M180" s="10" t="e">
        <f ca="1">_xll.EURO($E180,$F180,$O180,$O180,$C180,$R180,1,5)/365.25</f>
        <v>#NAME?</v>
      </c>
      <c r="N180" s="118">
        <f>VLOOKUP(D180,Lookups!$B$6:$H$304,6)</f>
        <v>42139</v>
      </c>
      <c r="O180" s="24">
        <f>VLOOKUP(D180,Lookups!$B$6:$E$304,4)</f>
        <v>4.4999999999999998E-2</v>
      </c>
      <c r="P180" s="19">
        <f>VLOOKUP(D180,Lookups!$B$6:$D$304,3)</f>
        <v>20</v>
      </c>
      <c r="Q180" s="147">
        <f t="shared" si="10"/>
        <v>0</v>
      </c>
      <c r="R180" s="28">
        <f t="shared" ca="1" si="11"/>
        <v>254</v>
      </c>
    </row>
    <row r="181" spans="1:18" x14ac:dyDescent="0.2">
      <c r="A181" s="24"/>
      <c r="B181" s="25"/>
      <c r="C181" s="131">
        <v>0.155</v>
      </c>
      <c r="D181" s="93">
        <v>42156</v>
      </c>
      <c r="E181" s="128">
        <f t="shared" si="9"/>
        <v>54.255279142813791</v>
      </c>
      <c r="F181" s="127">
        <f t="shared" si="13"/>
        <v>75</v>
      </c>
      <c r="G181" s="64" t="e">
        <f ca="1">IF(AND(E181&gt;F181,$G$1="no"),"",_xll.EURO(E181,F181,O181,O181,C181,R181,1,0))</f>
        <v>#NAME?</v>
      </c>
      <c r="H181" s="9" t="e">
        <f ca="1">_xll.EURO(E181,F181,O181,O181,C181,R181,1,1)</f>
        <v>#NAME?</v>
      </c>
      <c r="I181" s="64" t="e">
        <f ca="1">IF(AND(F181&gt;E181,$G$1="no"),"",_xll.EURO(E181,F181,O181,O181,C181,R181,0,0))</f>
        <v>#NAME?</v>
      </c>
      <c r="J181" s="10" t="e">
        <f ca="1">_xll.EURO(E181,F181,O181,O181,C181,R181,0,1)</f>
        <v>#NAME?</v>
      </c>
      <c r="K181" s="14" t="e">
        <f ca="1">_xll.EURO($E181,$F181,$O181,$O181,$C181,$R181,1,2)</f>
        <v>#NAME?</v>
      </c>
      <c r="L181" s="10" t="e">
        <f ca="1">_xll.EURO($E181,$F181,$O181,$O181,$C181,$R181,1,3)/100</f>
        <v>#NAME?</v>
      </c>
      <c r="M181" s="10" t="e">
        <f ca="1">_xll.EURO($E181,$F181,$O181,$O181,$C181,$R181,1,5)/365.25</f>
        <v>#NAME?</v>
      </c>
      <c r="N181" s="118">
        <f>VLOOKUP(D181,Lookups!$B$6:$H$304,6)</f>
        <v>42170</v>
      </c>
      <c r="O181" s="24">
        <f>VLOOKUP(D181,Lookups!$B$6:$E$304,4)</f>
        <v>4.4999999999999998E-2</v>
      </c>
      <c r="P181" s="19">
        <f>VLOOKUP(D181,Lookups!$B$6:$D$304,3)</f>
        <v>22</v>
      </c>
      <c r="Q181" s="147">
        <f t="shared" si="10"/>
        <v>0</v>
      </c>
      <c r="R181" s="28">
        <f t="shared" ca="1" si="11"/>
        <v>285</v>
      </c>
    </row>
    <row r="182" spans="1:18" x14ac:dyDescent="0.2">
      <c r="A182" s="24"/>
      <c r="B182" s="25"/>
      <c r="C182" s="131">
        <v>0.155</v>
      </c>
      <c r="D182" s="93">
        <v>42186</v>
      </c>
      <c r="E182" s="128">
        <f t="shared" si="9"/>
        <v>64.119871728415646</v>
      </c>
      <c r="F182" s="127">
        <f t="shared" si="13"/>
        <v>75</v>
      </c>
      <c r="G182" s="64" t="e">
        <f ca="1">IF(AND(E182&gt;F182,$G$1="no"),"",_xll.EURO(E182,F182,O182,O182,C182,R182,1,0))</f>
        <v>#NAME?</v>
      </c>
      <c r="H182" s="9" t="e">
        <f ca="1">_xll.EURO(E182,F182,O182,O182,C182,R182,1,1)</f>
        <v>#NAME?</v>
      </c>
      <c r="I182" s="64" t="e">
        <f ca="1">IF(AND(F182&gt;E182,$G$1="no"),"",_xll.EURO(E182,F182,O182,O182,C182,R182,0,0))</f>
        <v>#NAME?</v>
      </c>
      <c r="J182" s="10" t="e">
        <f ca="1">_xll.EURO(E182,F182,O182,O182,C182,R182,0,1)</f>
        <v>#NAME?</v>
      </c>
      <c r="K182" s="14" t="e">
        <f ca="1">_xll.EURO($E182,$F182,$O182,$O182,$C182,$R182,1,2)</f>
        <v>#NAME?</v>
      </c>
      <c r="L182" s="10" t="e">
        <f ca="1">_xll.EURO($E182,$F182,$O182,$O182,$C182,$R182,1,3)/100</f>
        <v>#NAME?</v>
      </c>
      <c r="M182" s="10" t="e">
        <f ca="1">_xll.EURO($E182,$F182,$O182,$O182,$C182,$R182,1,5)/365.25</f>
        <v>#NAME?</v>
      </c>
      <c r="N182" s="118">
        <f>VLOOKUP(D182,Lookups!$B$6:$H$304,6)</f>
        <v>42200</v>
      </c>
      <c r="O182" s="24">
        <f>VLOOKUP(D182,Lookups!$B$6:$E$304,4)</f>
        <v>4.4999999999999998E-2</v>
      </c>
      <c r="P182" s="19">
        <f>VLOOKUP(D182,Lookups!$B$6:$D$304,3)</f>
        <v>23</v>
      </c>
      <c r="Q182" s="147">
        <f t="shared" si="10"/>
        <v>0</v>
      </c>
      <c r="R182" s="28">
        <f t="shared" ca="1" si="11"/>
        <v>315</v>
      </c>
    </row>
    <row r="183" spans="1:18" x14ac:dyDescent="0.2">
      <c r="A183" s="24"/>
      <c r="B183" s="25"/>
      <c r="C183" s="131">
        <v>0.155</v>
      </c>
      <c r="D183" s="93">
        <v>42217</v>
      </c>
      <c r="E183" s="128">
        <f t="shared" si="9"/>
        <v>64.119880582639468</v>
      </c>
      <c r="F183" s="127">
        <f t="shared" si="13"/>
        <v>75</v>
      </c>
      <c r="G183" s="64" t="e">
        <f ca="1">IF(AND(E183&gt;F183,$G$1="no"),"",_xll.EURO(E183,F183,O183,O183,C183,R183,1,0))</f>
        <v>#NAME?</v>
      </c>
      <c r="H183" s="9" t="e">
        <f ca="1">_xll.EURO(E183,F183,O183,O183,C183,R183,1,1)</f>
        <v>#NAME?</v>
      </c>
      <c r="I183" s="64" t="e">
        <f ca="1">IF(AND(F183&gt;E183,$G$1="no"),"",_xll.EURO(E183,F183,O183,O183,C183,R183,0,0))</f>
        <v>#NAME?</v>
      </c>
      <c r="J183" s="10" t="e">
        <f ca="1">_xll.EURO(E183,F183,O183,O183,C183,R183,0,1)</f>
        <v>#NAME?</v>
      </c>
      <c r="K183" s="14" t="e">
        <f ca="1">_xll.EURO($E183,$F183,$O183,$O183,$C183,$R183,1,2)</f>
        <v>#NAME?</v>
      </c>
      <c r="L183" s="10" t="e">
        <f ca="1">_xll.EURO($E183,$F183,$O183,$O183,$C183,$R183,1,3)/100</f>
        <v>#NAME?</v>
      </c>
      <c r="M183" s="10" t="e">
        <f ca="1">_xll.EURO($E183,$F183,$O183,$O183,$C183,$R183,1,5)/365.25</f>
        <v>#NAME?</v>
      </c>
      <c r="N183" s="118">
        <f>VLOOKUP(D183,Lookups!$B$6:$H$304,6)</f>
        <v>42231</v>
      </c>
      <c r="O183" s="24">
        <f>VLOOKUP(D183,Lookups!$B$6:$E$304,4)</f>
        <v>4.4999999999999998E-2</v>
      </c>
      <c r="P183" s="19">
        <f>VLOOKUP(D183,Lookups!$B$6:$D$304,3)</f>
        <v>21</v>
      </c>
      <c r="Q183" s="147">
        <f t="shared" si="10"/>
        <v>0</v>
      </c>
      <c r="R183" s="28">
        <f t="shared" ca="1" si="11"/>
        <v>346</v>
      </c>
    </row>
    <row r="184" spans="1:18" x14ac:dyDescent="0.2">
      <c r="A184" s="24"/>
      <c r="B184" s="25"/>
      <c r="C184" s="131">
        <v>0.155</v>
      </c>
      <c r="D184" s="93">
        <v>42248</v>
      </c>
      <c r="E184" s="128">
        <f t="shared" si="9"/>
        <v>47.001907840630444</v>
      </c>
      <c r="F184" s="127">
        <f t="shared" si="13"/>
        <v>75</v>
      </c>
      <c r="G184" s="64" t="e">
        <f ca="1">IF(AND(E184&gt;F184,$G$1="no"),"",_xll.EURO(E184,F184,O184,O184,C184,R184,1,0))</f>
        <v>#NAME?</v>
      </c>
      <c r="H184" s="9" t="e">
        <f ca="1">_xll.EURO(E184,F184,O184,O184,C184,R184,1,1)</f>
        <v>#NAME?</v>
      </c>
      <c r="I184" s="64" t="e">
        <f ca="1">IF(AND(F184&gt;E184,$G$1="no"),"",_xll.EURO(E184,F184,O184,O184,C184,R184,0,0))</f>
        <v>#NAME?</v>
      </c>
      <c r="J184" s="10" t="e">
        <f ca="1">_xll.EURO(E184,F184,O184,O184,C184,R184,0,1)</f>
        <v>#NAME?</v>
      </c>
      <c r="K184" s="14" t="e">
        <f ca="1">_xll.EURO($E184,$F184,$O184,$O184,$C184,$R184,1,2)</f>
        <v>#NAME?</v>
      </c>
      <c r="L184" s="10" t="e">
        <f ca="1">_xll.EURO($E184,$F184,$O184,$O184,$C184,$R184,1,3)/100</f>
        <v>#NAME?</v>
      </c>
      <c r="M184" s="10" t="e">
        <f ca="1">_xll.EURO($E184,$F184,$O184,$O184,$C184,$R184,1,5)/365.25</f>
        <v>#NAME?</v>
      </c>
      <c r="N184" s="118">
        <f>VLOOKUP(D184,Lookups!$B$6:$H$304,6)</f>
        <v>42262</v>
      </c>
      <c r="O184" s="24">
        <f>VLOOKUP(D184,Lookups!$B$6:$E$304,4)</f>
        <v>4.4999999999999998E-2</v>
      </c>
      <c r="P184" s="19">
        <f>VLOOKUP(D184,Lookups!$B$6:$D$304,3)</f>
        <v>21</v>
      </c>
      <c r="Q184" s="147">
        <f t="shared" si="10"/>
        <v>0</v>
      </c>
      <c r="R184" s="28">
        <f t="shared" ca="1" si="11"/>
        <v>377</v>
      </c>
    </row>
    <row r="185" spans="1:18" x14ac:dyDescent="0.2">
      <c r="A185" s="24"/>
      <c r="B185" s="25"/>
      <c r="C185" s="131">
        <v>0.155</v>
      </c>
      <c r="D185" s="93">
        <v>42278</v>
      </c>
      <c r="E185" s="128">
        <f t="shared" si="9"/>
        <v>43.056067264700175</v>
      </c>
      <c r="F185" s="127">
        <f t="shared" si="13"/>
        <v>75</v>
      </c>
      <c r="G185" s="64" t="e">
        <f ca="1">IF(AND(E185&gt;F185,$G$1="no"),"",_xll.EURO(E185,F185,O185,O185,C185,R185,1,0))</f>
        <v>#NAME?</v>
      </c>
      <c r="H185" s="9" t="e">
        <f ca="1">_xll.EURO(E185,F185,O185,O185,C185,R185,1,1)</f>
        <v>#NAME?</v>
      </c>
      <c r="I185" s="64" t="e">
        <f ca="1">IF(AND(F185&gt;E185,$G$1="no"),"",_xll.EURO(E185,F185,O185,O185,C185,R185,0,0))</f>
        <v>#NAME?</v>
      </c>
      <c r="J185" s="10" t="e">
        <f ca="1">_xll.EURO(E185,F185,O185,O185,C185,R185,0,1)</f>
        <v>#NAME?</v>
      </c>
      <c r="K185" s="14" t="e">
        <f ca="1">_xll.EURO($E185,$F185,$O185,$O185,$C185,$R185,1,2)</f>
        <v>#NAME?</v>
      </c>
      <c r="L185" s="10" t="e">
        <f ca="1">_xll.EURO($E185,$F185,$O185,$O185,$C185,$R185,1,3)/100</f>
        <v>#NAME?</v>
      </c>
      <c r="M185" s="10" t="e">
        <f ca="1">_xll.EURO($E185,$F185,$O185,$O185,$C185,$R185,1,5)/365.25</f>
        <v>#NAME?</v>
      </c>
      <c r="N185" s="118">
        <f>VLOOKUP(D185,Lookups!$B$6:$H$304,6)</f>
        <v>42292</v>
      </c>
      <c r="O185" s="24">
        <f>VLOOKUP(D185,Lookups!$B$6:$E$304,4)</f>
        <v>4.4999999999999998E-2</v>
      </c>
      <c r="P185" s="19">
        <f>VLOOKUP(D185,Lookups!$B$6:$D$304,3)</f>
        <v>22</v>
      </c>
      <c r="Q185" s="147">
        <f t="shared" si="10"/>
        <v>0</v>
      </c>
      <c r="R185" s="28">
        <f t="shared" ca="1" si="11"/>
        <v>407</v>
      </c>
    </row>
    <row r="186" spans="1:18" x14ac:dyDescent="0.2">
      <c r="A186" s="24"/>
      <c r="B186" s="25"/>
      <c r="C186" s="131">
        <v>0.155</v>
      </c>
      <c r="D186" s="93">
        <v>42309</v>
      </c>
      <c r="E186" s="128">
        <f t="shared" si="9"/>
        <v>42.998032254647484</v>
      </c>
      <c r="F186" s="127">
        <f t="shared" si="13"/>
        <v>75</v>
      </c>
      <c r="G186" s="64" t="e">
        <f ca="1">IF(AND(E186&gt;F186,$G$1="no"),"",_xll.EURO(E186,F186,O186,O186,C186,R186,1,0))</f>
        <v>#NAME?</v>
      </c>
      <c r="H186" s="9" t="e">
        <f ca="1">_xll.EURO(E186,F186,O186,O186,C186,R186,1,1)</f>
        <v>#NAME?</v>
      </c>
      <c r="I186" s="64" t="e">
        <f ca="1">IF(AND(F186&gt;E186,$G$1="no"),"",_xll.EURO(E186,F186,O186,O186,C186,R186,0,0))</f>
        <v>#NAME?</v>
      </c>
      <c r="J186" s="10" t="e">
        <f ca="1">_xll.EURO(E186,F186,O186,O186,C186,R186,0,1)</f>
        <v>#NAME?</v>
      </c>
      <c r="K186" s="14" t="e">
        <f ca="1">_xll.EURO($E186,$F186,$O186,$O186,$C186,$R186,1,2)</f>
        <v>#NAME?</v>
      </c>
      <c r="L186" s="10" t="e">
        <f ca="1">_xll.EURO($E186,$F186,$O186,$O186,$C186,$R186,1,3)/100</f>
        <v>#NAME?</v>
      </c>
      <c r="M186" s="10" t="e">
        <f ca="1">_xll.EURO($E186,$F186,$O186,$O186,$C186,$R186,1,5)/365.25</f>
        <v>#NAME?</v>
      </c>
      <c r="N186" s="118">
        <f>VLOOKUP(D186,Lookups!$B$6:$H$304,6)</f>
        <v>42323</v>
      </c>
      <c r="O186" s="24">
        <f>VLOOKUP(D186,Lookups!$B$6:$E$304,4)</f>
        <v>4.4999999999999998E-2</v>
      </c>
      <c r="P186" s="19">
        <f>VLOOKUP(D186,Lookups!$B$6:$D$304,3)</f>
        <v>20</v>
      </c>
      <c r="Q186" s="147">
        <f t="shared" si="10"/>
        <v>0</v>
      </c>
      <c r="R186" s="28">
        <f t="shared" ca="1" si="11"/>
        <v>438</v>
      </c>
    </row>
    <row r="187" spans="1:18" x14ac:dyDescent="0.2">
      <c r="A187" s="24"/>
      <c r="B187" s="25"/>
      <c r="C187" s="131">
        <v>0.155</v>
      </c>
      <c r="D187" s="93">
        <v>42339</v>
      </c>
      <c r="E187" s="128">
        <f t="shared" si="9"/>
        <v>42.998032254647484</v>
      </c>
      <c r="F187" s="127">
        <f t="shared" si="13"/>
        <v>75</v>
      </c>
      <c r="G187" s="64" t="e">
        <f ca="1">IF(AND(E187&gt;F187,$G$1="no"),"",_xll.EURO(E187,F187,O187,O187,C187,R187,1,0))</f>
        <v>#NAME?</v>
      </c>
      <c r="H187" s="9" t="e">
        <f ca="1">_xll.EURO(E187,F187,O187,O187,C187,R187,1,1)</f>
        <v>#NAME?</v>
      </c>
      <c r="I187" s="64" t="e">
        <f ca="1">IF(AND(F187&gt;E187,$G$1="no"),"",_xll.EURO(E187,F187,O187,O187,C187,R187,0,0))</f>
        <v>#NAME?</v>
      </c>
      <c r="J187" s="10" t="e">
        <f ca="1">_xll.EURO(E187,F187,O187,O187,C187,R187,0,1)</f>
        <v>#NAME?</v>
      </c>
      <c r="K187" s="14" t="e">
        <f ca="1">_xll.EURO($E187,$F187,$O187,$O187,$C187,$R187,1,2)</f>
        <v>#NAME?</v>
      </c>
      <c r="L187" s="10" t="e">
        <f ca="1">_xll.EURO($E187,$F187,$O187,$O187,$C187,$R187,1,3)/100</f>
        <v>#NAME?</v>
      </c>
      <c r="M187" s="10" t="e">
        <f ca="1">_xll.EURO($E187,$F187,$O187,$O187,$C187,$R187,1,5)/365.25</f>
        <v>#NAME?</v>
      </c>
      <c r="N187" s="118">
        <f>VLOOKUP(D187,Lookups!$B$6:$H$304,6)</f>
        <v>42353</v>
      </c>
      <c r="O187" s="24">
        <f>VLOOKUP(D187,Lookups!$B$6:$E$304,4)</f>
        <v>4.4999999999999998E-2</v>
      </c>
      <c r="P187" s="19">
        <f>VLOOKUP(D187,Lookups!$B$6:$D$304,3)</f>
        <v>22</v>
      </c>
      <c r="Q187" s="147">
        <f t="shared" si="10"/>
        <v>0</v>
      </c>
      <c r="R187" s="28">
        <f t="shared" ca="1" si="11"/>
        <v>468</v>
      </c>
    </row>
    <row r="188" spans="1:18" x14ac:dyDescent="0.2">
      <c r="A188" s="24"/>
      <c r="B188" s="25"/>
      <c r="C188" s="131">
        <v>0.155</v>
      </c>
      <c r="D188" s="93">
        <v>42370</v>
      </c>
      <c r="E188" s="128">
        <f t="shared" si="9"/>
        <v>47.450683978860788</v>
      </c>
      <c r="F188" s="127">
        <f t="shared" si="13"/>
        <v>75</v>
      </c>
      <c r="G188" s="64" t="e">
        <f ca="1">IF(AND(E188&gt;F188,$G$1="no"),"",_xll.EURO(E188,F188,O188,O188,C188,R188,1,0))</f>
        <v>#NAME?</v>
      </c>
      <c r="H188" s="9" t="e">
        <f ca="1">_xll.EURO(E188,F188,O188,O188,C188,R188,1,1)</f>
        <v>#NAME?</v>
      </c>
      <c r="I188" s="64" t="e">
        <f ca="1">IF(AND(F188&gt;E188,$G$1="no"),"",_xll.EURO(E188,F188,O188,O188,C188,R188,0,0))</f>
        <v>#NAME?</v>
      </c>
      <c r="J188" s="10" t="e">
        <f ca="1">_xll.EURO(E188,F188,O188,O188,C188,R188,0,1)</f>
        <v>#NAME?</v>
      </c>
      <c r="K188" s="14" t="e">
        <f ca="1">_xll.EURO($E188,$F188,$O188,$O188,$C188,$R188,1,2)</f>
        <v>#NAME?</v>
      </c>
      <c r="L188" s="10" t="e">
        <f ca="1">_xll.EURO($E188,$F188,$O188,$O188,$C188,$R188,1,3)/100</f>
        <v>#NAME?</v>
      </c>
      <c r="M188" s="10" t="e">
        <f ca="1">_xll.EURO($E188,$F188,$O188,$O188,$C188,$R188,1,5)/365.25</f>
        <v>#NAME?</v>
      </c>
      <c r="N188" s="118">
        <f>VLOOKUP(D188,Lookups!$B$6:$H$304,6)</f>
        <v>42384</v>
      </c>
      <c r="O188" s="24">
        <f>VLOOKUP(D188,Lookups!$B$6:$E$304,4)</f>
        <v>4.4999999999999998E-2</v>
      </c>
      <c r="P188" s="19">
        <f>VLOOKUP(D188,Lookups!$B$6:$D$304,3)</f>
        <v>20</v>
      </c>
      <c r="Q188" s="147">
        <f t="shared" si="10"/>
        <v>0</v>
      </c>
      <c r="R188" s="28">
        <f t="shared" ca="1" si="11"/>
        <v>499</v>
      </c>
    </row>
    <row r="189" spans="1:18" x14ac:dyDescent="0.2">
      <c r="A189" s="24"/>
      <c r="B189" s="25"/>
      <c r="C189" s="131">
        <v>0.155</v>
      </c>
      <c r="D189" s="93">
        <v>42401</v>
      </c>
      <c r="E189" s="128">
        <f t="shared" si="9"/>
        <v>83.558939401810733</v>
      </c>
      <c r="F189" s="127">
        <f t="shared" si="13"/>
        <v>75</v>
      </c>
      <c r="G189" s="64" t="e">
        <f ca="1">IF(AND(E189&gt;F189,$G$1="no"),"",_xll.EURO(E189,F189,O189,O189,C189,R189,1,0))</f>
        <v>#NAME?</v>
      </c>
      <c r="H189" s="9" t="e">
        <f ca="1">_xll.EURO(E189,F189,O189,O189,C189,R189,1,1)</f>
        <v>#NAME?</v>
      </c>
      <c r="I189" s="64" t="e">
        <f ca="1">IF(AND(F189&gt;E189,$G$1="no"),"",_xll.EURO(E189,F189,O189,O189,C189,R189,0,0))</f>
        <v>#NAME?</v>
      </c>
      <c r="J189" s="10" t="e">
        <f ca="1">_xll.EURO(E189,F189,O189,O189,C189,R189,0,1)</f>
        <v>#NAME?</v>
      </c>
      <c r="K189" s="14" t="e">
        <f ca="1">_xll.EURO($E189,$F189,$O189,$O189,$C189,$R189,1,2)</f>
        <v>#NAME?</v>
      </c>
      <c r="L189" s="10" t="e">
        <f ca="1">_xll.EURO($E189,$F189,$O189,$O189,$C189,$R189,1,3)/100</f>
        <v>#NAME?</v>
      </c>
      <c r="M189" s="10" t="e">
        <f ca="1">_xll.EURO($E189,$F189,$O189,$O189,$C189,$R189,1,5)/365.25</f>
        <v>#NAME?</v>
      </c>
      <c r="N189" s="118">
        <f>VLOOKUP(D189,Lookups!$B$6:$H$304,6)</f>
        <v>42415</v>
      </c>
      <c r="O189" s="24">
        <f>VLOOKUP(D189,Lookups!$B$6:$E$304,4)</f>
        <v>4.4999999999999998E-2</v>
      </c>
      <c r="P189" s="19">
        <f>VLOOKUP(D189,Lookups!$B$6:$D$304,3)</f>
        <v>21</v>
      </c>
      <c r="Q189" s="147">
        <f t="shared" si="10"/>
        <v>0</v>
      </c>
      <c r="R189" s="28">
        <f t="shared" ca="1" si="11"/>
        <v>530</v>
      </c>
    </row>
    <row r="190" spans="1:18" x14ac:dyDescent="0.2">
      <c r="A190" s="24"/>
      <c r="B190" s="25"/>
      <c r="C190" s="131">
        <v>0.155</v>
      </c>
      <c r="D190" s="93">
        <v>42430</v>
      </c>
      <c r="E190" s="128">
        <f t="shared" si="9"/>
        <v>45.586615789066897</v>
      </c>
      <c r="F190" s="127">
        <f t="shared" si="13"/>
        <v>75</v>
      </c>
      <c r="G190" s="64" t="e">
        <f ca="1">IF(AND(E190&gt;F190,$G$1="no"),"",_xll.EURO(E190,F190,O190,O190,C190,R190,1,0))</f>
        <v>#NAME?</v>
      </c>
      <c r="H190" s="9" t="e">
        <f ca="1">_xll.EURO(E190,F190,O190,O190,C190,R190,1,1)</f>
        <v>#NAME?</v>
      </c>
      <c r="I190" s="64" t="e">
        <f ca="1">IF(AND(F190&gt;E190,$G$1="no"),"",_xll.EURO(E190,F190,O190,O190,C190,R190,0,0))</f>
        <v>#NAME?</v>
      </c>
      <c r="J190" s="10" t="e">
        <f ca="1">_xll.EURO(E190,F190,O190,O190,C190,R190,0,1)</f>
        <v>#NAME?</v>
      </c>
      <c r="K190" s="14" t="e">
        <f ca="1">_xll.EURO($E190,$F190,$O190,$O190,$C190,$R190,1,2)</f>
        <v>#NAME?</v>
      </c>
      <c r="L190" s="10" t="e">
        <f ca="1">_xll.EURO($E190,$F190,$O190,$O190,$C190,$R190,1,3)/100</f>
        <v>#NAME?</v>
      </c>
      <c r="M190" s="10" t="e">
        <f ca="1">_xll.EURO($E190,$F190,$O190,$O190,$C190,$R190,1,5)/365.25</f>
        <v>#NAME?</v>
      </c>
      <c r="N190" s="118">
        <f>VLOOKUP(D190,Lookups!$B$6:$H$304,6)</f>
        <v>42444</v>
      </c>
      <c r="O190" s="24">
        <f>VLOOKUP(D190,Lookups!$B$6:$E$304,4)</f>
        <v>4.4999999999999998E-2</v>
      </c>
      <c r="P190" s="19">
        <f>VLOOKUP(D190,Lookups!$B$6:$D$304,3)</f>
        <v>23</v>
      </c>
      <c r="Q190" s="147">
        <f t="shared" si="10"/>
        <v>0</v>
      </c>
      <c r="R190" s="28">
        <f t="shared" ca="1" si="11"/>
        <v>559</v>
      </c>
    </row>
    <row r="191" spans="1:18" x14ac:dyDescent="0.2">
      <c r="A191" s="24"/>
      <c r="B191" s="25"/>
      <c r="C191" s="131">
        <v>0.155</v>
      </c>
      <c r="D191" s="93">
        <v>42461</v>
      </c>
      <c r="E191" s="128">
        <f t="shared" si="9"/>
        <v>44.762045241960507</v>
      </c>
      <c r="F191" s="127">
        <f t="shared" si="13"/>
        <v>75</v>
      </c>
      <c r="G191" s="64" t="e">
        <f ca="1">IF(AND(E191&gt;F191,$G$1="no"),"",_xll.EURO(E191,F191,O191,O191,C191,R191,1,0))</f>
        <v>#NAME?</v>
      </c>
      <c r="H191" s="9" t="e">
        <f ca="1">_xll.EURO(E191,F191,O191,O191,C191,R191,1,1)</f>
        <v>#NAME?</v>
      </c>
      <c r="I191" s="64" t="e">
        <f ca="1">IF(AND(F191&gt;E191,$G$1="no"),"",_xll.EURO(E191,F191,O191,O191,C191,R191,0,0))</f>
        <v>#NAME?</v>
      </c>
      <c r="J191" s="10" t="e">
        <f ca="1">_xll.EURO(E191,F191,O191,O191,C191,R191,0,1)</f>
        <v>#NAME?</v>
      </c>
      <c r="K191" s="14" t="e">
        <f ca="1">_xll.EURO($E191,$F191,$O191,$O191,$C191,$R191,1,2)</f>
        <v>#NAME?</v>
      </c>
      <c r="L191" s="10" t="e">
        <f ca="1">_xll.EURO($E191,$F191,$O191,$O191,$C191,$R191,1,3)/100</f>
        <v>#NAME?</v>
      </c>
      <c r="M191" s="10" t="e">
        <f ca="1">_xll.EURO($E191,$F191,$O191,$O191,$C191,$R191,1,5)/365.25</f>
        <v>#NAME?</v>
      </c>
      <c r="N191" s="118">
        <f>VLOOKUP(D191,Lookups!$B$6:$H$304,6)</f>
        <v>42475</v>
      </c>
      <c r="O191" s="24">
        <f>VLOOKUP(D191,Lookups!$B$6:$E$304,4)</f>
        <v>4.4999999999999998E-2</v>
      </c>
      <c r="P191" s="19">
        <f>VLOOKUP(D191,Lookups!$B$6:$D$304,3)</f>
        <v>21</v>
      </c>
      <c r="Q191" s="147">
        <f t="shared" si="10"/>
        <v>0</v>
      </c>
      <c r="R191" s="28">
        <f t="shared" ca="1" si="11"/>
        <v>590</v>
      </c>
    </row>
    <row r="192" spans="1:18" x14ac:dyDescent="0.2">
      <c r="A192" s="24"/>
      <c r="B192" s="25"/>
      <c r="C192" s="131">
        <v>0.155</v>
      </c>
      <c r="D192" s="93">
        <v>42491</v>
      </c>
      <c r="E192" s="128">
        <f t="shared" si="9"/>
        <v>47.706945445277078</v>
      </c>
      <c r="F192" s="127">
        <f t="shared" si="13"/>
        <v>75</v>
      </c>
      <c r="G192" s="64" t="e">
        <f ca="1">IF(AND(E192&gt;F192,$G$1="no"),"",_xll.EURO(E192,F192,O192,O192,C192,R192,1,0))</f>
        <v>#NAME?</v>
      </c>
      <c r="H192" s="9" t="e">
        <f ca="1">_xll.EURO(E192,F192,O192,O192,C192,R192,1,1)</f>
        <v>#NAME?</v>
      </c>
      <c r="I192" s="64" t="e">
        <f ca="1">IF(AND(F192&gt;E192,$G$1="no"),"",_xll.EURO(E192,F192,O192,O192,C192,R192,0,0))</f>
        <v>#NAME?</v>
      </c>
      <c r="J192" s="10" t="e">
        <f ca="1">_xll.EURO(E192,F192,O192,O192,C192,R192,0,1)</f>
        <v>#NAME?</v>
      </c>
      <c r="K192" s="14" t="e">
        <f ca="1">_xll.EURO($E192,$F192,$O192,$O192,$C192,$R192,1,2)</f>
        <v>#NAME?</v>
      </c>
      <c r="L192" s="10" t="e">
        <f ca="1">_xll.EURO($E192,$F192,$O192,$O192,$C192,$R192,1,3)/100</f>
        <v>#NAME?</v>
      </c>
      <c r="M192" s="10" t="e">
        <f ca="1">_xll.EURO($E192,$F192,$O192,$O192,$C192,$R192,1,5)/365.25</f>
        <v>#NAME?</v>
      </c>
      <c r="N192" s="118">
        <f>VLOOKUP(D192,Lookups!$B$6:$H$304,6)</f>
        <v>42505</v>
      </c>
      <c r="O192" s="24">
        <f>VLOOKUP(D192,Lookups!$B$6:$E$304,4)</f>
        <v>4.4999999999999998E-2</v>
      </c>
      <c r="P192" s="19">
        <f>VLOOKUP(D192,Lookups!$B$6:$D$304,3)</f>
        <v>21</v>
      </c>
      <c r="Q192" s="147">
        <f t="shared" si="10"/>
        <v>0</v>
      </c>
      <c r="R192" s="28">
        <f t="shared" ca="1" si="11"/>
        <v>620</v>
      </c>
    </row>
    <row r="193" spans="1:18" x14ac:dyDescent="0.2">
      <c r="A193" s="24"/>
      <c r="B193" s="25"/>
      <c r="C193" s="131">
        <v>0.155</v>
      </c>
      <c r="D193" s="93">
        <v>42522</v>
      </c>
      <c r="E193" s="128">
        <f t="shared" si="9"/>
        <v>55.069108329955995</v>
      </c>
      <c r="F193" s="127">
        <f t="shared" si="13"/>
        <v>75</v>
      </c>
      <c r="G193" s="64" t="e">
        <f ca="1">IF(AND(E193&gt;F193,$G$1="no"),"",_xll.EURO(E193,F193,O193,O193,C193,R193,1,0))</f>
        <v>#NAME?</v>
      </c>
      <c r="H193" s="9" t="e">
        <f ca="1">_xll.EURO(E193,F193,O193,O193,C193,R193,1,1)</f>
        <v>#NAME?</v>
      </c>
      <c r="I193" s="64" t="e">
        <f ca="1">IF(AND(F193&gt;E193,$G$1="no"),"",_xll.EURO(E193,F193,O193,O193,C193,R193,0,0))</f>
        <v>#NAME?</v>
      </c>
      <c r="J193" s="10" t="e">
        <f ca="1">_xll.EURO(E193,F193,O193,O193,C193,R193,0,1)</f>
        <v>#NAME?</v>
      </c>
      <c r="K193" s="14" t="e">
        <f ca="1">_xll.EURO($E193,$F193,$O193,$O193,$C193,$R193,1,2)</f>
        <v>#NAME?</v>
      </c>
      <c r="L193" s="10" t="e">
        <f ca="1">_xll.EURO($E193,$F193,$O193,$O193,$C193,$R193,1,3)/100</f>
        <v>#NAME?</v>
      </c>
      <c r="M193" s="10" t="e">
        <f ca="1">_xll.EURO($E193,$F193,$O193,$O193,$C193,$R193,1,5)/365.25</f>
        <v>#NAME?</v>
      </c>
      <c r="N193" s="118">
        <f>VLOOKUP(D193,Lookups!$B$6:$H$304,6)</f>
        <v>42536</v>
      </c>
      <c r="O193" s="24">
        <f>VLOOKUP(D193,Lookups!$B$6:$E$304,4)</f>
        <v>4.4999999999999998E-2</v>
      </c>
      <c r="P193" s="19">
        <f>VLOOKUP(D193,Lookups!$B$6:$D$304,3)</f>
        <v>22</v>
      </c>
      <c r="Q193" s="147">
        <f t="shared" si="10"/>
        <v>0</v>
      </c>
      <c r="R193" s="28">
        <f t="shared" ca="1" si="11"/>
        <v>651</v>
      </c>
    </row>
    <row r="194" spans="1:18" x14ac:dyDescent="0.2">
      <c r="A194" s="24"/>
      <c r="B194" s="25"/>
      <c r="C194" s="131">
        <v>0.155</v>
      </c>
      <c r="D194" s="93">
        <v>42552</v>
      </c>
      <c r="E194" s="128">
        <f t="shared" si="9"/>
        <v>65.081669804341871</v>
      </c>
      <c r="F194" s="127">
        <f t="shared" si="13"/>
        <v>75</v>
      </c>
      <c r="G194" s="64" t="e">
        <f ca="1">IF(AND(E194&gt;F194,$G$1="no"),"",_xll.EURO(E194,F194,O194,O194,C194,R194,1,0))</f>
        <v>#NAME?</v>
      </c>
      <c r="H194" s="9" t="e">
        <f ca="1">_xll.EURO(E194,F194,O194,O194,C194,R194,1,1)</f>
        <v>#NAME?</v>
      </c>
      <c r="I194" s="64" t="e">
        <f ca="1">IF(AND(F194&gt;E194,$G$1="no"),"",_xll.EURO(E194,F194,O194,O194,C194,R194,0,0))</f>
        <v>#NAME?</v>
      </c>
      <c r="J194" s="10" t="e">
        <f ca="1">_xll.EURO(E194,F194,O194,O194,C194,R194,0,1)</f>
        <v>#NAME?</v>
      </c>
      <c r="K194" s="14" t="e">
        <f ca="1">_xll.EURO($E194,$F194,$O194,$O194,$C194,$R194,1,2)</f>
        <v>#NAME?</v>
      </c>
      <c r="L194" s="10" t="e">
        <f ca="1">_xll.EURO($E194,$F194,$O194,$O194,$C194,$R194,1,3)/100</f>
        <v>#NAME?</v>
      </c>
      <c r="M194" s="10" t="e">
        <f ca="1">_xll.EURO($E194,$F194,$O194,$O194,$C194,$R194,1,5)/365.25</f>
        <v>#NAME?</v>
      </c>
      <c r="N194" s="118">
        <f>VLOOKUP(D194,Lookups!$B$6:$H$304,6)</f>
        <v>42566</v>
      </c>
      <c r="O194" s="24">
        <f>VLOOKUP(D194,Lookups!$B$6:$E$304,4)</f>
        <v>4.4999999999999998E-2</v>
      </c>
      <c r="P194" s="19">
        <f>VLOOKUP(D194,Lookups!$B$6:$D$304,3)</f>
        <v>20</v>
      </c>
      <c r="Q194" s="147">
        <f t="shared" si="10"/>
        <v>0</v>
      </c>
      <c r="R194" s="28">
        <f t="shared" ca="1" si="11"/>
        <v>681</v>
      </c>
    </row>
    <row r="195" spans="1:18" x14ac:dyDescent="0.2">
      <c r="A195" s="24"/>
      <c r="B195" s="25"/>
      <c r="C195" s="131">
        <v>0.155</v>
      </c>
      <c r="D195" s="93">
        <v>42583</v>
      </c>
      <c r="E195" s="128">
        <f t="shared" si="9"/>
        <v>65.081678791379048</v>
      </c>
      <c r="F195" s="127">
        <f t="shared" si="13"/>
        <v>75</v>
      </c>
      <c r="G195" s="64" t="e">
        <f ca="1">IF(AND(E195&gt;F195,$G$1="no"),"",_xll.EURO(E195,F195,O195,O195,C195,R195,1,0))</f>
        <v>#NAME?</v>
      </c>
      <c r="H195" s="9" t="e">
        <f ca="1">_xll.EURO(E195,F195,O195,O195,C195,R195,1,1)</f>
        <v>#NAME?</v>
      </c>
      <c r="I195" s="64" t="e">
        <f ca="1">IF(AND(F195&gt;E195,$G$1="no"),"",_xll.EURO(E195,F195,O195,O195,C195,R195,0,0))</f>
        <v>#NAME?</v>
      </c>
      <c r="J195" s="10" t="e">
        <f ca="1">_xll.EURO(E195,F195,O195,O195,C195,R195,0,1)</f>
        <v>#NAME?</v>
      </c>
      <c r="K195" s="14" t="e">
        <f ca="1">_xll.EURO($E195,$F195,$O195,$O195,$C195,$R195,1,2)</f>
        <v>#NAME?</v>
      </c>
      <c r="L195" s="10" t="e">
        <f ca="1">_xll.EURO($E195,$F195,$O195,$O195,$C195,$R195,1,3)/100</f>
        <v>#NAME?</v>
      </c>
      <c r="M195" s="10" t="e">
        <f ca="1">_xll.EURO($E195,$F195,$O195,$O195,$C195,$R195,1,5)/365.25</f>
        <v>#NAME?</v>
      </c>
      <c r="N195" s="118">
        <f>VLOOKUP(D195,Lookups!$B$6:$H$304,6)</f>
        <v>42597</v>
      </c>
      <c r="O195" s="24">
        <f>VLOOKUP(D195,Lookups!$B$6:$E$304,4)</f>
        <v>4.4999999999999998E-2</v>
      </c>
      <c r="P195" s="19">
        <f>VLOOKUP(D195,Lookups!$B$6:$D$304,3)</f>
        <v>23</v>
      </c>
      <c r="Q195" s="147">
        <f t="shared" si="10"/>
        <v>0</v>
      </c>
      <c r="R195" s="28">
        <f t="shared" ca="1" si="11"/>
        <v>712</v>
      </c>
    </row>
    <row r="196" spans="1:18" x14ac:dyDescent="0.2">
      <c r="A196" s="24"/>
      <c r="B196" s="25"/>
      <c r="C196" s="131">
        <v>0.155</v>
      </c>
      <c r="D196" s="93">
        <v>42614</v>
      </c>
      <c r="E196" s="128">
        <f t="shared" si="9"/>
        <v>47.706936458239895</v>
      </c>
      <c r="F196" s="127">
        <f t="shared" si="13"/>
        <v>75</v>
      </c>
      <c r="G196" s="64" t="e">
        <f ca="1">IF(AND(E196&gt;F196,$G$1="no"),"",_xll.EURO(E196,F196,O196,O196,C196,R196,1,0))</f>
        <v>#NAME?</v>
      </c>
      <c r="H196" s="9" t="e">
        <f ca="1">_xll.EURO(E196,F196,O196,O196,C196,R196,1,1)</f>
        <v>#NAME?</v>
      </c>
      <c r="I196" s="64" t="e">
        <f ca="1">IF(AND(F196&gt;E196,$G$1="no"),"",_xll.EURO(E196,F196,O196,O196,C196,R196,0,0))</f>
        <v>#NAME?</v>
      </c>
      <c r="J196" s="10" t="e">
        <f ca="1">_xll.EURO(E196,F196,O196,O196,C196,R196,0,1)</f>
        <v>#NAME?</v>
      </c>
      <c r="K196" s="14" t="e">
        <f ca="1">_xll.EURO($E196,$F196,$O196,$O196,$C196,$R196,1,2)</f>
        <v>#NAME?</v>
      </c>
      <c r="L196" s="10" t="e">
        <f ca="1">_xll.EURO($E196,$F196,$O196,$O196,$C196,$R196,1,3)/100</f>
        <v>#NAME?</v>
      </c>
      <c r="M196" s="10" t="e">
        <f ca="1">_xll.EURO($E196,$F196,$O196,$O196,$C196,$R196,1,5)/365.25</f>
        <v>#NAME?</v>
      </c>
      <c r="N196" s="118">
        <f>VLOOKUP(D196,Lookups!$B$6:$H$304,6)</f>
        <v>42628</v>
      </c>
      <c r="O196" s="24">
        <f>VLOOKUP(D196,Lookups!$B$6:$E$304,4)</f>
        <v>4.4999999999999998E-2</v>
      </c>
      <c r="P196" s="19">
        <f>VLOOKUP(D196,Lookups!$B$6:$D$304,3)</f>
        <v>21</v>
      </c>
      <c r="Q196" s="147">
        <f t="shared" si="10"/>
        <v>0</v>
      </c>
      <c r="R196" s="28">
        <f t="shared" ca="1" si="11"/>
        <v>743</v>
      </c>
    </row>
    <row r="197" spans="1:18" x14ac:dyDescent="0.2">
      <c r="A197" s="24"/>
      <c r="B197" s="25"/>
      <c r="C197" s="131">
        <v>0.155</v>
      </c>
      <c r="D197" s="93">
        <v>42644</v>
      </c>
      <c r="E197" s="128">
        <f t="shared" si="9"/>
        <v>43.701908273670675</v>
      </c>
      <c r="F197" s="127">
        <f t="shared" si="13"/>
        <v>75</v>
      </c>
      <c r="G197" s="64" t="e">
        <f ca="1">IF(AND(E197&gt;F197,$G$1="no"),"",_xll.EURO(E197,F197,O197,O197,C197,R197,1,0))</f>
        <v>#NAME?</v>
      </c>
      <c r="H197" s="9" t="e">
        <f ca="1">_xll.EURO(E197,F197,O197,O197,C197,R197,1,1)</f>
        <v>#NAME?</v>
      </c>
      <c r="I197" s="64" t="e">
        <f ca="1">IF(AND(F197&gt;E197,$G$1="no"),"",_xll.EURO(E197,F197,O197,O197,C197,R197,0,0))</f>
        <v>#NAME?</v>
      </c>
      <c r="J197" s="10" t="e">
        <f ca="1">_xll.EURO(E197,F197,O197,O197,C197,R197,0,1)</f>
        <v>#NAME?</v>
      </c>
      <c r="K197" s="14" t="e">
        <f ca="1">_xll.EURO($E197,$F197,$O197,$O197,$C197,$R197,1,2)</f>
        <v>#NAME?</v>
      </c>
      <c r="L197" s="10" t="e">
        <f ca="1">_xll.EURO($E197,$F197,$O197,$O197,$C197,$R197,1,3)/100</f>
        <v>#NAME?</v>
      </c>
      <c r="M197" s="10" t="e">
        <f ca="1">_xll.EURO($E197,$F197,$O197,$O197,$C197,$R197,1,5)/365.25</f>
        <v>#NAME?</v>
      </c>
      <c r="N197" s="118">
        <f>VLOOKUP(D197,Lookups!$B$6:$H$304,6)</f>
        <v>42658</v>
      </c>
      <c r="O197" s="24">
        <f>VLOOKUP(D197,Lookups!$B$6:$E$304,4)</f>
        <v>4.4999999999999998E-2</v>
      </c>
      <c r="P197" s="19">
        <f>VLOOKUP(D197,Lookups!$B$6:$D$304,3)</f>
        <v>21</v>
      </c>
      <c r="Q197" s="147">
        <f t="shared" si="10"/>
        <v>0</v>
      </c>
      <c r="R197" s="28">
        <f t="shared" ca="1" si="11"/>
        <v>773</v>
      </c>
    </row>
    <row r="198" spans="1:18" x14ac:dyDescent="0.2">
      <c r="A198" s="24"/>
      <c r="B198" s="25"/>
      <c r="C198" s="131">
        <v>0.155</v>
      </c>
      <c r="D198" s="93">
        <v>42675</v>
      </c>
      <c r="E198" s="128">
        <f t="shared" ref="E198:E254" si="14">E186*1.015</f>
        <v>43.643002738467189</v>
      </c>
      <c r="F198" s="127">
        <f t="shared" si="13"/>
        <v>75</v>
      </c>
      <c r="G198" s="64" t="e">
        <f ca="1">IF(AND(E198&gt;F198,$G$1="no"),"",_xll.EURO(E198,F198,O198,O198,C198,R198,1,0))</f>
        <v>#NAME?</v>
      </c>
      <c r="H198" s="9" t="e">
        <f ca="1">_xll.EURO(E198,F198,O198,O198,C198,R198,1,1)</f>
        <v>#NAME?</v>
      </c>
      <c r="I198" s="64" t="e">
        <f ca="1">IF(AND(F198&gt;E198,$G$1="no"),"",_xll.EURO(E198,F198,O198,O198,C198,R198,0,0))</f>
        <v>#NAME?</v>
      </c>
      <c r="J198" s="10" t="e">
        <f ca="1">_xll.EURO(E198,F198,O198,O198,C198,R198,0,1)</f>
        <v>#NAME?</v>
      </c>
      <c r="K198" s="14" t="e">
        <f ca="1">_xll.EURO($E198,$F198,$O198,$O198,$C198,$R198,1,2)</f>
        <v>#NAME?</v>
      </c>
      <c r="L198" s="10" t="e">
        <f ca="1">_xll.EURO($E198,$F198,$O198,$O198,$C198,$R198,1,3)/100</f>
        <v>#NAME?</v>
      </c>
      <c r="M198" s="10" t="e">
        <f ca="1">_xll.EURO($E198,$F198,$O198,$O198,$C198,$R198,1,5)/365.25</f>
        <v>#NAME?</v>
      </c>
      <c r="N198" s="118">
        <f>VLOOKUP(D198,Lookups!$B$6:$H$304,6)</f>
        <v>42689</v>
      </c>
      <c r="O198" s="24">
        <f>VLOOKUP(D198,Lookups!$B$6:$E$304,4)</f>
        <v>4.4999999999999998E-2</v>
      </c>
      <c r="P198" s="19">
        <f>VLOOKUP(D198,Lookups!$B$6:$D$304,3)</f>
        <v>21</v>
      </c>
      <c r="Q198" s="147">
        <f t="shared" si="10"/>
        <v>0</v>
      </c>
      <c r="R198" s="28">
        <f t="shared" ca="1" si="11"/>
        <v>804</v>
      </c>
    </row>
    <row r="199" spans="1:18" x14ac:dyDescent="0.2">
      <c r="A199" s="24"/>
      <c r="B199" s="25"/>
      <c r="C199" s="131">
        <v>0.155</v>
      </c>
      <c r="D199" s="93">
        <v>42705</v>
      </c>
      <c r="E199" s="128">
        <f t="shared" si="14"/>
        <v>43.643002738467189</v>
      </c>
      <c r="F199" s="127">
        <f t="shared" si="13"/>
        <v>75</v>
      </c>
      <c r="G199" s="64" t="e">
        <f ca="1">IF(AND(E199&gt;F199,$G$1="no"),"",_xll.EURO(E199,F199,O199,O199,C199,R199,1,0))</f>
        <v>#NAME?</v>
      </c>
      <c r="H199" s="9" t="e">
        <f ca="1">_xll.EURO(E199,F199,O199,O199,C199,R199,1,1)</f>
        <v>#NAME?</v>
      </c>
      <c r="I199" s="64" t="e">
        <f ca="1">IF(AND(F199&gt;E199,$G$1="no"),"",_xll.EURO(E199,F199,O199,O199,C199,R199,0,0))</f>
        <v>#NAME?</v>
      </c>
      <c r="J199" s="10" t="e">
        <f ca="1">_xll.EURO(E199,F199,O199,O199,C199,R199,0,1)</f>
        <v>#NAME?</v>
      </c>
      <c r="K199" s="14" t="e">
        <f ca="1">_xll.EURO($E199,$F199,$O199,$O199,$C199,$R199,1,2)</f>
        <v>#NAME?</v>
      </c>
      <c r="L199" s="10" t="e">
        <f ca="1">_xll.EURO($E199,$F199,$O199,$O199,$C199,$R199,1,3)/100</f>
        <v>#NAME?</v>
      </c>
      <c r="M199" s="10" t="e">
        <f ca="1">_xll.EURO($E199,$F199,$O199,$O199,$C199,$R199,1,5)/365.25</f>
        <v>#NAME?</v>
      </c>
      <c r="N199" s="118">
        <f>VLOOKUP(D199,Lookups!$B$6:$H$304,6)</f>
        <v>42719</v>
      </c>
      <c r="O199" s="24">
        <f>VLOOKUP(D199,Lookups!$B$6:$E$304,4)</f>
        <v>4.4999999999999998E-2</v>
      </c>
      <c r="P199" s="19">
        <f>VLOOKUP(D199,Lookups!$B$6:$D$304,3)</f>
        <v>21</v>
      </c>
      <c r="Q199" s="147">
        <f t="shared" si="10"/>
        <v>0</v>
      </c>
      <c r="R199" s="28">
        <f t="shared" ca="1" si="11"/>
        <v>834</v>
      </c>
    </row>
    <row r="200" spans="1:18" x14ac:dyDescent="0.2">
      <c r="A200" s="24"/>
      <c r="B200" s="25"/>
      <c r="C200" s="131">
        <v>0.155</v>
      </c>
      <c r="D200" s="93">
        <v>42736</v>
      </c>
      <c r="E200" s="128">
        <f t="shared" si="14"/>
        <v>48.162444238543692</v>
      </c>
      <c r="F200" s="127">
        <f t="shared" si="13"/>
        <v>75</v>
      </c>
      <c r="G200" s="64" t="e">
        <f ca="1">IF(AND(E200&gt;F200,$G$1="no"),"",_xll.EURO(E200,F200,O200,O200,C200,R200,1,0))</f>
        <v>#NAME?</v>
      </c>
      <c r="H200" s="9" t="e">
        <f ca="1">_xll.EURO(E200,F200,O200,O200,C200,R200,1,1)</f>
        <v>#NAME?</v>
      </c>
      <c r="I200" s="64" t="e">
        <f ca="1">IF(AND(F200&gt;E200,$G$1="no"),"",_xll.EURO(E200,F200,O200,O200,C200,R200,0,0))</f>
        <v>#NAME?</v>
      </c>
      <c r="J200" s="10" t="e">
        <f ca="1">_xll.EURO(E200,F200,O200,O200,C200,R200,0,1)</f>
        <v>#NAME?</v>
      </c>
      <c r="K200" s="14" t="e">
        <f ca="1">_xll.EURO($E200,$F200,$O200,$O200,$C200,$R200,1,2)</f>
        <v>#NAME?</v>
      </c>
      <c r="L200" s="10" t="e">
        <f ca="1">_xll.EURO($E200,$F200,$O200,$O200,$C200,$R200,1,3)/100</f>
        <v>#NAME?</v>
      </c>
      <c r="M200" s="10" t="e">
        <f ca="1">_xll.EURO($E200,$F200,$O200,$O200,$C200,$R200,1,5)/365.25</f>
        <v>#NAME?</v>
      </c>
      <c r="N200" s="118">
        <f>VLOOKUP(D200,Lookups!$B$6:$H$304,6)</f>
        <v>42750</v>
      </c>
      <c r="O200" s="24">
        <f>VLOOKUP(D200,Lookups!$B$6:$E$304,4)</f>
        <v>4.4999999999999998E-2</v>
      </c>
      <c r="P200" s="19">
        <f>VLOOKUP(D200,Lookups!$B$6:$D$304,3)</f>
        <v>21</v>
      </c>
      <c r="Q200" s="147">
        <f t="shared" si="10"/>
        <v>0</v>
      </c>
      <c r="R200" s="28">
        <f t="shared" ca="1" si="11"/>
        <v>865</v>
      </c>
    </row>
    <row r="201" spans="1:18" x14ac:dyDescent="0.2">
      <c r="A201" s="24"/>
      <c r="B201" s="25"/>
      <c r="C201" s="131">
        <v>0.155</v>
      </c>
      <c r="D201" s="93">
        <v>42767</v>
      </c>
      <c r="E201" s="128">
        <f t="shared" si="14"/>
        <v>84.812323492837891</v>
      </c>
      <c r="F201" s="127">
        <f t="shared" si="13"/>
        <v>75</v>
      </c>
      <c r="G201" s="64" t="e">
        <f ca="1">IF(AND(E201&gt;F201,$G$1="no"),"",_xll.EURO(E201,F201,O201,O201,C201,R201,1,0))</f>
        <v>#NAME?</v>
      </c>
      <c r="H201" s="9" t="e">
        <f ca="1">_xll.EURO(E201,F201,O201,O201,C201,R201,1,1)</f>
        <v>#NAME?</v>
      </c>
      <c r="I201" s="64" t="e">
        <f ca="1">IF(AND(F201&gt;E201,$G$1="no"),"",_xll.EURO(E201,F201,O201,O201,C201,R201,0,0))</f>
        <v>#NAME?</v>
      </c>
      <c r="J201" s="10" t="e">
        <f ca="1">_xll.EURO(E201,F201,O201,O201,C201,R201,0,1)</f>
        <v>#NAME?</v>
      </c>
      <c r="K201" s="14" t="e">
        <f ca="1">_xll.EURO($E201,$F201,$O201,$O201,$C201,$R201,1,2)</f>
        <v>#NAME?</v>
      </c>
      <c r="L201" s="10" t="e">
        <f ca="1">_xll.EURO($E201,$F201,$O201,$O201,$C201,$R201,1,3)/100</f>
        <v>#NAME?</v>
      </c>
      <c r="M201" s="10" t="e">
        <f ca="1">_xll.EURO($E201,$F201,$O201,$O201,$C201,$R201,1,5)/365.25</f>
        <v>#NAME?</v>
      </c>
      <c r="N201" s="118">
        <f>VLOOKUP(D201,Lookups!$B$6:$H$304,6)</f>
        <v>42781</v>
      </c>
      <c r="O201" s="24">
        <f>VLOOKUP(D201,Lookups!$B$6:$E$304,4)</f>
        <v>4.4999999999999998E-2</v>
      </c>
      <c r="P201" s="19">
        <f>VLOOKUP(D201,Lookups!$B$6:$D$304,3)</f>
        <v>20</v>
      </c>
      <c r="Q201" s="147">
        <f t="shared" si="10"/>
        <v>0</v>
      </c>
      <c r="R201" s="28">
        <f t="shared" ca="1" si="11"/>
        <v>896</v>
      </c>
    </row>
    <row r="202" spans="1:18" x14ac:dyDescent="0.2">
      <c r="A202" s="24"/>
      <c r="B202" s="25"/>
      <c r="C202" s="131">
        <v>0.155</v>
      </c>
      <c r="D202" s="93">
        <v>42795</v>
      </c>
      <c r="E202" s="128">
        <f t="shared" si="14"/>
        <v>46.270415025902899</v>
      </c>
      <c r="F202" s="127">
        <f t="shared" si="13"/>
        <v>75</v>
      </c>
      <c r="G202" s="64" t="e">
        <f ca="1">IF(AND(E202&gt;F202,$G$1="no"),"",_xll.EURO(E202,F202,O202,O202,C202,R202,1,0))</f>
        <v>#NAME?</v>
      </c>
      <c r="H202" s="9" t="e">
        <f ca="1">_xll.EURO(E202,F202,O202,O202,C202,R202,1,1)</f>
        <v>#NAME?</v>
      </c>
      <c r="I202" s="64" t="e">
        <f ca="1">IF(AND(F202&gt;E202,$G$1="no"),"",_xll.EURO(E202,F202,O202,O202,C202,R202,0,0))</f>
        <v>#NAME?</v>
      </c>
      <c r="J202" s="10" t="e">
        <f ca="1">_xll.EURO(E202,F202,O202,O202,C202,R202,0,1)</f>
        <v>#NAME?</v>
      </c>
      <c r="K202" s="14" t="e">
        <f ca="1">_xll.EURO($E202,$F202,$O202,$O202,$C202,$R202,1,2)</f>
        <v>#NAME?</v>
      </c>
      <c r="L202" s="10" t="e">
        <f ca="1">_xll.EURO($E202,$F202,$O202,$O202,$C202,$R202,1,3)/100</f>
        <v>#NAME?</v>
      </c>
      <c r="M202" s="10" t="e">
        <f ca="1">_xll.EURO($E202,$F202,$O202,$O202,$C202,$R202,1,5)/365.25</f>
        <v>#NAME?</v>
      </c>
      <c r="N202" s="118">
        <f>VLOOKUP(D202,Lookups!$B$6:$H$304,6)</f>
        <v>42809</v>
      </c>
      <c r="O202" s="24">
        <f>VLOOKUP(D202,Lookups!$B$6:$E$304,4)</f>
        <v>4.4999999999999998E-2</v>
      </c>
      <c r="P202" s="19">
        <f>VLOOKUP(D202,Lookups!$B$6:$D$304,3)</f>
        <v>23</v>
      </c>
      <c r="Q202" s="147">
        <f t="shared" si="10"/>
        <v>0</v>
      </c>
      <c r="R202" s="28">
        <f t="shared" ca="1" si="11"/>
        <v>924</v>
      </c>
    </row>
    <row r="203" spans="1:18" x14ac:dyDescent="0.2">
      <c r="A203" s="24"/>
      <c r="B203" s="25"/>
      <c r="C203" s="131">
        <v>0.2</v>
      </c>
      <c r="D203" s="93">
        <v>42826</v>
      </c>
      <c r="E203" s="128">
        <f t="shared" si="14"/>
        <v>45.433475920589913</v>
      </c>
      <c r="F203" s="127">
        <f t="shared" si="13"/>
        <v>75</v>
      </c>
      <c r="G203" s="64" t="e">
        <f ca="1">IF(AND(E203&gt;F203,$G$1="no"),"",_xll.EURO(E203,F203,O203,O203,C203,R203,1,0))</f>
        <v>#NAME?</v>
      </c>
      <c r="H203" s="9" t="e">
        <f ca="1">_xll.EURO(E203,F203,O203,O203,C203,R203,1,1)</f>
        <v>#NAME?</v>
      </c>
      <c r="I203" s="64" t="e">
        <f ca="1">IF(AND(F203&gt;E203,$G$1="no"),"",_xll.EURO(E203,F203,O203,O203,C203,R203,0,0))</f>
        <v>#NAME?</v>
      </c>
      <c r="J203" s="10" t="e">
        <f ca="1">_xll.EURO(E203,F203,O203,O203,C203,R203,0,1)</f>
        <v>#NAME?</v>
      </c>
      <c r="K203" s="14" t="e">
        <f ca="1">_xll.EURO($E203,$F203,$O203,$O203,$C203,$R203,1,2)</f>
        <v>#NAME?</v>
      </c>
      <c r="L203" s="10" t="e">
        <f ca="1">_xll.EURO($E203,$F203,$O203,$O203,$C203,$R203,1,3)/100</f>
        <v>#NAME?</v>
      </c>
      <c r="M203" s="10" t="e">
        <f ca="1">_xll.EURO($E203,$F203,$O203,$O203,$C203,$R203,1,5)/365.25</f>
        <v>#NAME?</v>
      </c>
      <c r="N203" s="118">
        <f>VLOOKUP(D203,Lookups!$B$6:$H$304,6)</f>
        <v>42840</v>
      </c>
      <c r="O203" s="24">
        <f>VLOOKUP(D203,Lookups!$B$6:$E$304,4)</f>
        <v>4.4999999999999998E-2</v>
      </c>
      <c r="P203" s="19">
        <f>VLOOKUP(D203,Lookups!$B$6:$D$304,3)</f>
        <v>20</v>
      </c>
      <c r="Q203" s="147">
        <f t="shared" si="10"/>
        <v>0</v>
      </c>
      <c r="R203" s="28">
        <f t="shared" ca="1" si="11"/>
        <v>955</v>
      </c>
    </row>
    <row r="204" spans="1:18" x14ac:dyDescent="0.2">
      <c r="A204" s="24"/>
      <c r="B204" s="25"/>
      <c r="C204" s="131">
        <v>0.2</v>
      </c>
      <c r="D204" s="93">
        <v>42856</v>
      </c>
      <c r="E204" s="128">
        <f t="shared" si="14"/>
        <v>48.422549626956233</v>
      </c>
      <c r="F204" s="127">
        <f t="shared" si="13"/>
        <v>75</v>
      </c>
      <c r="G204" s="64" t="e">
        <f ca="1">IF(AND(E204&gt;F204,$G$1="no"),"",_xll.EURO(E204,F204,O204,O204,C204,R204,1,0))</f>
        <v>#NAME?</v>
      </c>
      <c r="H204" s="9" t="e">
        <f ca="1">_xll.EURO(E204,F204,O204,O204,C204,R204,1,1)</f>
        <v>#NAME?</v>
      </c>
      <c r="I204" s="64" t="e">
        <f ca="1">IF(AND(F204&gt;E204,$G$1="no"),"",_xll.EURO(E204,F204,O204,O204,C204,R204,0,0))</f>
        <v>#NAME?</v>
      </c>
      <c r="J204" s="10" t="e">
        <f ca="1">_xll.EURO(E204,F204,O204,O204,C204,R204,0,1)</f>
        <v>#NAME?</v>
      </c>
      <c r="K204" s="14" t="e">
        <f ca="1">_xll.EURO($E204,$F204,$O204,$O204,$C204,$R204,1,2)</f>
        <v>#NAME?</v>
      </c>
      <c r="L204" s="10" t="e">
        <f ca="1">_xll.EURO($E204,$F204,$O204,$O204,$C204,$R204,1,3)/100</f>
        <v>#NAME?</v>
      </c>
      <c r="M204" s="10" t="e">
        <f ca="1">_xll.EURO($E204,$F204,$O204,$O204,$C204,$R204,1,5)/365.25</f>
        <v>#NAME?</v>
      </c>
      <c r="N204" s="118">
        <f>VLOOKUP(D204,Lookups!$B$6:$H$304,6)</f>
        <v>42870</v>
      </c>
      <c r="O204" s="24">
        <f>VLOOKUP(D204,Lookups!$B$6:$E$304,4)</f>
        <v>4.4999999999999998E-2</v>
      </c>
      <c r="P204" s="19">
        <f>VLOOKUP(D204,Lookups!$B$6:$D$304,3)</f>
        <v>22</v>
      </c>
      <c r="Q204" s="147">
        <f t="shared" si="10"/>
        <v>0</v>
      </c>
      <c r="R204" s="28">
        <f t="shared" ca="1" si="11"/>
        <v>985</v>
      </c>
    </row>
    <row r="205" spans="1:18" x14ac:dyDescent="0.2">
      <c r="A205" s="24"/>
      <c r="B205" s="25"/>
      <c r="C205" s="131">
        <v>0.2</v>
      </c>
      <c r="D205" s="93">
        <v>42887</v>
      </c>
      <c r="E205" s="128">
        <f t="shared" si="14"/>
        <v>55.895144954905327</v>
      </c>
      <c r="F205" s="127">
        <f t="shared" si="13"/>
        <v>75</v>
      </c>
      <c r="G205" s="64" t="e">
        <f ca="1">IF(AND(E205&gt;F205,$G$1="no"),"",_xll.EURO(E205,F205,O205,O205,C205,R205,1,0))</f>
        <v>#NAME?</v>
      </c>
      <c r="H205" s="9" t="e">
        <f ca="1">_xll.EURO(E205,F205,O205,O205,C205,R205,1,1)</f>
        <v>#NAME?</v>
      </c>
      <c r="I205" s="64" t="e">
        <f ca="1">IF(AND(F205&gt;E205,$G$1="no"),"",_xll.EURO(E205,F205,O205,O205,C205,R205,0,0))</f>
        <v>#NAME?</v>
      </c>
      <c r="J205" s="10" t="e">
        <f ca="1">_xll.EURO(E205,F205,O205,O205,C205,R205,0,1)</f>
        <v>#NAME?</v>
      </c>
      <c r="K205" s="14" t="e">
        <f ca="1">_xll.EURO($E205,$F205,$O205,$O205,$C205,$R205,1,2)</f>
        <v>#NAME?</v>
      </c>
      <c r="L205" s="10" t="e">
        <f ca="1">_xll.EURO($E205,$F205,$O205,$O205,$C205,$R205,1,3)/100</f>
        <v>#NAME?</v>
      </c>
      <c r="M205" s="10" t="e">
        <f ca="1">_xll.EURO($E205,$F205,$O205,$O205,$C205,$R205,1,5)/365.25</f>
        <v>#NAME?</v>
      </c>
      <c r="N205" s="118">
        <f>VLOOKUP(D205,Lookups!$B$6:$H$304,6)</f>
        <v>42901</v>
      </c>
      <c r="O205" s="24">
        <f>VLOOKUP(D205,Lookups!$B$6:$E$304,4)</f>
        <v>4.4999999999999998E-2</v>
      </c>
      <c r="P205" s="19">
        <f>VLOOKUP(D205,Lookups!$B$6:$D$304,3)</f>
        <v>22</v>
      </c>
      <c r="Q205" s="147">
        <f t="shared" ref="Q205:Q254" si="15">IF(D205&lt;$F$6,0,IF(D205&gt;$F$7,0,1))</f>
        <v>0</v>
      </c>
      <c r="R205" s="28">
        <f t="shared" ref="R205:R254" ca="1" si="16">N205-$D$4</f>
        <v>1016</v>
      </c>
    </row>
    <row r="206" spans="1:18" x14ac:dyDescent="0.2">
      <c r="A206" s="24"/>
      <c r="B206" s="25"/>
      <c r="C206" s="131">
        <v>0.2</v>
      </c>
      <c r="D206" s="93">
        <v>42917</v>
      </c>
      <c r="E206" s="128">
        <f t="shared" si="14"/>
        <v>66.057894851406999</v>
      </c>
      <c r="F206" s="127">
        <f t="shared" si="13"/>
        <v>75</v>
      </c>
      <c r="G206" s="64" t="e">
        <f ca="1">IF(AND(E206&gt;F206,$G$1="no"),"",_xll.EURO(E206,F206,O206,O206,C206,R206,1,0))</f>
        <v>#NAME?</v>
      </c>
      <c r="H206" s="9" t="e">
        <f ca="1">_xll.EURO(E206,F206,O206,O206,C206,R206,1,1)</f>
        <v>#NAME?</v>
      </c>
      <c r="I206" s="64" t="e">
        <f ca="1">IF(AND(F206&gt;E206,$G$1="no"),"",_xll.EURO(E206,F206,O206,O206,C206,R206,0,0))</f>
        <v>#NAME?</v>
      </c>
      <c r="J206" s="10" t="e">
        <f ca="1">_xll.EURO(E206,F206,O206,O206,C206,R206,0,1)</f>
        <v>#NAME?</v>
      </c>
      <c r="K206" s="14" t="e">
        <f ca="1">_xll.EURO($E206,$F206,$O206,$O206,$C206,$R206,1,2)</f>
        <v>#NAME?</v>
      </c>
      <c r="L206" s="10" t="e">
        <f ca="1">_xll.EURO($E206,$F206,$O206,$O206,$C206,$R206,1,3)/100</f>
        <v>#NAME?</v>
      </c>
      <c r="M206" s="10" t="e">
        <f ca="1">_xll.EURO($E206,$F206,$O206,$O206,$C206,$R206,1,5)/365.25</f>
        <v>#NAME?</v>
      </c>
      <c r="N206" s="118">
        <f>VLOOKUP(D206,Lookups!$B$6:$H$304,6)</f>
        <v>42931</v>
      </c>
      <c r="O206" s="24">
        <f>VLOOKUP(D206,Lookups!$B$6:$E$304,4)</f>
        <v>4.4999999999999998E-2</v>
      </c>
      <c r="P206" s="19">
        <f>VLOOKUP(D206,Lookups!$B$6:$D$304,3)</f>
        <v>20</v>
      </c>
      <c r="Q206" s="147">
        <f t="shared" si="15"/>
        <v>0</v>
      </c>
      <c r="R206" s="28">
        <f t="shared" ca="1" si="16"/>
        <v>1046</v>
      </c>
    </row>
    <row r="207" spans="1:18" x14ac:dyDescent="0.2">
      <c r="A207" s="24"/>
      <c r="B207" s="25"/>
      <c r="C207" s="131">
        <v>0.2</v>
      </c>
      <c r="D207" s="93">
        <v>42948</v>
      </c>
      <c r="E207" s="128">
        <f t="shared" si="14"/>
        <v>66.057903973249722</v>
      </c>
      <c r="F207" s="127">
        <f t="shared" si="13"/>
        <v>75</v>
      </c>
      <c r="G207" s="64" t="e">
        <f ca="1">IF(AND(E207&gt;F207,$G$1="no"),"",_xll.EURO(E207,F207,O207,O207,C207,R207,1,0))</f>
        <v>#NAME?</v>
      </c>
      <c r="H207" s="9" t="e">
        <f ca="1">_xll.EURO(E207,F207,O207,O207,C207,R207,1,1)</f>
        <v>#NAME?</v>
      </c>
      <c r="I207" s="64" t="e">
        <f ca="1">IF(AND(F207&gt;E207,$G$1="no"),"",_xll.EURO(E207,F207,O207,O207,C207,R207,0,0))</f>
        <v>#NAME?</v>
      </c>
      <c r="J207" s="10" t="e">
        <f ca="1">_xll.EURO(E207,F207,O207,O207,C207,R207,0,1)</f>
        <v>#NAME?</v>
      </c>
      <c r="K207" s="14" t="e">
        <f ca="1">_xll.EURO($E207,$F207,$O207,$O207,$C207,$R207,1,2)</f>
        <v>#NAME?</v>
      </c>
      <c r="L207" s="10" t="e">
        <f ca="1">_xll.EURO($E207,$F207,$O207,$O207,$C207,$R207,1,3)/100</f>
        <v>#NAME?</v>
      </c>
      <c r="M207" s="10" t="e">
        <f ca="1">_xll.EURO($E207,$F207,$O207,$O207,$C207,$R207,1,5)/365.25</f>
        <v>#NAME?</v>
      </c>
      <c r="N207" s="118">
        <f>VLOOKUP(D207,Lookups!$B$6:$H$304,6)</f>
        <v>42962</v>
      </c>
      <c r="O207" s="24">
        <f>VLOOKUP(D207,Lookups!$B$6:$E$304,4)</f>
        <v>4.4999999999999998E-2</v>
      </c>
      <c r="P207" s="19">
        <f>VLOOKUP(D207,Lookups!$B$6:$D$304,3)</f>
        <v>23</v>
      </c>
      <c r="Q207" s="147">
        <f t="shared" si="15"/>
        <v>0</v>
      </c>
      <c r="R207" s="28">
        <f t="shared" ca="1" si="16"/>
        <v>1077</v>
      </c>
    </row>
    <row r="208" spans="1:18" x14ac:dyDescent="0.2">
      <c r="A208" s="24"/>
      <c r="B208" s="25"/>
      <c r="C208" s="131">
        <v>0.2</v>
      </c>
      <c r="D208" s="93">
        <v>42979</v>
      </c>
      <c r="E208" s="128">
        <f t="shared" si="14"/>
        <v>48.422540505113489</v>
      </c>
      <c r="F208" s="127">
        <f t="shared" si="13"/>
        <v>75</v>
      </c>
      <c r="G208" s="64" t="e">
        <f ca="1">IF(AND(E208&gt;F208,$G$1="no"),"",_xll.EURO(E208,F208,O208,O208,C208,R208,1,0))</f>
        <v>#NAME?</v>
      </c>
      <c r="H208" s="9" t="e">
        <f ca="1">_xll.EURO(E208,F208,O208,O208,C208,R208,1,1)</f>
        <v>#NAME?</v>
      </c>
      <c r="I208" s="64" t="e">
        <f ca="1">IF(AND(F208&gt;E208,$G$1="no"),"",_xll.EURO(E208,F208,O208,O208,C208,R208,0,0))</f>
        <v>#NAME?</v>
      </c>
      <c r="J208" s="10" t="e">
        <f ca="1">_xll.EURO(E208,F208,O208,O208,C208,R208,0,1)</f>
        <v>#NAME?</v>
      </c>
      <c r="K208" s="14" t="e">
        <f ca="1">_xll.EURO($E208,$F208,$O208,$O208,$C208,$R208,1,2)</f>
        <v>#NAME?</v>
      </c>
      <c r="L208" s="10" t="e">
        <f ca="1">_xll.EURO($E208,$F208,$O208,$O208,$C208,$R208,1,3)/100</f>
        <v>#NAME?</v>
      </c>
      <c r="M208" s="10" t="e">
        <f ca="1">_xll.EURO($E208,$F208,$O208,$O208,$C208,$R208,1,5)/365.25</f>
        <v>#NAME?</v>
      </c>
      <c r="N208" s="118">
        <f>VLOOKUP(D208,Lookups!$B$6:$H$304,6)</f>
        <v>42993</v>
      </c>
      <c r="O208" s="24">
        <f>VLOOKUP(D208,Lookups!$B$6:$E$304,4)</f>
        <v>4.4999999999999998E-2</v>
      </c>
      <c r="P208" s="19">
        <f>VLOOKUP(D208,Lookups!$B$6:$D$304,3)</f>
        <v>20</v>
      </c>
      <c r="Q208" s="147">
        <f t="shared" si="15"/>
        <v>0</v>
      </c>
      <c r="R208" s="28">
        <f t="shared" ca="1" si="16"/>
        <v>1108</v>
      </c>
    </row>
    <row r="209" spans="1:18" x14ac:dyDescent="0.2">
      <c r="A209" s="24"/>
      <c r="B209" s="25"/>
      <c r="C209" s="131">
        <v>0.2</v>
      </c>
      <c r="D209" s="93">
        <v>43009</v>
      </c>
      <c r="E209" s="128">
        <f t="shared" si="14"/>
        <v>44.357436897775727</v>
      </c>
      <c r="F209" s="127">
        <f t="shared" ref="F209:F240" si="17">IF($G$8="atm",E209,$G$8)</f>
        <v>75</v>
      </c>
      <c r="G209" s="64" t="e">
        <f ca="1">IF(AND(E209&gt;F209,$G$1="no"),"",_xll.EURO(E209,F209,O209,O209,C209,R209,1,0))</f>
        <v>#NAME?</v>
      </c>
      <c r="H209" s="9" t="e">
        <f ca="1">_xll.EURO(E209,F209,O209,O209,C209,R209,1,1)</f>
        <v>#NAME?</v>
      </c>
      <c r="I209" s="64" t="e">
        <f ca="1">IF(AND(F209&gt;E209,$G$1="no"),"",_xll.EURO(E209,F209,O209,O209,C209,R209,0,0))</f>
        <v>#NAME?</v>
      </c>
      <c r="J209" s="10" t="e">
        <f ca="1">_xll.EURO(E209,F209,O209,O209,C209,R209,0,1)</f>
        <v>#NAME?</v>
      </c>
      <c r="K209" s="14" t="e">
        <f ca="1">_xll.EURO($E209,$F209,$O209,$O209,$C209,$R209,1,2)</f>
        <v>#NAME?</v>
      </c>
      <c r="L209" s="10" t="e">
        <f ca="1">_xll.EURO($E209,$F209,$O209,$O209,$C209,$R209,1,3)/100</f>
        <v>#NAME?</v>
      </c>
      <c r="M209" s="10" t="e">
        <f ca="1">_xll.EURO($E209,$F209,$O209,$O209,$C209,$R209,1,5)/365.25</f>
        <v>#NAME?</v>
      </c>
      <c r="N209" s="118">
        <f>VLOOKUP(D209,Lookups!$B$6:$H$304,6)</f>
        <v>43023</v>
      </c>
      <c r="O209" s="24">
        <f>VLOOKUP(D209,Lookups!$B$6:$E$304,4)</f>
        <v>4.4999999999999998E-2</v>
      </c>
      <c r="P209" s="19">
        <f>VLOOKUP(D209,Lookups!$B$6:$D$304,3)</f>
        <v>22</v>
      </c>
      <c r="Q209" s="147">
        <f t="shared" si="15"/>
        <v>0</v>
      </c>
      <c r="R209" s="28">
        <f t="shared" ca="1" si="16"/>
        <v>1138</v>
      </c>
    </row>
    <row r="210" spans="1:18" x14ac:dyDescent="0.2">
      <c r="A210" s="24"/>
      <c r="B210" s="25"/>
      <c r="C210" s="131">
        <v>0.2</v>
      </c>
      <c r="D210" s="93">
        <v>43040</v>
      </c>
      <c r="E210" s="128">
        <f t="shared" si="14"/>
        <v>44.297647779544192</v>
      </c>
      <c r="F210" s="127">
        <f t="shared" si="17"/>
        <v>75</v>
      </c>
      <c r="G210" s="64" t="e">
        <f ca="1">IF(AND(E210&gt;F210,$G$1="no"),"",_xll.EURO(E210,F210,O210,O210,C210,R210,1,0))</f>
        <v>#NAME?</v>
      </c>
      <c r="H210" s="9" t="e">
        <f ca="1">_xll.EURO(E210,F210,O210,O210,C210,R210,1,1)</f>
        <v>#NAME?</v>
      </c>
      <c r="I210" s="64" t="e">
        <f ca="1">IF(AND(F210&gt;E210,$G$1="no"),"",_xll.EURO(E210,F210,O210,O210,C210,R210,0,0))</f>
        <v>#NAME?</v>
      </c>
      <c r="J210" s="10" t="e">
        <f ca="1">_xll.EURO(E210,F210,O210,O210,C210,R210,0,1)</f>
        <v>#NAME?</v>
      </c>
      <c r="K210" s="14" t="e">
        <f ca="1">_xll.EURO($E210,$F210,$O210,$O210,$C210,$R210,1,2)</f>
        <v>#NAME?</v>
      </c>
      <c r="L210" s="10" t="e">
        <f ca="1">_xll.EURO($E210,$F210,$O210,$O210,$C210,$R210,1,3)/100</f>
        <v>#NAME?</v>
      </c>
      <c r="M210" s="10" t="e">
        <f ca="1">_xll.EURO($E210,$F210,$O210,$O210,$C210,$R210,1,5)/365.25</f>
        <v>#NAME?</v>
      </c>
      <c r="N210" s="118">
        <f>VLOOKUP(D210,Lookups!$B$6:$H$304,6)</f>
        <v>43054</v>
      </c>
      <c r="O210" s="24">
        <f>VLOOKUP(D210,Lookups!$B$6:$E$304,4)</f>
        <v>4.4999999999999998E-2</v>
      </c>
      <c r="P210" s="19">
        <f>VLOOKUP(D210,Lookups!$B$6:$D$304,3)</f>
        <v>21</v>
      </c>
      <c r="Q210" s="147">
        <f t="shared" si="15"/>
        <v>0</v>
      </c>
      <c r="R210" s="28">
        <f t="shared" ca="1" si="16"/>
        <v>1169</v>
      </c>
    </row>
    <row r="211" spans="1:18" x14ac:dyDescent="0.2">
      <c r="A211" s="24"/>
      <c r="B211" s="25"/>
      <c r="C211" s="131">
        <v>0.2</v>
      </c>
      <c r="D211" s="93">
        <v>43070</v>
      </c>
      <c r="E211" s="128">
        <f t="shared" si="14"/>
        <v>44.297647779544192</v>
      </c>
      <c r="F211" s="127">
        <f t="shared" si="17"/>
        <v>75</v>
      </c>
      <c r="G211" s="64" t="e">
        <f ca="1">IF(AND(E211&gt;F211,$G$1="no"),"",_xll.EURO(E211,F211,O211,O211,C211,R211,1,0))</f>
        <v>#NAME?</v>
      </c>
      <c r="H211" s="9" t="e">
        <f ca="1">_xll.EURO(E211,F211,O211,O211,C211,R211,1,1)</f>
        <v>#NAME?</v>
      </c>
      <c r="I211" s="64" t="e">
        <f ca="1">IF(AND(F211&gt;E211,$G$1="no"),"",_xll.EURO(E211,F211,O211,O211,C211,R211,0,0))</f>
        <v>#NAME?</v>
      </c>
      <c r="J211" s="10" t="e">
        <f ca="1">_xll.EURO(E211,F211,O211,O211,C211,R211,0,1)</f>
        <v>#NAME?</v>
      </c>
      <c r="K211" s="14" t="e">
        <f ca="1">_xll.EURO($E211,$F211,$O211,$O211,$C211,$R211,1,2)</f>
        <v>#NAME?</v>
      </c>
      <c r="L211" s="10" t="e">
        <f ca="1">_xll.EURO($E211,$F211,$O211,$O211,$C211,$R211,1,3)/100</f>
        <v>#NAME?</v>
      </c>
      <c r="M211" s="10" t="e">
        <f ca="1">_xll.EURO($E211,$F211,$O211,$O211,$C211,$R211,1,5)/365.25</f>
        <v>#NAME?</v>
      </c>
      <c r="N211" s="118">
        <f>VLOOKUP(D211,Lookups!$B$6:$H$304,6)</f>
        <v>43084</v>
      </c>
      <c r="O211" s="24">
        <f>VLOOKUP(D211,Lookups!$B$6:$E$304,4)</f>
        <v>4.4999999999999998E-2</v>
      </c>
      <c r="P211" s="19">
        <f>VLOOKUP(D211,Lookups!$B$6:$D$304,3)</f>
        <v>20</v>
      </c>
      <c r="Q211" s="147">
        <f t="shared" si="15"/>
        <v>0</v>
      </c>
      <c r="R211" s="28">
        <f t="shared" ca="1" si="16"/>
        <v>1199</v>
      </c>
    </row>
    <row r="212" spans="1:18" x14ac:dyDescent="0.2">
      <c r="A212" s="24"/>
      <c r="B212" s="25"/>
      <c r="C212" s="131">
        <v>0.2</v>
      </c>
      <c r="D212" s="93">
        <v>43101</v>
      </c>
      <c r="E212" s="128">
        <f t="shared" si="14"/>
        <v>48.884880902121843</v>
      </c>
      <c r="F212" s="127">
        <f t="shared" si="17"/>
        <v>75</v>
      </c>
      <c r="G212" s="64" t="e">
        <f ca="1">IF(AND(E212&gt;F212,$G$1="no"),"",_xll.EURO(E212,F212,O212,O212,C212,R212,1,0))</f>
        <v>#NAME?</v>
      </c>
      <c r="H212" s="9" t="e">
        <f ca="1">_xll.EURO(E212,F212,O212,O212,C212,R212,1,1)</f>
        <v>#NAME?</v>
      </c>
      <c r="I212" s="64" t="e">
        <f ca="1">IF(AND(F212&gt;E212,$G$1="no"),"",_xll.EURO(E212,F212,O212,O212,C212,R212,0,0))</f>
        <v>#NAME?</v>
      </c>
      <c r="J212" s="10" t="e">
        <f ca="1">_xll.EURO(E212,F212,O212,O212,C212,R212,0,1)</f>
        <v>#NAME?</v>
      </c>
      <c r="K212" s="14" t="e">
        <f ca="1">_xll.EURO($E212,$F212,$O212,$O212,$C212,$R212,1,2)</f>
        <v>#NAME?</v>
      </c>
      <c r="L212" s="10" t="e">
        <f ca="1">_xll.EURO($E212,$F212,$O212,$O212,$C212,$R212,1,3)/100</f>
        <v>#NAME?</v>
      </c>
      <c r="M212" s="10" t="e">
        <f ca="1">_xll.EURO($E212,$F212,$O212,$O212,$C212,$R212,1,5)/365.25</f>
        <v>#NAME?</v>
      </c>
      <c r="N212" s="118">
        <f>VLOOKUP(D212,Lookups!$B$6:$H$304,6)</f>
        <v>43115</v>
      </c>
      <c r="O212" s="24">
        <f>VLOOKUP(D212,Lookups!$B$6:$E$304,4)</f>
        <v>4.4999999999999998E-2</v>
      </c>
      <c r="P212" s="19">
        <f>VLOOKUP(D212,Lookups!$B$6:$D$304,3)</f>
        <v>22</v>
      </c>
      <c r="Q212" s="147">
        <f t="shared" si="15"/>
        <v>0</v>
      </c>
      <c r="R212" s="28">
        <f t="shared" ca="1" si="16"/>
        <v>1230</v>
      </c>
    </row>
    <row r="213" spans="1:18" x14ac:dyDescent="0.2">
      <c r="A213" s="24"/>
      <c r="B213" s="25"/>
      <c r="C213" s="131">
        <v>0.2</v>
      </c>
      <c r="D213" s="93">
        <v>43132</v>
      </c>
      <c r="E213" s="128">
        <f t="shared" si="14"/>
        <v>86.084508345230446</v>
      </c>
      <c r="F213" s="127">
        <f t="shared" si="17"/>
        <v>75</v>
      </c>
      <c r="G213" s="64" t="e">
        <f ca="1">IF(AND(E213&gt;F213,$G$1="no"),"",_xll.EURO(E213,F213,O213,O213,C213,R213,1,0))</f>
        <v>#NAME?</v>
      </c>
      <c r="H213" s="9" t="e">
        <f ca="1">_xll.EURO(E213,F213,O213,O213,C213,R213,1,1)</f>
        <v>#NAME?</v>
      </c>
      <c r="I213" s="64" t="e">
        <f ca="1">IF(AND(F213&gt;E213,$G$1="no"),"",_xll.EURO(E213,F213,O213,O213,C213,R213,0,0))</f>
        <v>#NAME?</v>
      </c>
      <c r="J213" s="10" t="e">
        <f ca="1">_xll.EURO(E213,F213,O213,O213,C213,R213,0,1)</f>
        <v>#NAME?</v>
      </c>
      <c r="K213" s="14" t="e">
        <f ca="1">_xll.EURO($E213,$F213,$O213,$O213,$C213,$R213,1,2)</f>
        <v>#NAME?</v>
      </c>
      <c r="L213" s="10" t="e">
        <f ca="1">_xll.EURO($E213,$F213,$O213,$O213,$C213,$R213,1,3)/100</f>
        <v>#NAME?</v>
      </c>
      <c r="M213" s="10" t="e">
        <f ca="1">_xll.EURO($E213,$F213,$O213,$O213,$C213,$R213,1,5)/365.25</f>
        <v>#NAME?</v>
      </c>
      <c r="N213" s="118">
        <f>VLOOKUP(D213,Lookups!$B$6:$H$304,6)</f>
        <v>43146</v>
      </c>
      <c r="O213" s="24">
        <f>VLOOKUP(D213,Lookups!$B$6:$E$304,4)</f>
        <v>4.4999999999999998E-2</v>
      </c>
      <c r="P213" s="19">
        <f>VLOOKUP(D213,Lookups!$B$6:$D$304,3)</f>
        <v>20</v>
      </c>
      <c r="Q213" s="147">
        <f t="shared" si="15"/>
        <v>0</v>
      </c>
      <c r="R213" s="28">
        <f t="shared" ca="1" si="16"/>
        <v>1261</v>
      </c>
    </row>
    <row r="214" spans="1:18" x14ac:dyDescent="0.2">
      <c r="A214" s="24"/>
      <c r="B214" s="25"/>
      <c r="C214" s="131">
        <v>0.2</v>
      </c>
      <c r="D214" s="93">
        <v>43160</v>
      </c>
      <c r="E214" s="128">
        <f t="shared" si="14"/>
        <v>46.964471251291435</v>
      </c>
      <c r="F214" s="127">
        <f t="shared" si="17"/>
        <v>75</v>
      </c>
      <c r="G214" s="64" t="e">
        <f ca="1">IF(AND(E214&gt;F214,$G$1="no"),"",_xll.EURO(E214,F214,O214,O214,C214,R214,1,0))</f>
        <v>#NAME?</v>
      </c>
      <c r="H214" s="9" t="e">
        <f ca="1">_xll.EURO(E214,F214,O214,O214,C214,R214,1,1)</f>
        <v>#NAME?</v>
      </c>
      <c r="I214" s="64" t="e">
        <f ca="1">IF(AND(F214&gt;E214,$G$1="no"),"",_xll.EURO(E214,F214,O214,O214,C214,R214,0,0))</f>
        <v>#NAME?</v>
      </c>
      <c r="J214" s="10" t="e">
        <f ca="1">_xll.EURO(E214,F214,O214,O214,C214,R214,0,1)</f>
        <v>#NAME?</v>
      </c>
      <c r="K214" s="14" t="e">
        <f ca="1">_xll.EURO($E214,$F214,$O214,$O214,$C214,$R214,1,2)</f>
        <v>#NAME?</v>
      </c>
      <c r="L214" s="10" t="e">
        <f ca="1">_xll.EURO($E214,$F214,$O214,$O214,$C214,$R214,1,3)/100</f>
        <v>#NAME?</v>
      </c>
      <c r="M214" s="10" t="e">
        <f ca="1">_xll.EURO($E214,$F214,$O214,$O214,$C214,$R214,1,5)/365.25</f>
        <v>#NAME?</v>
      </c>
      <c r="N214" s="118">
        <f>VLOOKUP(D214,Lookups!$B$6:$H$304,6)</f>
        <v>43174</v>
      </c>
      <c r="O214" s="24">
        <f>VLOOKUP(D214,Lookups!$B$6:$E$304,4)</f>
        <v>4.4999999999999998E-2</v>
      </c>
      <c r="P214" s="19">
        <f>VLOOKUP(D214,Lookups!$B$6:$D$304,3)</f>
        <v>22</v>
      </c>
      <c r="Q214" s="147">
        <f t="shared" si="15"/>
        <v>0</v>
      </c>
      <c r="R214" s="28">
        <f t="shared" ca="1" si="16"/>
        <v>1289</v>
      </c>
    </row>
    <row r="215" spans="1:18" x14ac:dyDescent="0.2">
      <c r="A215" s="24"/>
      <c r="B215" s="25"/>
      <c r="C215" s="131">
        <v>0.2</v>
      </c>
      <c r="D215" s="93">
        <v>43191</v>
      </c>
      <c r="E215" s="128">
        <f t="shared" si="14"/>
        <v>46.114978059398759</v>
      </c>
      <c r="F215" s="127">
        <f t="shared" si="17"/>
        <v>75</v>
      </c>
      <c r="G215" s="64" t="e">
        <f ca="1">IF(AND(E215&gt;F215,$G$1="no"),"",_xll.EURO(E215,F215,O215,O215,C215,R215,1,0))</f>
        <v>#NAME?</v>
      </c>
      <c r="H215" s="9" t="e">
        <f ca="1">_xll.EURO(E215,F215,O215,O215,C215,R215,1,1)</f>
        <v>#NAME?</v>
      </c>
      <c r="I215" s="64" t="e">
        <f ca="1">IF(AND(F215&gt;E215,$G$1="no"),"",_xll.EURO(E215,F215,O215,O215,C215,R215,0,0))</f>
        <v>#NAME?</v>
      </c>
      <c r="J215" s="10" t="e">
        <f ca="1">_xll.EURO(E215,F215,O215,O215,C215,R215,0,1)</f>
        <v>#NAME?</v>
      </c>
      <c r="K215" s="14" t="e">
        <f ca="1">_xll.EURO($E215,$F215,$O215,$O215,$C215,$R215,1,2)</f>
        <v>#NAME?</v>
      </c>
      <c r="L215" s="10" t="e">
        <f ca="1">_xll.EURO($E215,$F215,$O215,$O215,$C215,$R215,1,3)/100</f>
        <v>#NAME?</v>
      </c>
      <c r="M215" s="10" t="e">
        <f ca="1">_xll.EURO($E215,$F215,$O215,$O215,$C215,$R215,1,5)/365.25</f>
        <v>#NAME?</v>
      </c>
      <c r="N215" s="118">
        <f>VLOOKUP(D215,Lookups!$B$6:$H$304,6)</f>
        <v>43205</v>
      </c>
      <c r="O215" s="24">
        <f>VLOOKUP(D215,Lookups!$B$6:$E$304,4)</f>
        <v>4.4999999999999998E-2</v>
      </c>
      <c r="P215" s="19">
        <f>VLOOKUP(D215,Lookups!$B$6:$D$304,3)</f>
        <v>21</v>
      </c>
      <c r="Q215" s="147">
        <f t="shared" si="15"/>
        <v>0</v>
      </c>
      <c r="R215" s="28">
        <f t="shared" ca="1" si="16"/>
        <v>1320</v>
      </c>
    </row>
    <row r="216" spans="1:18" x14ac:dyDescent="0.2">
      <c r="A216" s="24"/>
      <c r="B216" s="25"/>
      <c r="C216" s="131">
        <v>0.2</v>
      </c>
      <c r="D216" s="93">
        <v>43221</v>
      </c>
      <c r="E216" s="128">
        <f t="shared" si="14"/>
        <v>49.148887871360571</v>
      </c>
      <c r="F216" s="127">
        <f t="shared" si="17"/>
        <v>75</v>
      </c>
      <c r="G216" s="64" t="e">
        <f ca="1">IF(AND(E216&gt;F216,$G$1="no"),"",_xll.EURO(E216,F216,O216,O216,C216,R216,1,0))</f>
        <v>#NAME?</v>
      </c>
      <c r="H216" s="9" t="e">
        <f ca="1">_xll.EURO(E216,F216,O216,O216,C216,R216,1,1)</f>
        <v>#NAME?</v>
      </c>
      <c r="I216" s="64" t="e">
        <f ca="1">IF(AND(F216&gt;E216,$G$1="no"),"",_xll.EURO(E216,F216,O216,O216,C216,R216,0,0))</f>
        <v>#NAME?</v>
      </c>
      <c r="J216" s="10" t="e">
        <f ca="1">_xll.EURO(E216,F216,O216,O216,C216,R216,0,1)</f>
        <v>#NAME?</v>
      </c>
      <c r="K216" s="14" t="e">
        <f ca="1">_xll.EURO($E216,$F216,$O216,$O216,$C216,$R216,1,2)</f>
        <v>#NAME?</v>
      </c>
      <c r="L216" s="10" t="e">
        <f ca="1">_xll.EURO($E216,$F216,$O216,$O216,$C216,$R216,1,3)/100</f>
        <v>#NAME?</v>
      </c>
      <c r="M216" s="10" t="e">
        <f ca="1">_xll.EURO($E216,$F216,$O216,$O216,$C216,$R216,1,5)/365.25</f>
        <v>#NAME?</v>
      </c>
      <c r="N216" s="118">
        <f>VLOOKUP(D216,Lookups!$B$6:$H$304,6)</f>
        <v>43235</v>
      </c>
      <c r="O216" s="24">
        <f>VLOOKUP(D216,Lookups!$B$6:$E$304,4)</f>
        <v>4.4999999999999998E-2</v>
      </c>
      <c r="P216" s="19">
        <f>VLOOKUP(D216,Lookups!$B$6:$D$304,3)</f>
        <v>22</v>
      </c>
      <c r="Q216" s="147">
        <f t="shared" si="15"/>
        <v>0</v>
      </c>
      <c r="R216" s="28">
        <f t="shared" ca="1" si="16"/>
        <v>1350</v>
      </c>
    </row>
    <row r="217" spans="1:18" x14ac:dyDescent="0.2">
      <c r="A217" s="24"/>
      <c r="B217" s="25"/>
      <c r="C217" s="131">
        <v>0.2</v>
      </c>
      <c r="D217" s="93">
        <v>43252</v>
      </c>
      <c r="E217" s="128">
        <f t="shared" si="14"/>
        <v>56.733572129228904</v>
      </c>
      <c r="F217" s="127">
        <f t="shared" si="17"/>
        <v>75</v>
      </c>
      <c r="G217" s="64" t="e">
        <f ca="1">IF(AND(E217&gt;F217,$G$1="no"),"",_xll.EURO(E217,F217,O217,O217,C217,R217,1,0))</f>
        <v>#NAME?</v>
      </c>
      <c r="H217" s="9" t="e">
        <f ca="1">_xll.EURO(E217,F217,O217,O217,C217,R217,1,1)</f>
        <v>#NAME?</v>
      </c>
      <c r="I217" s="64" t="e">
        <f ca="1">IF(AND(F217&gt;E217,$G$1="no"),"",_xll.EURO(E217,F217,O217,O217,C217,R217,0,0))</f>
        <v>#NAME?</v>
      </c>
      <c r="J217" s="10" t="e">
        <f ca="1">_xll.EURO(E217,F217,O217,O217,C217,R217,0,1)</f>
        <v>#NAME?</v>
      </c>
      <c r="K217" s="14" t="e">
        <f ca="1">_xll.EURO($E217,$F217,$O217,$O217,$C217,$R217,1,2)</f>
        <v>#NAME?</v>
      </c>
      <c r="L217" s="10" t="e">
        <f ca="1">_xll.EURO($E217,$F217,$O217,$O217,$C217,$R217,1,3)/100</f>
        <v>#NAME?</v>
      </c>
      <c r="M217" s="10" t="e">
        <f ca="1">_xll.EURO($E217,$F217,$O217,$O217,$C217,$R217,1,5)/365.25</f>
        <v>#NAME?</v>
      </c>
      <c r="N217" s="118">
        <f>VLOOKUP(D217,Lookups!$B$6:$H$304,6)</f>
        <v>43266</v>
      </c>
      <c r="O217" s="24">
        <f>VLOOKUP(D217,Lookups!$B$6:$E$304,4)</f>
        <v>4.4999999999999998E-2</v>
      </c>
      <c r="P217" s="19">
        <f>VLOOKUP(D217,Lookups!$B$6:$D$304,3)</f>
        <v>21</v>
      </c>
      <c r="Q217" s="147">
        <f t="shared" si="15"/>
        <v>0</v>
      </c>
      <c r="R217" s="28">
        <f t="shared" ca="1" si="16"/>
        <v>1381</v>
      </c>
    </row>
    <row r="218" spans="1:18" x14ac:dyDescent="0.2">
      <c r="A218" s="24"/>
      <c r="B218" s="25"/>
      <c r="C218" s="131">
        <v>0.2</v>
      </c>
      <c r="D218" s="93">
        <v>43282</v>
      </c>
      <c r="E218" s="128">
        <f t="shared" si="14"/>
        <v>67.0487632741781</v>
      </c>
      <c r="F218" s="127">
        <f t="shared" si="17"/>
        <v>75</v>
      </c>
      <c r="G218" s="64" t="e">
        <f ca="1">IF(AND(E218&gt;F218,$G$1="no"),"",_xll.EURO(E218,F218,O218,O218,C218,R218,1,0))</f>
        <v>#NAME?</v>
      </c>
      <c r="H218" s="9" t="e">
        <f ca="1">_xll.EURO(E218,F218,O218,O218,C218,R218,1,1)</f>
        <v>#NAME?</v>
      </c>
      <c r="I218" s="64" t="e">
        <f ca="1">IF(AND(F218&gt;E218,$G$1="no"),"",_xll.EURO(E218,F218,O218,O218,C218,R218,0,0))</f>
        <v>#NAME?</v>
      </c>
      <c r="J218" s="10" t="e">
        <f ca="1">_xll.EURO(E218,F218,O218,O218,C218,R218,0,1)</f>
        <v>#NAME?</v>
      </c>
      <c r="K218" s="14" t="e">
        <f ca="1">_xll.EURO($E218,$F218,$O218,$O218,$C218,$R218,1,2)</f>
        <v>#NAME?</v>
      </c>
      <c r="L218" s="10" t="e">
        <f ca="1">_xll.EURO($E218,$F218,$O218,$O218,$C218,$R218,1,3)/100</f>
        <v>#NAME?</v>
      </c>
      <c r="M218" s="10" t="e">
        <f ca="1">_xll.EURO($E218,$F218,$O218,$O218,$C218,$R218,1,5)/365.25</f>
        <v>#NAME?</v>
      </c>
      <c r="N218" s="118">
        <f>VLOOKUP(D218,Lookups!$B$6:$H$304,6)</f>
        <v>43296</v>
      </c>
      <c r="O218" s="24">
        <f>VLOOKUP(D218,Lookups!$B$6:$E$304,4)</f>
        <v>4.4999999999999998E-2</v>
      </c>
      <c r="P218" s="19">
        <f>VLOOKUP(D218,Lookups!$B$6:$D$304,3)</f>
        <v>21</v>
      </c>
      <c r="Q218" s="147">
        <f t="shared" si="15"/>
        <v>0</v>
      </c>
      <c r="R218" s="28">
        <f t="shared" ca="1" si="16"/>
        <v>1411</v>
      </c>
    </row>
    <row r="219" spans="1:18" x14ac:dyDescent="0.2">
      <c r="A219" s="24"/>
      <c r="B219" s="25"/>
      <c r="C219" s="131">
        <v>0.2</v>
      </c>
      <c r="D219" s="93">
        <v>43313</v>
      </c>
      <c r="E219" s="128">
        <f t="shared" si="14"/>
        <v>67.04877253284846</v>
      </c>
      <c r="F219" s="127">
        <f t="shared" si="17"/>
        <v>75</v>
      </c>
      <c r="G219" s="64" t="e">
        <f ca="1">IF(AND(E219&gt;F219,$G$1="no"),"",_xll.EURO(E219,F219,O219,O219,C219,R219,1,0))</f>
        <v>#NAME?</v>
      </c>
      <c r="H219" s="9" t="e">
        <f ca="1">_xll.EURO(E219,F219,O219,O219,C219,R219,1,1)</f>
        <v>#NAME?</v>
      </c>
      <c r="I219" s="64" t="e">
        <f ca="1">IF(AND(F219&gt;E219,$G$1="no"),"",_xll.EURO(E219,F219,O219,O219,C219,R219,0,0))</f>
        <v>#NAME?</v>
      </c>
      <c r="J219" s="10" t="e">
        <f ca="1">_xll.EURO(E219,F219,O219,O219,C219,R219,0,1)</f>
        <v>#NAME?</v>
      </c>
      <c r="K219" s="14" t="e">
        <f ca="1">_xll.EURO($E219,$F219,$O219,$O219,$C219,$R219,1,2)</f>
        <v>#NAME?</v>
      </c>
      <c r="L219" s="10" t="e">
        <f ca="1">_xll.EURO($E219,$F219,$O219,$O219,$C219,$R219,1,3)/100</f>
        <v>#NAME?</v>
      </c>
      <c r="M219" s="10" t="e">
        <f ca="1">_xll.EURO($E219,$F219,$O219,$O219,$C219,$R219,1,5)/365.25</f>
        <v>#NAME?</v>
      </c>
      <c r="N219" s="118">
        <f>VLOOKUP(D219,Lookups!$B$6:$H$304,6)</f>
        <v>43327</v>
      </c>
      <c r="O219" s="24">
        <f>VLOOKUP(D219,Lookups!$B$6:$E$304,4)</f>
        <v>4.4999999999999998E-2</v>
      </c>
      <c r="P219" s="19">
        <f>VLOOKUP(D219,Lookups!$B$6:$D$304,3)</f>
        <v>23</v>
      </c>
      <c r="Q219" s="147">
        <f t="shared" si="15"/>
        <v>0</v>
      </c>
      <c r="R219" s="28">
        <f t="shared" ca="1" si="16"/>
        <v>1442</v>
      </c>
    </row>
    <row r="220" spans="1:18" x14ac:dyDescent="0.2">
      <c r="A220" s="24"/>
      <c r="B220" s="25"/>
      <c r="C220" s="131">
        <v>0.2</v>
      </c>
      <c r="D220" s="93">
        <v>43344</v>
      </c>
      <c r="E220" s="128">
        <f t="shared" si="14"/>
        <v>49.148878612690183</v>
      </c>
      <c r="F220" s="127">
        <f t="shared" si="17"/>
        <v>75</v>
      </c>
      <c r="G220" s="64" t="e">
        <f ca="1">IF(AND(E220&gt;F220,$G$1="no"),"",_xll.EURO(E220,F220,O220,O220,C220,R220,1,0))</f>
        <v>#NAME?</v>
      </c>
      <c r="H220" s="9" t="e">
        <f ca="1">_xll.EURO(E220,F220,O220,O220,C220,R220,1,1)</f>
        <v>#NAME?</v>
      </c>
      <c r="I220" s="64" t="e">
        <f ca="1">IF(AND(F220&gt;E220,$G$1="no"),"",_xll.EURO(E220,F220,O220,O220,C220,R220,0,0))</f>
        <v>#NAME?</v>
      </c>
      <c r="J220" s="10" t="e">
        <f ca="1">_xll.EURO(E220,F220,O220,O220,C220,R220,0,1)</f>
        <v>#NAME?</v>
      </c>
      <c r="K220" s="14" t="e">
        <f ca="1">_xll.EURO($E220,$F220,$O220,$O220,$C220,$R220,1,2)</f>
        <v>#NAME?</v>
      </c>
      <c r="L220" s="10" t="e">
        <f ca="1">_xll.EURO($E220,$F220,$O220,$O220,$C220,$R220,1,3)/100</f>
        <v>#NAME?</v>
      </c>
      <c r="M220" s="10" t="e">
        <f ca="1">_xll.EURO($E220,$F220,$O220,$O220,$C220,$R220,1,5)/365.25</f>
        <v>#NAME?</v>
      </c>
      <c r="N220" s="118">
        <f>VLOOKUP(D220,Lookups!$B$6:$H$304,6)</f>
        <v>43358</v>
      </c>
      <c r="O220" s="24">
        <f>VLOOKUP(D220,Lookups!$B$6:$E$304,4)</f>
        <v>4.4999999999999998E-2</v>
      </c>
      <c r="P220" s="19">
        <f>VLOOKUP(D220,Lookups!$B$6:$D$304,3)</f>
        <v>19</v>
      </c>
      <c r="Q220" s="147">
        <f t="shared" si="15"/>
        <v>0</v>
      </c>
      <c r="R220" s="28">
        <f t="shared" ca="1" si="16"/>
        <v>1473</v>
      </c>
    </row>
    <row r="221" spans="1:18" x14ac:dyDescent="0.2">
      <c r="A221" s="24"/>
      <c r="B221" s="25"/>
      <c r="C221" s="131">
        <v>0.2</v>
      </c>
      <c r="D221" s="93">
        <v>43374</v>
      </c>
      <c r="E221" s="128">
        <f t="shared" si="14"/>
        <v>45.022798451242359</v>
      </c>
      <c r="F221" s="127">
        <f t="shared" si="17"/>
        <v>75</v>
      </c>
      <c r="G221" s="64" t="e">
        <f ca="1">IF(AND(E221&gt;F221,$G$1="no"),"",_xll.EURO(E221,F221,O221,O221,C221,R221,1,0))</f>
        <v>#NAME?</v>
      </c>
      <c r="H221" s="9" t="e">
        <f ca="1">_xll.EURO(E221,F221,O221,O221,C221,R221,1,1)</f>
        <v>#NAME?</v>
      </c>
      <c r="I221" s="64" t="e">
        <f ca="1">IF(AND(F221&gt;E221,$G$1="no"),"",_xll.EURO(E221,F221,O221,O221,C221,R221,0,0))</f>
        <v>#NAME?</v>
      </c>
      <c r="J221" s="10" t="e">
        <f ca="1">_xll.EURO(E221,F221,O221,O221,C221,R221,0,1)</f>
        <v>#NAME?</v>
      </c>
      <c r="K221" s="14" t="e">
        <f ca="1">_xll.EURO($E221,$F221,$O221,$O221,$C221,$R221,1,2)</f>
        <v>#NAME?</v>
      </c>
      <c r="L221" s="10" t="e">
        <f ca="1">_xll.EURO($E221,$F221,$O221,$O221,$C221,$R221,1,3)/100</f>
        <v>#NAME?</v>
      </c>
      <c r="M221" s="10" t="e">
        <f ca="1">_xll.EURO($E221,$F221,$O221,$O221,$C221,$R221,1,5)/365.25</f>
        <v>#NAME?</v>
      </c>
      <c r="N221" s="118">
        <f>VLOOKUP(D221,Lookups!$B$6:$H$304,6)</f>
        <v>43388</v>
      </c>
      <c r="O221" s="24">
        <f>VLOOKUP(D221,Lookups!$B$6:$E$304,4)</f>
        <v>4.4999999999999998E-2</v>
      </c>
      <c r="P221" s="19">
        <f>VLOOKUP(D221,Lookups!$B$6:$D$304,3)</f>
        <v>23</v>
      </c>
      <c r="Q221" s="147">
        <f t="shared" si="15"/>
        <v>0</v>
      </c>
      <c r="R221" s="28">
        <f t="shared" ca="1" si="16"/>
        <v>1503</v>
      </c>
    </row>
    <row r="222" spans="1:18" x14ac:dyDescent="0.2">
      <c r="A222" s="24"/>
      <c r="B222" s="25"/>
      <c r="C222" s="131">
        <v>0.2</v>
      </c>
      <c r="D222" s="93">
        <v>43405</v>
      </c>
      <c r="E222" s="128">
        <f t="shared" si="14"/>
        <v>44.962112496237353</v>
      </c>
      <c r="F222" s="127">
        <f t="shared" si="17"/>
        <v>75</v>
      </c>
      <c r="G222" s="64" t="e">
        <f ca="1">IF(AND(E222&gt;F222,$G$1="no"),"",_xll.EURO(E222,F222,O222,O222,C222,R222,1,0))</f>
        <v>#NAME?</v>
      </c>
      <c r="H222" s="9" t="e">
        <f ca="1">_xll.EURO(E222,F222,O222,O222,C222,R222,1,1)</f>
        <v>#NAME?</v>
      </c>
      <c r="I222" s="64" t="e">
        <f ca="1">IF(AND(F222&gt;E222,$G$1="no"),"",_xll.EURO(E222,F222,O222,O222,C222,R222,0,0))</f>
        <v>#NAME?</v>
      </c>
      <c r="J222" s="10" t="e">
        <f ca="1">_xll.EURO(E222,F222,O222,O222,C222,R222,0,1)</f>
        <v>#NAME?</v>
      </c>
      <c r="K222" s="14" t="e">
        <f ca="1">_xll.EURO($E222,$F222,$O222,$O222,$C222,$R222,1,2)</f>
        <v>#NAME?</v>
      </c>
      <c r="L222" s="10" t="e">
        <f ca="1">_xll.EURO($E222,$F222,$O222,$O222,$C222,$R222,1,3)/100</f>
        <v>#NAME?</v>
      </c>
      <c r="M222" s="10" t="e">
        <f ca="1">_xll.EURO($E222,$F222,$O222,$O222,$C222,$R222,1,5)/365.25</f>
        <v>#NAME?</v>
      </c>
      <c r="N222" s="118">
        <f>VLOOKUP(D222,Lookups!$B$6:$H$304,6)</f>
        <v>43419</v>
      </c>
      <c r="O222" s="24">
        <f>VLOOKUP(D222,Lookups!$B$6:$E$304,4)</f>
        <v>4.4999999999999998E-2</v>
      </c>
      <c r="P222" s="19">
        <f>VLOOKUP(D222,Lookups!$B$6:$D$304,3)</f>
        <v>21</v>
      </c>
      <c r="Q222" s="147">
        <f t="shared" si="15"/>
        <v>0</v>
      </c>
      <c r="R222" s="28">
        <f t="shared" ca="1" si="16"/>
        <v>1534</v>
      </c>
    </row>
    <row r="223" spans="1:18" x14ac:dyDescent="0.2">
      <c r="A223" s="24"/>
      <c r="B223" s="25"/>
      <c r="C223" s="131">
        <v>0.2</v>
      </c>
      <c r="D223" s="93">
        <v>43435</v>
      </c>
      <c r="E223" s="128">
        <f t="shared" si="14"/>
        <v>44.962112496237353</v>
      </c>
      <c r="F223" s="127">
        <f t="shared" si="17"/>
        <v>75</v>
      </c>
      <c r="G223" s="64" t="e">
        <f ca="1">IF(AND(E223&gt;F223,$G$1="no"),"",_xll.EURO(E223,F223,O223,O223,C223,R223,1,0))</f>
        <v>#NAME?</v>
      </c>
      <c r="H223" s="9" t="e">
        <f ca="1">_xll.EURO(E223,F223,O223,O223,C223,R223,1,1)</f>
        <v>#NAME?</v>
      </c>
      <c r="I223" s="64" t="e">
        <f ca="1">IF(AND(F223&gt;E223,$G$1="no"),"",_xll.EURO(E223,F223,O223,O223,C223,R223,0,0))</f>
        <v>#NAME?</v>
      </c>
      <c r="J223" s="10" t="e">
        <f ca="1">_xll.EURO(E223,F223,O223,O223,C223,R223,0,1)</f>
        <v>#NAME?</v>
      </c>
      <c r="K223" s="14" t="e">
        <f ca="1">_xll.EURO($E223,$F223,$O223,$O223,$C223,$R223,1,2)</f>
        <v>#NAME?</v>
      </c>
      <c r="L223" s="10" t="e">
        <f ca="1">_xll.EURO($E223,$F223,$O223,$O223,$C223,$R223,1,3)/100</f>
        <v>#NAME?</v>
      </c>
      <c r="M223" s="10" t="e">
        <f ca="1">_xll.EURO($E223,$F223,$O223,$O223,$C223,$R223,1,5)/365.25</f>
        <v>#NAME?</v>
      </c>
      <c r="N223" s="118">
        <f>VLOOKUP(D223,Lookups!$B$6:$H$304,6)</f>
        <v>43449</v>
      </c>
      <c r="O223" s="24">
        <f>VLOOKUP(D223,Lookups!$B$6:$E$304,4)</f>
        <v>4.4999999999999998E-2</v>
      </c>
      <c r="P223" s="19">
        <f>VLOOKUP(D223,Lookups!$B$6:$D$304,3)</f>
        <v>20</v>
      </c>
      <c r="Q223" s="147">
        <f t="shared" si="15"/>
        <v>0</v>
      </c>
      <c r="R223" s="28">
        <f t="shared" ca="1" si="16"/>
        <v>1564</v>
      </c>
    </row>
    <row r="224" spans="1:18" x14ac:dyDescent="0.2">
      <c r="A224" s="24"/>
      <c r="B224" s="25"/>
      <c r="C224" s="131">
        <v>0.2</v>
      </c>
      <c r="D224" s="93">
        <v>43466</v>
      </c>
      <c r="E224" s="128">
        <f t="shared" si="14"/>
        <v>49.618154115653667</v>
      </c>
      <c r="F224" s="127">
        <f t="shared" si="17"/>
        <v>75</v>
      </c>
      <c r="G224" s="64" t="e">
        <f ca="1">IF(AND(E224&gt;F224,$G$1="no"),"",_xll.EURO(E224,F224,O224,O224,C224,R224,1,0))</f>
        <v>#NAME?</v>
      </c>
      <c r="H224" s="9" t="e">
        <f ca="1">_xll.EURO(E224,F224,O224,O224,C224,R224,1,1)</f>
        <v>#NAME?</v>
      </c>
      <c r="I224" s="64" t="e">
        <f ca="1">IF(AND(F224&gt;E224,$G$1="no"),"",_xll.EURO(E224,F224,O224,O224,C224,R224,0,0))</f>
        <v>#NAME?</v>
      </c>
      <c r="J224" s="10" t="e">
        <f ca="1">_xll.EURO(E224,F224,O224,O224,C224,R224,0,1)</f>
        <v>#NAME?</v>
      </c>
      <c r="K224" s="14" t="e">
        <f ca="1">_xll.EURO($E224,$F224,$O224,$O224,$C224,$R224,1,2)</f>
        <v>#NAME?</v>
      </c>
      <c r="L224" s="10" t="e">
        <f ca="1">_xll.EURO($E224,$F224,$O224,$O224,$C224,$R224,1,3)/100</f>
        <v>#NAME?</v>
      </c>
      <c r="M224" s="10" t="e">
        <f ca="1">_xll.EURO($E224,$F224,$O224,$O224,$C224,$R224,1,5)/365.25</f>
        <v>#NAME?</v>
      </c>
      <c r="N224" s="118">
        <f>VLOOKUP(D224,Lookups!$B$6:$H$304,6)</f>
        <v>43480</v>
      </c>
      <c r="O224" s="24">
        <f>VLOOKUP(D224,Lookups!$B$6:$E$304,4)</f>
        <v>4.4999999999999998E-2</v>
      </c>
      <c r="P224" s="19">
        <f>VLOOKUP(D224,Lookups!$B$6:$D$304,3)</f>
        <v>22</v>
      </c>
      <c r="Q224" s="147">
        <f t="shared" si="15"/>
        <v>0</v>
      </c>
      <c r="R224" s="28">
        <f t="shared" ca="1" si="16"/>
        <v>1595</v>
      </c>
    </row>
    <row r="225" spans="1:18" x14ac:dyDescent="0.2">
      <c r="A225" s="24"/>
      <c r="B225" s="25"/>
      <c r="C225" s="131">
        <v>0.2</v>
      </c>
      <c r="D225" s="93">
        <v>43497</v>
      </c>
      <c r="E225" s="128">
        <f t="shared" si="14"/>
        <v>87.375775970408895</v>
      </c>
      <c r="F225" s="127">
        <f t="shared" si="17"/>
        <v>75</v>
      </c>
      <c r="G225" s="64" t="e">
        <f ca="1">IF(AND(E225&gt;F225,$G$1="no"),"",_xll.EURO(E225,F225,O225,O225,C225,R225,1,0))</f>
        <v>#NAME?</v>
      </c>
      <c r="H225" s="9" t="e">
        <f ca="1">_xll.EURO(E225,F225,O225,O225,C225,R225,1,1)</f>
        <v>#NAME?</v>
      </c>
      <c r="I225" s="64" t="e">
        <f ca="1">IF(AND(F225&gt;E225,$G$1="no"),"",_xll.EURO(E225,F225,O225,O225,C225,R225,0,0))</f>
        <v>#NAME?</v>
      </c>
      <c r="J225" s="10" t="e">
        <f ca="1">_xll.EURO(E225,F225,O225,O225,C225,R225,0,1)</f>
        <v>#NAME?</v>
      </c>
      <c r="K225" s="14" t="e">
        <f ca="1">_xll.EURO($E225,$F225,$O225,$O225,$C225,$R225,1,2)</f>
        <v>#NAME?</v>
      </c>
      <c r="L225" s="10" t="e">
        <f ca="1">_xll.EURO($E225,$F225,$O225,$O225,$C225,$R225,1,3)/100</f>
        <v>#NAME?</v>
      </c>
      <c r="M225" s="10" t="e">
        <f ca="1">_xll.EURO($E225,$F225,$O225,$O225,$C225,$R225,1,5)/365.25</f>
        <v>#NAME?</v>
      </c>
      <c r="N225" s="118">
        <f>VLOOKUP(D225,Lookups!$B$6:$H$304,6)</f>
        <v>43511</v>
      </c>
      <c r="O225" s="24">
        <f>VLOOKUP(D225,Lookups!$B$6:$E$304,4)</f>
        <v>4.4999999999999998E-2</v>
      </c>
      <c r="P225" s="19">
        <f>VLOOKUP(D225,Lookups!$B$6:$D$304,3)</f>
        <v>20</v>
      </c>
      <c r="Q225" s="147">
        <f t="shared" si="15"/>
        <v>0</v>
      </c>
      <c r="R225" s="28">
        <f t="shared" ca="1" si="16"/>
        <v>1626</v>
      </c>
    </row>
    <row r="226" spans="1:18" x14ac:dyDescent="0.2">
      <c r="A226" s="24"/>
      <c r="B226" s="25"/>
      <c r="C226" s="131">
        <v>0.2</v>
      </c>
      <c r="D226" s="93">
        <v>43525</v>
      </c>
      <c r="E226" s="128">
        <f t="shared" si="14"/>
        <v>47.668938320060803</v>
      </c>
      <c r="F226" s="127">
        <f t="shared" si="17"/>
        <v>75</v>
      </c>
      <c r="G226" s="64" t="e">
        <f ca="1">IF(AND(E226&gt;F226,$G$1="no"),"",_xll.EURO(E226,F226,O226,O226,C226,R226,1,0))</f>
        <v>#NAME?</v>
      </c>
      <c r="H226" s="9" t="e">
        <f ca="1">_xll.EURO(E226,F226,O226,O226,C226,R226,1,1)</f>
        <v>#NAME?</v>
      </c>
      <c r="I226" s="64" t="e">
        <f ca="1">IF(AND(F226&gt;E226,$G$1="no"),"",_xll.EURO(E226,F226,O226,O226,C226,R226,0,0))</f>
        <v>#NAME?</v>
      </c>
      <c r="J226" s="10" t="e">
        <f ca="1">_xll.EURO(E226,F226,O226,O226,C226,R226,0,1)</f>
        <v>#NAME?</v>
      </c>
      <c r="K226" s="14" t="e">
        <f ca="1">_xll.EURO($E226,$F226,$O226,$O226,$C226,$R226,1,2)</f>
        <v>#NAME?</v>
      </c>
      <c r="L226" s="10" t="e">
        <f ca="1">_xll.EURO($E226,$F226,$O226,$O226,$C226,$R226,1,3)/100</f>
        <v>#NAME?</v>
      </c>
      <c r="M226" s="10" t="e">
        <f ca="1">_xll.EURO($E226,$F226,$O226,$O226,$C226,$R226,1,5)/365.25</f>
        <v>#NAME?</v>
      </c>
      <c r="N226" s="118">
        <f>VLOOKUP(D226,Lookups!$B$6:$H$304,6)</f>
        <v>43539</v>
      </c>
      <c r="O226" s="24">
        <f>VLOOKUP(D226,Lookups!$B$6:$E$304,4)</f>
        <v>4.4999999999999998E-2</v>
      </c>
      <c r="P226" s="19">
        <f>VLOOKUP(D226,Lookups!$B$6:$D$304,3)</f>
        <v>21</v>
      </c>
      <c r="Q226" s="147">
        <f t="shared" si="15"/>
        <v>0</v>
      </c>
      <c r="R226" s="28">
        <f t="shared" ca="1" si="16"/>
        <v>1654</v>
      </c>
    </row>
    <row r="227" spans="1:18" x14ac:dyDescent="0.2">
      <c r="A227" s="24"/>
      <c r="B227" s="25"/>
      <c r="C227" s="131">
        <v>0.2</v>
      </c>
      <c r="D227" s="93">
        <v>43556</v>
      </c>
      <c r="E227" s="128">
        <f t="shared" si="14"/>
        <v>46.806702730289736</v>
      </c>
      <c r="F227" s="127">
        <f t="shared" si="17"/>
        <v>75</v>
      </c>
      <c r="G227" s="64" t="e">
        <f ca="1">IF(AND(E227&gt;F227,$G$1="no"),"",_xll.EURO(E227,F227,O227,O227,C227,R227,1,0))</f>
        <v>#NAME?</v>
      </c>
      <c r="H227" s="9" t="e">
        <f ca="1">_xll.EURO(E227,F227,O227,O227,C227,R227,1,1)</f>
        <v>#NAME?</v>
      </c>
      <c r="I227" s="64" t="e">
        <f ca="1">IF(AND(F227&gt;E227,$G$1="no"),"",_xll.EURO(E227,F227,O227,O227,C227,R227,0,0))</f>
        <v>#NAME?</v>
      </c>
      <c r="J227" s="10" t="e">
        <f ca="1">_xll.EURO(E227,F227,O227,O227,C227,R227,0,1)</f>
        <v>#NAME?</v>
      </c>
      <c r="K227" s="14" t="e">
        <f ca="1">_xll.EURO($E227,$F227,$O227,$O227,$C227,$R227,1,2)</f>
        <v>#NAME?</v>
      </c>
      <c r="L227" s="10" t="e">
        <f ca="1">_xll.EURO($E227,$F227,$O227,$O227,$C227,$R227,1,3)/100</f>
        <v>#NAME?</v>
      </c>
      <c r="M227" s="10" t="e">
        <f ca="1">_xll.EURO($E227,$F227,$O227,$O227,$C227,$R227,1,5)/365.25</f>
        <v>#NAME?</v>
      </c>
      <c r="N227" s="118">
        <f>VLOOKUP(D227,Lookups!$B$6:$H$304,6)</f>
        <v>43570</v>
      </c>
      <c r="O227" s="24">
        <f>VLOOKUP(D227,Lookups!$B$6:$E$304,4)</f>
        <v>4.4999999999999998E-2</v>
      </c>
      <c r="P227" s="19">
        <f>VLOOKUP(D227,Lookups!$B$6:$D$304,3)</f>
        <v>22</v>
      </c>
      <c r="Q227" s="147">
        <f t="shared" si="15"/>
        <v>0</v>
      </c>
      <c r="R227" s="28">
        <f t="shared" ca="1" si="16"/>
        <v>1685</v>
      </c>
    </row>
    <row r="228" spans="1:18" x14ac:dyDescent="0.2">
      <c r="A228" s="24"/>
      <c r="B228" s="25"/>
      <c r="C228" s="131">
        <v>0.2</v>
      </c>
      <c r="D228" s="93">
        <v>43586</v>
      </c>
      <c r="E228" s="128">
        <f t="shared" si="14"/>
        <v>49.886121189430973</v>
      </c>
      <c r="F228" s="127">
        <f t="shared" si="17"/>
        <v>75</v>
      </c>
      <c r="G228" s="64" t="e">
        <f ca="1">IF(AND(E228&gt;F228,$G$1="no"),"",_xll.EURO(E228,F228,O228,O228,C228,R228,1,0))</f>
        <v>#NAME?</v>
      </c>
      <c r="H228" s="9" t="e">
        <f ca="1">_xll.EURO(E228,F228,O228,O228,C228,R228,1,1)</f>
        <v>#NAME?</v>
      </c>
      <c r="I228" s="64" t="e">
        <f ca="1">IF(AND(F228&gt;E228,$G$1="no"),"",_xll.EURO(E228,F228,O228,O228,C228,R228,0,0))</f>
        <v>#NAME?</v>
      </c>
      <c r="J228" s="10" t="e">
        <f ca="1">_xll.EURO(E228,F228,O228,O228,C228,R228,0,1)</f>
        <v>#NAME?</v>
      </c>
      <c r="K228" s="14" t="e">
        <f ca="1">_xll.EURO($E228,$F228,$O228,$O228,$C228,$R228,1,2)</f>
        <v>#NAME?</v>
      </c>
      <c r="L228" s="10" t="e">
        <f ca="1">_xll.EURO($E228,$F228,$O228,$O228,$C228,$R228,1,3)/100</f>
        <v>#NAME?</v>
      </c>
      <c r="M228" s="10" t="e">
        <f ca="1">_xll.EURO($E228,$F228,$O228,$O228,$C228,$R228,1,5)/365.25</f>
        <v>#NAME?</v>
      </c>
      <c r="N228" s="118">
        <f>VLOOKUP(D228,Lookups!$B$6:$H$304,6)</f>
        <v>43600</v>
      </c>
      <c r="O228" s="24">
        <f>VLOOKUP(D228,Lookups!$B$6:$E$304,4)</f>
        <v>4.4999999999999998E-2</v>
      </c>
      <c r="P228" s="19">
        <f>VLOOKUP(D228,Lookups!$B$6:$D$304,3)</f>
        <v>22</v>
      </c>
      <c r="Q228" s="147">
        <f t="shared" si="15"/>
        <v>0</v>
      </c>
      <c r="R228" s="28">
        <f t="shared" ca="1" si="16"/>
        <v>1715</v>
      </c>
    </row>
    <row r="229" spans="1:18" x14ac:dyDescent="0.2">
      <c r="A229" s="24"/>
      <c r="B229" s="25"/>
      <c r="C229" s="131">
        <v>0.2</v>
      </c>
      <c r="D229" s="93">
        <v>43617</v>
      </c>
      <c r="E229" s="128">
        <f t="shared" si="14"/>
        <v>57.584575711167332</v>
      </c>
      <c r="F229" s="127">
        <f t="shared" si="17"/>
        <v>75</v>
      </c>
      <c r="G229" s="64" t="e">
        <f ca="1">IF(AND(E229&gt;F229,$G$1="no"),"",_xll.EURO(E229,F229,O229,O229,C229,R229,1,0))</f>
        <v>#NAME?</v>
      </c>
      <c r="H229" s="9" t="e">
        <f ca="1">_xll.EURO(E229,F229,O229,O229,C229,R229,1,1)</f>
        <v>#NAME?</v>
      </c>
      <c r="I229" s="64" t="e">
        <f ca="1">IF(AND(F229&gt;E229,$G$1="no"),"",_xll.EURO(E229,F229,O229,O229,C229,R229,0,0))</f>
        <v>#NAME?</v>
      </c>
      <c r="J229" s="10" t="e">
        <f ca="1">_xll.EURO(E229,F229,O229,O229,C229,R229,0,1)</f>
        <v>#NAME?</v>
      </c>
      <c r="K229" s="14" t="e">
        <f ca="1">_xll.EURO($E229,$F229,$O229,$O229,$C229,$R229,1,2)</f>
        <v>#NAME?</v>
      </c>
      <c r="L229" s="10" t="e">
        <f ca="1">_xll.EURO($E229,$F229,$O229,$O229,$C229,$R229,1,3)/100</f>
        <v>#NAME?</v>
      </c>
      <c r="M229" s="10" t="e">
        <f ca="1">_xll.EURO($E229,$F229,$O229,$O229,$C229,$R229,1,5)/365.25</f>
        <v>#NAME?</v>
      </c>
      <c r="N229" s="118">
        <f>VLOOKUP(D229,Lookups!$B$6:$H$304,6)</f>
        <v>43631</v>
      </c>
      <c r="O229" s="24">
        <f>VLOOKUP(D229,Lookups!$B$6:$E$304,4)</f>
        <v>4.4999999999999998E-2</v>
      </c>
      <c r="P229" s="19">
        <f>VLOOKUP(D229,Lookups!$B$6:$D$304,3)</f>
        <v>20</v>
      </c>
      <c r="Q229" s="147">
        <f t="shared" si="15"/>
        <v>0</v>
      </c>
      <c r="R229" s="28">
        <f t="shared" ca="1" si="16"/>
        <v>1746</v>
      </c>
    </row>
    <row r="230" spans="1:18" x14ac:dyDescent="0.2">
      <c r="A230" s="24"/>
      <c r="B230" s="25"/>
      <c r="C230" s="131">
        <v>0.2</v>
      </c>
      <c r="D230" s="93">
        <v>43647</v>
      </c>
      <c r="E230" s="128">
        <f t="shared" si="14"/>
        <v>68.054494723290759</v>
      </c>
      <c r="F230" s="127">
        <f t="shared" si="17"/>
        <v>75</v>
      </c>
      <c r="G230" s="64" t="e">
        <f ca="1">IF(AND(E230&gt;F230,$G$1="no"),"",_xll.EURO(E230,F230,O230,O230,C230,R230,1,0))</f>
        <v>#NAME?</v>
      </c>
      <c r="H230" s="9" t="e">
        <f ca="1">_xll.EURO(E230,F230,O230,O230,C230,R230,1,1)</f>
        <v>#NAME?</v>
      </c>
      <c r="I230" s="64" t="e">
        <f ca="1">IF(AND(F230&gt;E230,$G$1="no"),"",_xll.EURO(E230,F230,O230,O230,C230,R230,0,0))</f>
        <v>#NAME?</v>
      </c>
      <c r="J230" s="10" t="e">
        <f ca="1">_xll.EURO(E230,F230,O230,O230,C230,R230,0,1)</f>
        <v>#NAME?</v>
      </c>
      <c r="K230" s="14" t="e">
        <f ca="1">_xll.EURO($E230,$F230,$O230,$O230,$C230,$R230,1,2)</f>
        <v>#NAME?</v>
      </c>
      <c r="L230" s="10" t="e">
        <f ca="1">_xll.EURO($E230,$F230,$O230,$O230,$C230,$R230,1,3)/100</f>
        <v>#NAME?</v>
      </c>
      <c r="M230" s="10" t="e">
        <f ca="1">_xll.EURO($E230,$F230,$O230,$O230,$C230,$R230,1,5)/365.25</f>
        <v>#NAME?</v>
      </c>
      <c r="N230" s="118">
        <f>VLOOKUP(D230,Lookups!$B$6:$H$304,6)</f>
        <v>43661</v>
      </c>
      <c r="O230" s="24">
        <f>VLOOKUP(D230,Lookups!$B$6:$E$304,4)</f>
        <v>4.4999999999999998E-2</v>
      </c>
      <c r="P230" s="19">
        <f>VLOOKUP(D230,Lookups!$B$6:$D$304,3)</f>
        <v>22</v>
      </c>
      <c r="Q230" s="147">
        <f t="shared" si="15"/>
        <v>0</v>
      </c>
      <c r="R230" s="28">
        <f t="shared" ca="1" si="16"/>
        <v>1776</v>
      </c>
    </row>
    <row r="231" spans="1:18" x14ac:dyDescent="0.2">
      <c r="A231" s="24"/>
      <c r="B231" s="25"/>
      <c r="C231" s="131">
        <v>0.2</v>
      </c>
      <c r="D231" s="93">
        <v>43678</v>
      </c>
      <c r="E231" s="128">
        <f t="shared" si="14"/>
        <v>68.054504120841187</v>
      </c>
      <c r="F231" s="127">
        <f t="shared" si="17"/>
        <v>75</v>
      </c>
      <c r="G231" s="64" t="e">
        <f ca="1">IF(AND(E231&gt;F231,$G$1="no"),"",_xll.EURO(E231,F231,O231,O231,C231,R231,1,0))</f>
        <v>#NAME?</v>
      </c>
      <c r="H231" s="9" t="e">
        <f ca="1">_xll.EURO(E231,F231,O231,O231,C231,R231,1,1)</f>
        <v>#NAME?</v>
      </c>
      <c r="I231" s="64" t="e">
        <f ca="1">IF(AND(F231&gt;E231,$G$1="no"),"",_xll.EURO(E231,F231,O231,O231,C231,R231,0,0))</f>
        <v>#NAME?</v>
      </c>
      <c r="J231" s="10" t="e">
        <f ca="1">_xll.EURO(E231,F231,O231,O231,C231,R231,0,1)</f>
        <v>#NAME?</v>
      </c>
      <c r="K231" s="14" t="e">
        <f ca="1">_xll.EURO($E231,$F231,$O231,$O231,$C231,$R231,1,2)</f>
        <v>#NAME?</v>
      </c>
      <c r="L231" s="10" t="e">
        <f ca="1">_xll.EURO($E231,$F231,$O231,$O231,$C231,$R231,1,3)/100</f>
        <v>#NAME?</v>
      </c>
      <c r="M231" s="10" t="e">
        <f ca="1">_xll.EURO($E231,$F231,$O231,$O231,$C231,$R231,1,5)/365.25</f>
        <v>#NAME?</v>
      </c>
      <c r="N231" s="118">
        <f>VLOOKUP(D231,Lookups!$B$6:$H$304,6)</f>
        <v>43692</v>
      </c>
      <c r="O231" s="24">
        <f>VLOOKUP(D231,Lookups!$B$6:$E$304,4)</f>
        <v>4.4999999999999998E-2</v>
      </c>
      <c r="P231" s="19">
        <f>VLOOKUP(D231,Lookups!$B$6:$D$304,3)</f>
        <v>22</v>
      </c>
      <c r="Q231" s="147">
        <f t="shared" si="15"/>
        <v>0</v>
      </c>
      <c r="R231" s="28">
        <f t="shared" ca="1" si="16"/>
        <v>1807</v>
      </c>
    </row>
    <row r="232" spans="1:18" x14ac:dyDescent="0.2">
      <c r="A232" s="24"/>
      <c r="B232" s="25"/>
      <c r="C232" s="131">
        <v>0.2</v>
      </c>
      <c r="D232" s="93">
        <v>43709</v>
      </c>
      <c r="E232" s="128">
        <f t="shared" si="14"/>
        <v>49.886111791880531</v>
      </c>
      <c r="F232" s="127">
        <f t="shared" si="17"/>
        <v>75</v>
      </c>
      <c r="G232" s="64" t="e">
        <f ca="1">IF(AND(E232&gt;F232,$G$1="no"),"",_xll.EURO(E232,F232,O232,O232,C232,R232,1,0))</f>
        <v>#NAME?</v>
      </c>
      <c r="H232" s="9" t="e">
        <f ca="1">_xll.EURO(E232,F232,O232,O232,C232,R232,1,1)</f>
        <v>#NAME?</v>
      </c>
      <c r="I232" s="64" t="e">
        <f ca="1">IF(AND(F232&gt;E232,$G$1="no"),"",_xll.EURO(E232,F232,O232,O232,C232,R232,0,0))</f>
        <v>#NAME?</v>
      </c>
      <c r="J232" s="10" t="e">
        <f ca="1">_xll.EURO(E232,F232,O232,O232,C232,R232,0,1)</f>
        <v>#NAME?</v>
      </c>
      <c r="K232" s="14" t="e">
        <f ca="1">_xll.EURO($E232,$F232,$O232,$O232,$C232,$R232,1,2)</f>
        <v>#NAME?</v>
      </c>
      <c r="L232" s="10" t="e">
        <f ca="1">_xll.EURO($E232,$F232,$O232,$O232,$C232,$R232,1,3)/100</f>
        <v>#NAME?</v>
      </c>
      <c r="M232" s="10" t="e">
        <f ca="1">_xll.EURO($E232,$F232,$O232,$O232,$C232,$R232,1,5)/365.25</f>
        <v>#NAME?</v>
      </c>
      <c r="N232" s="118">
        <f>VLOOKUP(D232,Lookups!$B$6:$H$304,6)</f>
        <v>43723</v>
      </c>
      <c r="O232" s="24">
        <f>VLOOKUP(D232,Lookups!$B$6:$E$304,4)</f>
        <v>4.4999999999999998E-2</v>
      </c>
      <c r="P232" s="19">
        <f>VLOOKUP(D232,Lookups!$B$6:$D$304,3)</f>
        <v>20</v>
      </c>
      <c r="Q232" s="147">
        <f t="shared" si="15"/>
        <v>0</v>
      </c>
      <c r="R232" s="28">
        <f t="shared" ca="1" si="16"/>
        <v>1838</v>
      </c>
    </row>
    <row r="233" spans="1:18" x14ac:dyDescent="0.2">
      <c r="A233" s="24"/>
      <c r="B233" s="25"/>
      <c r="C233" s="131">
        <v>0.2</v>
      </c>
      <c r="D233" s="93">
        <v>43739</v>
      </c>
      <c r="E233" s="128">
        <f t="shared" si="14"/>
        <v>45.698140428010987</v>
      </c>
      <c r="F233" s="127">
        <f t="shared" si="17"/>
        <v>75</v>
      </c>
      <c r="G233" s="64" t="e">
        <f ca="1">IF(AND(E233&gt;F233,$G$1="no"),"",_xll.EURO(E233,F233,O233,O233,C233,R233,1,0))</f>
        <v>#NAME?</v>
      </c>
      <c r="H233" s="9" t="e">
        <f ca="1">_xll.EURO(E233,F233,O233,O233,C233,R233,1,1)</f>
        <v>#NAME?</v>
      </c>
      <c r="I233" s="64" t="e">
        <f ca="1">IF(AND(F233&gt;E233,$G$1="no"),"",_xll.EURO(E233,F233,O233,O233,C233,R233,0,0))</f>
        <v>#NAME?</v>
      </c>
      <c r="J233" s="10" t="e">
        <f ca="1">_xll.EURO(E233,F233,O233,O233,C233,R233,0,1)</f>
        <v>#NAME?</v>
      </c>
      <c r="K233" s="14" t="e">
        <f ca="1">_xll.EURO($E233,$F233,$O233,$O233,$C233,$R233,1,2)</f>
        <v>#NAME?</v>
      </c>
      <c r="L233" s="10" t="e">
        <f ca="1">_xll.EURO($E233,$F233,$O233,$O233,$C233,$R233,1,3)/100</f>
        <v>#NAME?</v>
      </c>
      <c r="M233" s="10" t="e">
        <f ca="1">_xll.EURO($E233,$F233,$O233,$O233,$C233,$R233,1,5)/365.25</f>
        <v>#NAME?</v>
      </c>
      <c r="N233" s="118">
        <f>VLOOKUP(D233,Lookups!$B$6:$H$304,6)</f>
        <v>43753</v>
      </c>
      <c r="O233" s="24">
        <f>VLOOKUP(D233,Lookups!$B$6:$E$304,4)</f>
        <v>4.4999999999999998E-2</v>
      </c>
      <c r="P233" s="19">
        <f>VLOOKUP(D233,Lookups!$B$6:$D$304,3)</f>
        <v>23</v>
      </c>
      <c r="Q233" s="147">
        <f t="shared" si="15"/>
        <v>0</v>
      </c>
      <c r="R233" s="28">
        <f t="shared" ca="1" si="16"/>
        <v>1868</v>
      </c>
    </row>
    <row r="234" spans="1:18" x14ac:dyDescent="0.2">
      <c r="A234" s="24"/>
      <c r="B234" s="25"/>
      <c r="C234" s="131">
        <v>0.2</v>
      </c>
      <c r="D234" s="93">
        <v>43770</v>
      </c>
      <c r="E234" s="128">
        <f t="shared" si="14"/>
        <v>45.636544183680911</v>
      </c>
      <c r="F234" s="127">
        <f t="shared" si="17"/>
        <v>75</v>
      </c>
      <c r="G234" s="64" t="e">
        <f ca="1">IF(AND(E234&gt;F234,$G$1="no"),"",_xll.EURO(E234,F234,O234,O234,C234,R234,1,0))</f>
        <v>#NAME?</v>
      </c>
      <c r="H234" s="9" t="e">
        <f ca="1">_xll.EURO(E234,F234,O234,O234,C234,R234,1,1)</f>
        <v>#NAME?</v>
      </c>
      <c r="I234" s="64" t="e">
        <f ca="1">IF(AND(F234&gt;E234,$G$1="no"),"",_xll.EURO(E234,F234,O234,O234,C234,R234,0,0))</f>
        <v>#NAME?</v>
      </c>
      <c r="J234" s="10" t="e">
        <f ca="1">_xll.EURO(E234,F234,O234,O234,C234,R234,0,1)</f>
        <v>#NAME?</v>
      </c>
      <c r="K234" s="14" t="e">
        <f ca="1">_xll.EURO($E234,$F234,$O234,$O234,$C234,$R234,1,2)</f>
        <v>#NAME?</v>
      </c>
      <c r="L234" s="10" t="e">
        <f ca="1">_xll.EURO($E234,$F234,$O234,$O234,$C234,$R234,1,3)/100</f>
        <v>#NAME?</v>
      </c>
      <c r="M234" s="10" t="e">
        <f ca="1">_xll.EURO($E234,$F234,$O234,$O234,$C234,$R234,1,5)/365.25</f>
        <v>#NAME?</v>
      </c>
      <c r="N234" s="118">
        <f>VLOOKUP(D234,Lookups!$B$6:$H$304,6)</f>
        <v>43784</v>
      </c>
      <c r="O234" s="24">
        <f>VLOOKUP(D234,Lookups!$B$6:$E$304,4)</f>
        <v>4.4999999999999998E-2</v>
      </c>
      <c r="P234" s="19">
        <f>VLOOKUP(D234,Lookups!$B$6:$D$304,3)</f>
        <v>20</v>
      </c>
      <c r="Q234" s="147">
        <f t="shared" si="15"/>
        <v>0</v>
      </c>
      <c r="R234" s="28">
        <f t="shared" ca="1" si="16"/>
        <v>1899</v>
      </c>
    </row>
    <row r="235" spans="1:18" x14ac:dyDescent="0.2">
      <c r="A235" s="24"/>
      <c r="B235" s="25"/>
      <c r="C235" s="131">
        <v>0.2</v>
      </c>
      <c r="D235" s="93">
        <v>43800</v>
      </c>
      <c r="E235" s="128">
        <f t="shared" si="14"/>
        <v>45.636544183680911</v>
      </c>
      <c r="F235" s="127">
        <f t="shared" si="17"/>
        <v>75</v>
      </c>
      <c r="G235" s="64" t="e">
        <f ca="1">IF(AND(E235&gt;F235,$G$1="no"),"",_xll.EURO(E235,F235,O235,O235,C235,R235,1,0))</f>
        <v>#NAME?</v>
      </c>
      <c r="H235" s="9" t="e">
        <f ca="1">_xll.EURO(E235,F235,O235,O235,C235,R235,1,1)</f>
        <v>#NAME?</v>
      </c>
      <c r="I235" s="64" t="e">
        <f ca="1">IF(AND(F235&gt;E235,$G$1="no"),"",_xll.EURO(E235,F235,O235,O235,C235,R235,0,0))</f>
        <v>#NAME?</v>
      </c>
      <c r="J235" s="10" t="e">
        <f ca="1">_xll.EURO(E235,F235,O235,O235,C235,R235,0,1)</f>
        <v>#NAME?</v>
      </c>
      <c r="K235" s="14" t="e">
        <f ca="1">_xll.EURO($E235,$F235,$O235,$O235,$C235,$R235,1,2)</f>
        <v>#NAME?</v>
      </c>
      <c r="L235" s="10" t="e">
        <f ca="1">_xll.EURO($E235,$F235,$O235,$O235,$C235,$R235,1,3)/100</f>
        <v>#NAME?</v>
      </c>
      <c r="M235" s="10" t="e">
        <f ca="1">_xll.EURO($E235,$F235,$O235,$O235,$C235,$R235,1,5)/365.25</f>
        <v>#NAME?</v>
      </c>
      <c r="N235" s="118">
        <f>VLOOKUP(D235,Lookups!$B$6:$H$304,6)</f>
        <v>43814</v>
      </c>
      <c r="O235" s="24">
        <f>VLOOKUP(D235,Lookups!$B$6:$E$304,4)</f>
        <v>4.4999999999999998E-2</v>
      </c>
      <c r="P235" s="19">
        <f>VLOOKUP(D235,Lookups!$B$6:$D$304,3)</f>
        <v>21</v>
      </c>
      <c r="Q235" s="147">
        <f t="shared" si="15"/>
        <v>0</v>
      </c>
      <c r="R235" s="28">
        <f t="shared" ca="1" si="16"/>
        <v>1929</v>
      </c>
    </row>
    <row r="236" spans="1:18" x14ac:dyDescent="0.2">
      <c r="A236" s="24"/>
      <c r="B236" s="25"/>
      <c r="C236" s="131">
        <v>0.2</v>
      </c>
      <c r="D236" s="93">
        <v>43831</v>
      </c>
      <c r="E236" s="128">
        <f t="shared" si="14"/>
        <v>50.362426427388463</v>
      </c>
      <c r="F236" s="127">
        <f t="shared" si="17"/>
        <v>75</v>
      </c>
      <c r="G236" s="64" t="e">
        <f ca="1">IF(AND(E236&gt;F236,$G$1="no"),"",_xll.EURO(E236,F236,O236,O236,C236,R236,1,0))</f>
        <v>#NAME?</v>
      </c>
      <c r="H236" s="9" t="e">
        <f ca="1">_xll.EURO(E236,F236,O236,O236,C236,R236,1,1)</f>
        <v>#NAME?</v>
      </c>
      <c r="I236" s="64" t="e">
        <f ca="1">IF(AND(F236&gt;E236,$G$1="no"),"",_xll.EURO(E236,F236,O236,O236,C236,R236,0,0))</f>
        <v>#NAME?</v>
      </c>
      <c r="J236" s="10" t="e">
        <f ca="1">_xll.EURO(E236,F236,O236,O236,C236,R236,0,1)</f>
        <v>#NAME?</v>
      </c>
      <c r="K236" s="14" t="e">
        <f ca="1">_xll.EURO($E236,$F236,$O236,$O236,$C236,$R236,1,2)</f>
        <v>#NAME?</v>
      </c>
      <c r="L236" s="10" t="e">
        <f ca="1">_xll.EURO($E236,$F236,$O236,$O236,$C236,$R236,1,3)/100</f>
        <v>#NAME?</v>
      </c>
      <c r="M236" s="10" t="e">
        <f ca="1">_xll.EURO($E236,$F236,$O236,$O236,$C236,$R236,1,5)/365.25</f>
        <v>#NAME?</v>
      </c>
      <c r="N236" s="118">
        <f>VLOOKUP(D236,Lookups!$B$6:$H$304,6)</f>
        <v>43845</v>
      </c>
      <c r="O236" s="24">
        <f>VLOOKUP(D236,Lookups!$B$6:$E$304,4)</f>
        <v>4.4999999999999998E-2</v>
      </c>
      <c r="P236" s="19">
        <f>VLOOKUP(D236,Lookups!$B$6:$D$304,3)</f>
        <v>22</v>
      </c>
      <c r="Q236" s="147">
        <f t="shared" si="15"/>
        <v>0</v>
      </c>
      <c r="R236" s="28">
        <f t="shared" ca="1" si="16"/>
        <v>1960</v>
      </c>
    </row>
    <row r="237" spans="1:18" x14ac:dyDescent="0.2">
      <c r="A237" s="24"/>
      <c r="B237" s="25"/>
      <c r="C237" s="131">
        <v>0.2</v>
      </c>
      <c r="D237" s="93">
        <v>43862</v>
      </c>
      <c r="E237" s="128">
        <f t="shared" si="14"/>
        <v>88.686412609965018</v>
      </c>
      <c r="F237" s="127">
        <f t="shared" si="17"/>
        <v>75</v>
      </c>
      <c r="G237" s="64" t="e">
        <f ca="1">IF(AND(E237&gt;F237,$G$1="no"),"",_xll.EURO(E237,F237,O237,O237,C237,R237,1,0))</f>
        <v>#NAME?</v>
      </c>
      <c r="H237" s="9" t="e">
        <f ca="1">_xll.EURO(E237,F237,O237,O237,C237,R237,1,1)</f>
        <v>#NAME?</v>
      </c>
      <c r="I237" s="64" t="e">
        <f ca="1">IF(AND(F237&gt;E237,$G$1="no"),"",_xll.EURO(E237,F237,O237,O237,C237,R237,0,0))</f>
        <v>#NAME?</v>
      </c>
      <c r="J237" s="10" t="e">
        <f ca="1">_xll.EURO(E237,F237,O237,O237,C237,R237,0,1)</f>
        <v>#NAME?</v>
      </c>
      <c r="K237" s="14" t="e">
        <f ca="1">_xll.EURO($E237,$F237,$O237,$O237,$C237,$R237,1,2)</f>
        <v>#NAME?</v>
      </c>
      <c r="L237" s="10" t="e">
        <f ca="1">_xll.EURO($E237,$F237,$O237,$O237,$C237,$R237,1,3)/100</f>
        <v>#NAME?</v>
      </c>
      <c r="M237" s="10" t="e">
        <f ca="1">_xll.EURO($E237,$F237,$O237,$O237,$C237,$R237,1,5)/365.25</f>
        <v>#NAME?</v>
      </c>
      <c r="N237" s="118">
        <f>VLOOKUP(D237,Lookups!$B$6:$H$304,6)</f>
        <v>43876</v>
      </c>
      <c r="O237" s="24">
        <f>VLOOKUP(D237,Lookups!$B$6:$E$304,4)</f>
        <v>4.4999999999999998E-2</v>
      </c>
      <c r="P237" s="19">
        <f>VLOOKUP(D237,Lookups!$B$6:$D$304,3)</f>
        <v>20</v>
      </c>
      <c r="Q237" s="147">
        <f t="shared" si="15"/>
        <v>0</v>
      </c>
      <c r="R237" s="28">
        <f t="shared" ca="1" si="16"/>
        <v>1991</v>
      </c>
    </row>
    <row r="238" spans="1:18" x14ac:dyDescent="0.2">
      <c r="A238" s="24"/>
      <c r="B238" s="25"/>
      <c r="C238" s="131">
        <v>0.2</v>
      </c>
      <c r="D238" s="93">
        <v>43891</v>
      </c>
      <c r="E238" s="128">
        <f t="shared" si="14"/>
        <v>48.383972394861708</v>
      </c>
      <c r="F238" s="127">
        <f t="shared" si="17"/>
        <v>75</v>
      </c>
      <c r="G238" s="64" t="e">
        <f ca="1">IF(AND(E238&gt;F238,$G$1="no"),"",_xll.EURO(E238,F238,O238,O238,C238,R238,1,0))</f>
        <v>#NAME?</v>
      </c>
      <c r="H238" s="9" t="e">
        <f ca="1">_xll.EURO(E238,F238,O238,O238,C238,R238,1,1)</f>
        <v>#NAME?</v>
      </c>
      <c r="I238" s="64" t="e">
        <f ca="1">IF(AND(F238&gt;E238,$G$1="no"),"",_xll.EURO(E238,F238,O238,O238,C238,R238,0,0))</f>
        <v>#NAME?</v>
      </c>
      <c r="J238" s="10" t="e">
        <f ca="1">_xll.EURO(E238,F238,O238,O238,C238,R238,0,1)</f>
        <v>#NAME?</v>
      </c>
      <c r="K238" s="14" t="e">
        <f ca="1">_xll.EURO($E238,$F238,$O238,$O238,$C238,$R238,1,2)</f>
        <v>#NAME?</v>
      </c>
      <c r="L238" s="10" t="e">
        <f ca="1">_xll.EURO($E238,$F238,$O238,$O238,$C238,$R238,1,3)/100</f>
        <v>#NAME?</v>
      </c>
      <c r="M238" s="10" t="e">
        <f ca="1">_xll.EURO($E238,$F238,$O238,$O238,$C238,$R238,1,5)/365.25</f>
        <v>#NAME?</v>
      </c>
      <c r="N238" s="118">
        <f>VLOOKUP(D238,Lookups!$B$6:$H$304,6)</f>
        <v>43905</v>
      </c>
      <c r="O238" s="24">
        <f>VLOOKUP(D238,Lookups!$B$6:$E$304,4)</f>
        <v>4.4999999999999998E-2</v>
      </c>
      <c r="P238" s="19">
        <f>VLOOKUP(D238,Lookups!$B$6:$D$304,3)</f>
        <v>22</v>
      </c>
      <c r="Q238" s="147">
        <f t="shared" si="15"/>
        <v>0</v>
      </c>
      <c r="R238" s="28">
        <f t="shared" ca="1" si="16"/>
        <v>2020</v>
      </c>
    </row>
    <row r="239" spans="1:18" x14ac:dyDescent="0.2">
      <c r="A239" s="24"/>
      <c r="B239" s="25"/>
      <c r="C239" s="131">
        <v>0.2</v>
      </c>
      <c r="D239" s="93">
        <v>43922</v>
      </c>
      <c r="E239" s="128">
        <f t="shared" si="14"/>
        <v>47.508803271244076</v>
      </c>
      <c r="F239" s="127">
        <f t="shared" si="17"/>
        <v>75</v>
      </c>
      <c r="G239" s="64" t="e">
        <f ca="1">IF(AND(E239&gt;F239,$G$1="no"),"",_xll.EURO(E239,F239,O239,O239,C239,R239,1,0))</f>
        <v>#NAME?</v>
      </c>
      <c r="H239" s="9" t="e">
        <f ca="1">_xll.EURO(E239,F239,O239,O239,C239,R239,1,1)</f>
        <v>#NAME?</v>
      </c>
      <c r="I239" s="64" t="e">
        <f ca="1">IF(AND(F239&gt;E239,$G$1="no"),"",_xll.EURO(E239,F239,O239,O239,C239,R239,0,0))</f>
        <v>#NAME?</v>
      </c>
      <c r="J239" s="10" t="e">
        <f ca="1">_xll.EURO(E239,F239,O239,O239,C239,R239,0,1)</f>
        <v>#NAME?</v>
      </c>
      <c r="K239" s="14" t="e">
        <f ca="1">_xll.EURO($E239,$F239,$O239,$O239,$C239,$R239,1,2)</f>
        <v>#NAME?</v>
      </c>
      <c r="L239" s="10" t="e">
        <f ca="1">_xll.EURO($E239,$F239,$O239,$O239,$C239,$R239,1,3)/100</f>
        <v>#NAME?</v>
      </c>
      <c r="M239" s="10" t="e">
        <f ca="1">_xll.EURO($E239,$F239,$O239,$O239,$C239,$R239,1,5)/365.25</f>
        <v>#NAME?</v>
      </c>
      <c r="N239" s="118">
        <f>VLOOKUP(D239,Lookups!$B$6:$H$304,6)</f>
        <v>43936</v>
      </c>
      <c r="O239" s="24">
        <f>VLOOKUP(D239,Lookups!$B$6:$E$304,4)</f>
        <v>4.4999999999999998E-2</v>
      </c>
      <c r="P239" s="19">
        <f>VLOOKUP(D239,Lookups!$B$6:$D$304,3)</f>
        <v>22</v>
      </c>
      <c r="Q239" s="147">
        <f t="shared" si="15"/>
        <v>0</v>
      </c>
      <c r="R239" s="28">
        <f t="shared" ca="1" si="16"/>
        <v>2051</v>
      </c>
    </row>
    <row r="240" spans="1:18" x14ac:dyDescent="0.2">
      <c r="A240" s="24"/>
      <c r="B240" s="25"/>
      <c r="C240" s="131">
        <v>0.2</v>
      </c>
      <c r="D240" s="93">
        <v>43952</v>
      </c>
      <c r="E240" s="128">
        <f t="shared" si="14"/>
        <v>50.634413007272435</v>
      </c>
      <c r="F240" s="127">
        <f t="shared" si="17"/>
        <v>75</v>
      </c>
      <c r="G240" s="64" t="e">
        <f ca="1">IF(AND(E240&gt;F240,$G$1="no"),"",_xll.EURO(E240,F240,O240,O240,C240,R240,1,0))</f>
        <v>#NAME?</v>
      </c>
      <c r="H240" s="9" t="e">
        <f ca="1">_xll.EURO(E240,F240,O240,O240,C240,R240,1,1)</f>
        <v>#NAME?</v>
      </c>
      <c r="I240" s="64" t="e">
        <f ca="1">IF(AND(F240&gt;E240,$G$1="no"),"",_xll.EURO(E240,F240,O240,O240,C240,R240,0,0))</f>
        <v>#NAME?</v>
      </c>
      <c r="J240" s="10" t="e">
        <f ca="1">_xll.EURO(E240,F240,O240,O240,C240,R240,0,1)</f>
        <v>#NAME?</v>
      </c>
      <c r="K240" s="14" t="e">
        <f ca="1">_xll.EURO($E240,$F240,$O240,$O240,$C240,$R240,1,2)</f>
        <v>#NAME?</v>
      </c>
      <c r="L240" s="10" t="e">
        <f ca="1">_xll.EURO($E240,$F240,$O240,$O240,$C240,$R240,1,3)/100</f>
        <v>#NAME?</v>
      </c>
      <c r="M240" s="10" t="e">
        <f ca="1">_xll.EURO($E240,$F240,$O240,$O240,$C240,$R240,1,5)/365.25</f>
        <v>#NAME?</v>
      </c>
      <c r="N240" s="118">
        <f>VLOOKUP(D240,Lookups!$B$6:$H$304,6)</f>
        <v>43966</v>
      </c>
      <c r="O240" s="24">
        <f>VLOOKUP(D240,Lookups!$B$6:$E$304,4)</f>
        <v>4.4999999999999998E-2</v>
      </c>
      <c r="P240" s="19">
        <f>VLOOKUP(D240,Lookups!$B$6:$D$304,3)</f>
        <v>20</v>
      </c>
      <c r="Q240" s="147">
        <f t="shared" si="15"/>
        <v>0</v>
      </c>
      <c r="R240" s="28">
        <f t="shared" ca="1" si="16"/>
        <v>2081</v>
      </c>
    </row>
    <row r="241" spans="1:18" x14ac:dyDescent="0.2">
      <c r="A241" s="24"/>
      <c r="B241" s="25"/>
      <c r="C241" s="131">
        <v>0.2</v>
      </c>
      <c r="D241" s="93">
        <v>43983</v>
      </c>
      <c r="E241" s="128">
        <f t="shared" si="14"/>
        <v>58.448344346834837</v>
      </c>
      <c r="F241" s="127">
        <f t="shared" ref="F241:F246" si="18">IF($G$8="atm",E241,$G$8)</f>
        <v>75</v>
      </c>
      <c r="G241" s="64" t="e">
        <f ca="1">IF(AND(E241&gt;F241,$G$1="no"),"",_xll.EURO(E241,F241,O241,O241,C241,R241,1,0))</f>
        <v>#NAME?</v>
      </c>
      <c r="H241" s="9" t="e">
        <f ca="1">_xll.EURO(E241,F241,O241,O241,C241,R241,1,1)</f>
        <v>#NAME?</v>
      </c>
      <c r="I241" s="64" t="e">
        <f ca="1">IF(AND(F241&gt;E241,$G$1="no"),"",_xll.EURO(E241,F241,O241,O241,C241,R241,0,0))</f>
        <v>#NAME?</v>
      </c>
      <c r="J241" s="10" t="e">
        <f ca="1">_xll.EURO(E241,F241,O241,O241,C241,R241,0,1)</f>
        <v>#NAME?</v>
      </c>
      <c r="K241" s="14" t="e">
        <f ca="1">_xll.EURO($E241,$F241,$O241,$O241,$C241,$R241,1,2)</f>
        <v>#NAME?</v>
      </c>
      <c r="L241" s="10" t="e">
        <f ca="1">_xll.EURO($E241,$F241,$O241,$O241,$C241,$R241,1,3)/100</f>
        <v>#NAME?</v>
      </c>
      <c r="M241" s="10" t="e">
        <f ca="1">_xll.EURO($E241,$F241,$O241,$O241,$C241,$R241,1,5)/365.25</f>
        <v>#NAME?</v>
      </c>
      <c r="N241" s="118">
        <f>VLOOKUP(D241,Lookups!$B$6:$H$304,6)</f>
        <v>43997</v>
      </c>
      <c r="O241" s="24">
        <f>VLOOKUP(D241,Lookups!$B$6:$E$304,4)</f>
        <v>4.4999999999999998E-2</v>
      </c>
      <c r="P241" s="19">
        <f>VLOOKUP(D241,Lookups!$B$6:$D$304,3)</f>
        <v>22</v>
      </c>
      <c r="Q241" s="147">
        <f t="shared" si="15"/>
        <v>0</v>
      </c>
      <c r="R241" s="28">
        <f t="shared" ca="1" si="16"/>
        <v>2112</v>
      </c>
    </row>
    <row r="242" spans="1:18" x14ac:dyDescent="0.2">
      <c r="A242" s="24"/>
      <c r="B242" s="25"/>
      <c r="C242" s="131">
        <v>0.3</v>
      </c>
      <c r="D242" s="93">
        <v>44013</v>
      </c>
      <c r="E242" s="128">
        <v>80</v>
      </c>
      <c r="F242" s="127">
        <f t="shared" si="18"/>
        <v>75</v>
      </c>
      <c r="G242" s="64" t="e">
        <f ca="1">IF(AND(E242&gt;F242,$G$1="no"),"",_xll.EURO(E242,F242,O242,O242,C242,R242,1,0))</f>
        <v>#NAME?</v>
      </c>
      <c r="H242" s="9" t="e">
        <f ca="1">_xll.EURO(E242,F242,O242,O242,C242,R242,1,1)</f>
        <v>#NAME?</v>
      </c>
      <c r="I242" s="64" t="e">
        <f ca="1">IF(AND(F242&gt;E242,$G$1="no"),"",_xll.EURO(E242,F242,O242,O242,C242,R242,0,0))</f>
        <v>#NAME?</v>
      </c>
      <c r="J242" s="10" t="e">
        <f ca="1">_xll.EURO(E242,F242,O242,O242,C242,R242,0,1)</f>
        <v>#NAME?</v>
      </c>
      <c r="K242" s="14" t="e">
        <f ca="1">_xll.EURO($E242,$F242,$O242,$O242,$C242,$R242,1,2)</f>
        <v>#NAME?</v>
      </c>
      <c r="L242" s="10" t="e">
        <f ca="1">_xll.EURO($E242,$F242,$O242,$O242,$C242,$R242,1,3)/100</f>
        <v>#NAME?</v>
      </c>
      <c r="M242" s="10" t="e">
        <f ca="1">_xll.EURO($E242,$F242,$O242,$O242,$C242,$R242,1,5)/365.25</f>
        <v>#NAME?</v>
      </c>
      <c r="N242" s="118">
        <f>VLOOKUP(D242,Lookups!$B$6:$H$304,6)</f>
        <v>44027</v>
      </c>
      <c r="O242" s="24">
        <f>VLOOKUP(D242,Lookups!$B$6:$E$304,4)</f>
        <v>4.4999999999999998E-2</v>
      </c>
      <c r="P242" s="19">
        <f>VLOOKUP(D242,Lookups!$B$6:$D$304,3)</f>
        <v>23</v>
      </c>
      <c r="Q242" s="147">
        <f t="shared" si="15"/>
        <v>0</v>
      </c>
      <c r="R242" s="28">
        <f t="shared" ca="1" si="16"/>
        <v>2142</v>
      </c>
    </row>
    <row r="243" spans="1:18" x14ac:dyDescent="0.2">
      <c r="A243" s="24"/>
      <c r="B243" s="25"/>
      <c r="C243" s="131">
        <v>0.2</v>
      </c>
      <c r="D243" s="93">
        <v>44044</v>
      </c>
      <c r="E243" s="128">
        <f t="shared" si="14"/>
        <v>69.075321682653794</v>
      </c>
      <c r="F243" s="127">
        <f t="shared" si="18"/>
        <v>75</v>
      </c>
      <c r="G243" s="64" t="e">
        <f ca="1">IF(AND(E243&gt;F243,$G$1="no"),"",_xll.EURO(E243,F243,O243,O243,C243,R243,1,0))</f>
        <v>#NAME?</v>
      </c>
      <c r="H243" s="9" t="e">
        <f ca="1">_xll.EURO(E243,F243,O243,O243,C243,R243,1,1)</f>
        <v>#NAME?</v>
      </c>
      <c r="I243" s="64" t="e">
        <f ca="1">IF(AND(F243&gt;E243,$G$1="no"),"",_xll.EURO(E243,F243,O243,O243,C243,R243,0,0))</f>
        <v>#NAME?</v>
      </c>
      <c r="J243" s="10" t="e">
        <f ca="1">_xll.EURO(E243,F243,O243,O243,C243,R243,0,1)</f>
        <v>#NAME?</v>
      </c>
      <c r="K243" s="14" t="e">
        <f ca="1">_xll.EURO($E243,$F243,$O243,$O243,$C243,$R243,1,2)</f>
        <v>#NAME?</v>
      </c>
      <c r="L243" s="10" t="e">
        <f ca="1">_xll.EURO($E243,$F243,$O243,$O243,$C243,$R243,1,3)/100</f>
        <v>#NAME?</v>
      </c>
      <c r="M243" s="10" t="e">
        <f ca="1">_xll.EURO($E243,$F243,$O243,$O243,$C243,$R243,1,5)/365.25</f>
        <v>#NAME?</v>
      </c>
      <c r="N243" s="118">
        <f>VLOOKUP(D243,Lookups!$B$6:$H$304,6)</f>
        <v>44058</v>
      </c>
      <c r="O243" s="24">
        <f>VLOOKUP(D243,Lookups!$B$6:$E$304,4)</f>
        <v>4.4999999999999998E-2</v>
      </c>
      <c r="P243" s="19">
        <f>VLOOKUP(D243,Lookups!$B$6:$D$304,3)</f>
        <v>21</v>
      </c>
      <c r="Q243" s="147">
        <f t="shared" si="15"/>
        <v>0</v>
      </c>
      <c r="R243" s="28">
        <f t="shared" ca="1" si="16"/>
        <v>2173</v>
      </c>
    </row>
    <row r="244" spans="1:18" x14ac:dyDescent="0.2">
      <c r="A244" s="24"/>
      <c r="B244" s="25"/>
      <c r="C244" s="131">
        <v>0.2</v>
      </c>
      <c r="D244" s="93">
        <v>44075</v>
      </c>
      <c r="E244" s="128">
        <f t="shared" si="14"/>
        <v>50.634403468758734</v>
      </c>
      <c r="F244" s="127">
        <f t="shared" si="18"/>
        <v>75</v>
      </c>
      <c r="G244" s="64" t="e">
        <f ca="1">IF(AND(E244&gt;F244,$G$1="no"),"",_xll.EURO(E244,F244,O244,O244,C244,R244,1,0))</f>
        <v>#NAME?</v>
      </c>
      <c r="H244" s="9" t="e">
        <f ca="1">_xll.EURO(E244,F244,O244,O244,C244,R244,1,1)</f>
        <v>#NAME?</v>
      </c>
      <c r="I244" s="64" t="e">
        <f ca="1">IF(AND(F244&gt;E244,$G$1="no"),"",_xll.EURO(E244,F244,O244,O244,C244,R244,0,0))</f>
        <v>#NAME?</v>
      </c>
      <c r="J244" s="10" t="e">
        <f ca="1">_xll.EURO(E244,F244,O244,O244,C244,R244,0,1)</f>
        <v>#NAME?</v>
      </c>
      <c r="K244" s="14" t="e">
        <f ca="1">_xll.EURO($E244,$F244,$O244,$O244,$C244,$R244,1,2)</f>
        <v>#NAME?</v>
      </c>
      <c r="L244" s="10" t="e">
        <f ca="1">_xll.EURO($E244,$F244,$O244,$O244,$C244,$R244,1,3)/100</f>
        <v>#NAME?</v>
      </c>
      <c r="M244" s="10" t="e">
        <f ca="1">_xll.EURO($E244,$F244,$O244,$O244,$C244,$R244,1,5)/365.25</f>
        <v>#NAME?</v>
      </c>
      <c r="N244" s="118">
        <f>VLOOKUP(D244,Lookups!$B$6:$H$304,6)</f>
        <v>44089</v>
      </c>
      <c r="O244" s="24">
        <f>VLOOKUP(D244,Lookups!$B$6:$E$304,4)</f>
        <v>4.4999999999999998E-2</v>
      </c>
      <c r="P244" s="19">
        <f>VLOOKUP(D244,Lookups!$B$6:$D$304,3)</f>
        <v>21</v>
      </c>
      <c r="Q244" s="147">
        <f t="shared" si="15"/>
        <v>0</v>
      </c>
      <c r="R244" s="28">
        <f t="shared" ca="1" si="16"/>
        <v>2204</v>
      </c>
    </row>
    <row r="245" spans="1:18" x14ac:dyDescent="0.2">
      <c r="A245" s="24"/>
      <c r="B245" s="25"/>
      <c r="C245" s="131">
        <v>0.2</v>
      </c>
      <c r="D245" s="93">
        <v>44105</v>
      </c>
      <c r="E245" s="128">
        <f t="shared" si="14"/>
        <v>46.383612534431144</v>
      </c>
      <c r="F245" s="127">
        <f t="shared" si="18"/>
        <v>75</v>
      </c>
      <c r="G245" s="64" t="e">
        <f ca="1">IF(AND(E245&gt;F245,$G$1="no"),"",_xll.EURO(E245,F245,O245,O245,C245,R245,1,0))</f>
        <v>#NAME?</v>
      </c>
      <c r="H245" s="9" t="e">
        <f ca="1">_xll.EURO(E245,F245,O245,O245,C245,R245,1,1)</f>
        <v>#NAME?</v>
      </c>
      <c r="I245" s="64" t="e">
        <f ca="1">IF(AND(F245&gt;E245,$G$1="no"),"",_xll.EURO(E245,F245,O245,O245,C245,R245,0,0))</f>
        <v>#NAME?</v>
      </c>
      <c r="J245" s="10" t="e">
        <f ca="1">_xll.EURO(E245,F245,O245,O245,C245,R245,0,1)</f>
        <v>#NAME?</v>
      </c>
      <c r="K245" s="14" t="e">
        <f ca="1">_xll.EURO($E245,$F245,$O245,$O245,$C245,$R245,1,2)</f>
        <v>#NAME?</v>
      </c>
      <c r="L245" s="10" t="e">
        <f ca="1">_xll.EURO($E245,$F245,$O245,$O245,$C245,$R245,1,3)/100</f>
        <v>#NAME?</v>
      </c>
      <c r="M245" s="10" t="e">
        <f ca="1">_xll.EURO($E245,$F245,$O245,$O245,$C245,$R245,1,5)/365.25</f>
        <v>#NAME?</v>
      </c>
      <c r="N245" s="118">
        <f>VLOOKUP(D245,Lookups!$B$6:$H$304,6)</f>
        <v>44119</v>
      </c>
      <c r="O245" s="24">
        <f>VLOOKUP(D245,Lookups!$B$6:$E$304,4)</f>
        <v>4.4999999999999998E-2</v>
      </c>
      <c r="P245" s="19">
        <f>VLOOKUP(D245,Lookups!$B$6:$D$304,3)</f>
        <v>22</v>
      </c>
      <c r="Q245" s="147">
        <f t="shared" si="15"/>
        <v>0</v>
      </c>
      <c r="R245" s="28">
        <f t="shared" ca="1" si="16"/>
        <v>2234</v>
      </c>
    </row>
    <row r="246" spans="1:18" x14ac:dyDescent="0.2">
      <c r="A246" s="24"/>
      <c r="B246" s="25"/>
      <c r="C246" s="131">
        <v>0.2</v>
      </c>
      <c r="D246" s="93">
        <v>44136</v>
      </c>
      <c r="E246" s="128">
        <f t="shared" si="14"/>
        <v>46.321092346436117</v>
      </c>
      <c r="F246" s="127">
        <f t="shared" si="18"/>
        <v>75</v>
      </c>
      <c r="G246" s="64" t="e">
        <f ca="1">IF(AND(E246&gt;F246,$G$1="no"),"",_xll.EURO(E246,F246,O246,O246,C246,R246,1,0))</f>
        <v>#NAME?</v>
      </c>
      <c r="H246" s="9" t="e">
        <f ca="1">_xll.EURO(E246,F246,O246,O246,C246,R246,1,1)</f>
        <v>#NAME?</v>
      </c>
      <c r="I246" s="64" t="e">
        <f ca="1">IF(AND(F246&gt;E246,$G$1="no"),"",_xll.EURO(E246,F246,O246,O246,C246,R246,0,0))</f>
        <v>#NAME?</v>
      </c>
      <c r="J246" s="10" t="e">
        <f ca="1">_xll.EURO(E246,F246,O246,O246,C246,R246,0,1)</f>
        <v>#NAME?</v>
      </c>
      <c r="K246" s="14" t="e">
        <f ca="1">_xll.EURO($E246,$F246,$O246,$O246,$C246,$R246,1,2)</f>
        <v>#NAME?</v>
      </c>
      <c r="L246" s="10" t="e">
        <f ca="1">_xll.EURO($E246,$F246,$O246,$O246,$C246,$R246,1,3)/100</f>
        <v>#NAME?</v>
      </c>
      <c r="M246" s="10" t="e">
        <f ca="1">_xll.EURO($E246,$F246,$O246,$O246,$C246,$R246,1,5)/365.25</f>
        <v>#NAME?</v>
      </c>
      <c r="N246" s="118">
        <f>VLOOKUP(D246,Lookups!$B$6:$H$304,6)</f>
        <v>44150</v>
      </c>
      <c r="O246" s="24">
        <f>VLOOKUP(D246,Lookups!$B$6:$E$304,4)</f>
        <v>4.4999999999999998E-2</v>
      </c>
      <c r="P246" s="19">
        <f>VLOOKUP(D246,Lookups!$B$6:$D$304,3)</f>
        <v>20</v>
      </c>
      <c r="Q246" s="147">
        <f t="shared" si="15"/>
        <v>0</v>
      </c>
      <c r="R246" s="28">
        <f t="shared" ca="1" si="16"/>
        <v>2265</v>
      </c>
    </row>
    <row r="247" spans="1:18" x14ac:dyDescent="0.2">
      <c r="A247" s="24"/>
      <c r="B247" s="25"/>
      <c r="C247" s="131">
        <v>0.2</v>
      </c>
      <c r="D247" s="93">
        <v>44166</v>
      </c>
      <c r="E247" s="128">
        <f t="shared" si="14"/>
        <v>46.321092346436117</v>
      </c>
      <c r="F247" s="127">
        <v>50</v>
      </c>
      <c r="G247" s="64" t="e">
        <f ca="1">IF(AND(E247&gt;F247,$G$1="no"),"",_xll.EURO(E247,F247,O247,O247,C247,R247,1,0))</f>
        <v>#NAME?</v>
      </c>
      <c r="H247" s="9" t="e">
        <f ca="1">_xll.EURO(E247,F247,O247,O247,C247,R247,1,1)</f>
        <v>#NAME?</v>
      </c>
      <c r="I247" s="64" t="e">
        <f ca="1">IF(AND(F247&gt;E247,$G$1="no"),"",_xll.EURO(E247,F247,O247,O247,C247,R247,0,0))</f>
        <v>#NAME?</v>
      </c>
      <c r="J247" s="10" t="e">
        <f ca="1">_xll.EURO(E247,F247,O247,O247,C247,R247,0,1)</f>
        <v>#NAME?</v>
      </c>
      <c r="K247" s="14" t="e">
        <f ca="1">_xll.EURO($E247,$F247,$O247,$O247,$C247,$R247,1,2)</f>
        <v>#NAME?</v>
      </c>
      <c r="L247" s="10" t="e">
        <f ca="1">_xll.EURO($E247,$F247,$O247,$O247,$C247,$R247,1,3)/100</f>
        <v>#NAME?</v>
      </c>
      <c r="M247" s="10" t="e">
        <f ca="1">_xll.EURO($E247,$F247,$O247,$O247,$C247,$R247,1,5)/365.25</f>
        <v>#NAME?</v>
      </c>
      <c r="N247" s="118">
        <f>VLOOKUP(D247,Lookups!$B$6:$H$304,6)</f>
        <v>44180</v>
      </c>
      <c r="O247" s="24">
        <f>VLOOKUP(D247,Lookups!$B$6:$E$304,4)</f>
        <v>4.4999999999999998E-2</v>
      </c>
      <c r="P247" s="19">
        <f>VLOOKUP(D247,Lookups!$B$6:$D$304,3)</f>
        <v>22</v>
      </c>
      <c r="Q247" s="147">
        <f t="shared" si="15"/>
        <v>0</v>
      </c>
      <c r="R247" s="28">
        <f t="shared" ca="1" si="16"/>
        <v>2295</v>
      </c>
    </row>
    <row r="248" spans="1:18" x14ac:dyDescent="0.2">
      <c r="A248" s="24"/>
      <c r="B248" s="25"/>
      <c r="C248" s="131">
        <v>0.2</v>
      </c>
      <c r="D248" s="93">
        <v>44197</v>
      </c>
      <c r="E248" s="128">
        <f t="shared" si="14"/>
        <v>51.117862823799285</v>
      </c>
      <c r="F248" s="127">
        <v>70</v>
      </c>
      <c r="G248" s="64" t="e">
        <f ca="1">IF(AND(E248&gt;F248,$G$1="no"),"",_xll.EURO(E248,F248,O248,O248,C248,R248,1,0))</f>
        <v>#NAME?</v>
      </c>
      <c r="H248" s="9" t="e">
        <f ca="1">_xll.EURO(E248,F248,O248,O248,C248,R248,1,1)</f>
        <v>#NAME?</v>
      </c>
      <c r="I248" s="64" t="e">
        <f ca="1">IF(AND(F248&gt;E248,$G$1="no"),"",_xll.EURO(E248,F248,O248,O248,C248,R248,0,0))</f>
        <v>#NAME?</v>
      </c>
      <c r="J248" s="10" t="e">
        <f ca="1">_xll.EURO(E248,F248,O248,O248,C248,R248,0,1)</f>
        <v>#NAME?</v>
      </c>
      <c r="K248" s="14" t="e">
        <f ca="1">_xll.EURO($E248,$F248,$O248,$O248,$C248,$R248,1,2)</f>
        <v>#NAME?</v>
      </c>
      <c r="L248" s="10" t="e">
        <f ca="1">_xll.EURO($E248,$F248,$O248,$O248,$C248,$R248,1,3)/100</f>
        <v>#NAME?</v>
      </c>
      <c r="M248" s="10" t="e">
        <f ca="1">_xll.EURO($E248,$F248,$O248,$O248,$C248,$R248,1,5)/365.25</f>
        <v>#NAME?</v>
      </c>
      <c r="N248" s="118">
        <f>VLOOKUP(D248,Lookups!$B$6:$H$304,6)</f>
        <v>44211</v>
      </c>
      <c r="O248" s="24">
        <f>VLOOKUP(D248,Lookups!$B$6:$E$304,4)</f>
        <v>4.4999999999999998E-2</v>
      </c>
      <c r="P248" s="19">
        <f>VLOOKUP(D248,Lookups!$B$6:$D$304,3)</f>
        <v>22</v>
      </c>
      <c r="Q248" s="147">
        <f t="shared" si="15"/>
        <v>0</v>
      </c>
      <c r="R248" s="28">
        <f t="shared" ca="1" si="16"/>
        <v>2326</v>
      </c>
    </row>
    <row r="249" spans="1:18" x14ac:dyDescent="0.2">
      <c r="A249" s="24"/>
      <c r="B249" s="25"/>
      <c r="C249" s="131">
        <v>0.2</v>
      </c>
      <c r="D249" s="93">
        <v>44228</v>
      </c>
      <c r="E249" s="128">
        <f t="shared" si="14"/>
        <v>90.016708799114483</v>
      </c>
      <c r="F249" s="127">
        <v>70</v>
      </c>
      <c r="G249" s="64" t="e">
        <f ca="1">IF(AND(E249&gt;F249,$G$1="no"),"",_xll.EURO(E249,F249,O249,O249,C249,R249,1,0))</f>
        <v>#NAME?</v>
      </c>
      <c r="H249" s="9" t="e">
        <f ca="1">_xll.EURO(E249,F249,O249,O249,C249,R249,1,1)</f>
        <v>#NAME?</v>
      </c>
      <c r="I249" s="64" t="e">
        <f ca="1">IF(AND(F249&gt;E249,$G$1="no"),"",_xll.EURO(E249,F249,O249,O249,C249,R249,0,0))</f>
        <v>#NAME?</v>
      </c>
      <c r="J249" s="10" t="e">
        <f ca="1">_xll.EURO(E249,F249,O249,O249,C249,R249,0,1)</f>
        <v>#NAME?</v>
      </c>
      <c r="K249" s="14" t="e">
        <f ca="1">_xll.EURO($E249,$F249,$O249,$O249,$C249,$R249,1,2)</f>
        <v>#NAME?</v>
      </c>
      <c r="L249" s="10" t="e">
        <f ca="1">_xll.EURO($E249,$F249,$O249,$O249,$C249,$R249,1,3)/100</f>
        <v>#NAME?</v>
      </c>
      <c r="M249" s="10" t="e">
        <f ca="1">_xll.EURO($E249,$F249,$O249,$O249,$C249,$R249,1,5)/365.25</f>
        <v>#NAME?</v>
      </c>
      <c r="N249" s="118">
        <f>VLOOKUP(D249,Lookups!$B$6:$H$304,6)</f>
        <v>44242</v>
      </c>
      <c r="O249" s="24">
        <f>VLOOKUP(D249,Lookups!$B$6:$E$304,4)</f>
        <v>4.4999999999999998E-2</v>
      </c>
      <c r="P249" s="19">
        <f>VLOOKUP(D249,Lookups!$B$6:$D$304,3)</f>
        <v>20</v>
      </c>
      <c r="Q249" s="147">
        <f t="shared" si="15"/>
        <v>0</v>
      </c>
      <c r="R249" s="28">
        <f t="shared" ca="1" si="16"/>
        <v>2357</v>
      </c>
    </row>
    <row r="250" spans="1:18" x14ac:dyDescent="0.2">
      <c r="A250" s="24"/>
      <c r="B250" s="25"/>
      <c r="C250" s="131">
        <v>0.2</v>
      </c>
      <c r="D250" s="93">
        <v>44256</v>
      </c>
      <c r="E250" s="128">
        <f t="shared" si="14"/>
        <v>49.10973198078463</v>
      </c>
      <c r="F250" s="127">
        <f>IF($G$8="atm",E250,$G$8)</f>
        <v>75</v>
      </c>
      <c r="G250" s="64" t="e">
        <f ca="1">IF(AND(E250&gt;F250,$G$1="no"),"",_xll.EURO(E250,F250,O250,O250,C250,R250,1,0))</f>
        <v>#NAME?</v>
      </c>
      <c r="H250" s="9" t="e">
        <f ca="1">_xll.EURO(E250,F250,O250,O250,C250,R250,1,1)</f>
        <v>#NAME?</v>
      </c>
      <c r="I250" s="64" t="e">
        <f ca="1">IF(AND(F250&gt;E250,$G$1="no"),"",_xll.EURO(E250,F250,O250,O250,C250,R250,0,0))</f>
        <v>#NAME?</v>
      </c>
      <c r="J250" s="10" t="e">
        <f ca="1">_xll.EURO(E250,F250,O250,O250,C250,R250,0,1)</f>
        <v>#NAME?</v>
      </c>
      <c r="K250" s="14" t="e">
        <f ca="1">_xll.EURO($E250,$F250,$O250,$O250,$C250,$R250,1,2)</f>
        <v>#NAME?</v>
      </c>
      <c r="L250" s="10" t="e">
        <f ca="1">_xll.EURO($E250,$F250,$O250,$O250,$C250,$R250,1,3)/100</f>
        <v>#NAME?</v>
      </c>
      <c r="M250" s="10" t="e">
        <f ca="1">_xll.EURO($E250,$F250,$O250,$O250,$C250,$R250,1,5)/365.25</f>
        <v>#NAME?</v>
      </c>
      <c r="N250" s="118">
        <f>VLOOKUP(D250,Lookups!$B$6:$H$304,6)</f>
        <v>44270</v>
      </c>
      <c r="O250" s="24">
        <f>VLOOKUP(D250,Lookups!$B$6:$E$304,4)</f>
        <v>4.4999999999999998E-2</v>
      </c>
      <c r="P250" s="19">
        <f>VLOOKUP(D250,Lookups!$B$6:$D$304,3)</f>
        <v>21</v>
      </c>
      <c r="Q250" s="147">
        <f t="shared" si="15"/>
        <v>0</v>
      </c>
      <c r="R250" s="28">
        <f t="shared" ca="1" si="16"/>
        <v>2385</v>
      </c>
    </row>
    <row r="251" spans="1:18" x14ac:dyDescent="0.2">
      <c r="A251" s="24"/>
      <c r="B251" s="25"/>
      <c r="C251" s="131">
        <v>0.2</v>
      </c>
      <c r="D251" s="93">
        <v>44287</v>
      </c>
      <c r="E251" s="128">
        <f t="shared" si="14"/>
        <v>48.221435320312736</v>
      </c>
      <c r="F251" s="127">
        <f>IF($G$8="atm",E251,$G$8)</f>
        <v>75</v>
      </c>
      <c r="G251" s="64" t="e">
        <f ca="1">IF(AND(E251&gt;F251,$G$1="no"),"",_xll.EURO(E251,F251,O251,O251,C251,R251,1,0))</f>
        <v>#NAME?</v>
      </c>
      <c r="H251" s="9" t="e">
        <f ca="1">_xll.EURO(E251,F251,O251,O251,C251,R251,1,1)</f>
        <v>#NAME?</v>
      </c>
      <c r="I251" s="64" t="e">
        <f ca="1">IF(AND(F251&gt;E251,$G$1="no"),"",_xll.EURO(E251,F251,O251,O251,C251,R251,0,0))</f>
        <v>#NAME?</v>
      </c>
      <c r="J251" s="10" t="e">
        <f ca="1">_xll.EURO(E251,F251,O251,O251,C251,R251,0,1)</f>
        <v>#NAME?</v>
      </c>
      <c r="K251" s="14" t="e">
        <f ca="1">_xll.EURO($E251,$F251,$O251,$O251,$C251,$R251,1,2)</f>
        <v>#NAME?</v>
      </c>
      <c r="L251" s="10" t="e">
        <f ca="1">_xll.EURO($E251,$F251,$O251,$O251,$C251,$R251,1,3)/100</f>
        <v>#NAME?</v>
      </c>
      <c r="M251" s="10" t="e">
        <f ca="1">_xll.EURO($E251,$F251,$O251,$O251,$C251,$R251,1,5)/365.25</f>
        <v>#NAME?</v>
      </c>
      <c r="N251" s="118">
        <f>VLOOKUP(D251,Lookups!$B$6:$H$304,6)</f>
        <v>44301</v>
      </c>
      <c r="O251" s="24">
        <f>VLOOKUP(D251,Lookups!$B$6:$E$304,4)</f>
        <v>4.4999999999999998E-2</v>
      </c>
      <c r="P251" s="19">
        <f>VLOOKUP(D251,Lookups!$B$6:$D$304,3)</f>
        <v>22</v>
      </c>
      <c r="Q251" s="147">
        <f t="shared" si="15"/>
        <v>0</v>
      </c>
      <c r="R251" s="28">
        <f t="shared" ca="1" si="16"/>
        <v>2416</v>
      </c>
    </row>
    <row r="252" spans="1:18" x14ac:dyDescent="0.2">
      <c r="A252" s="24"/>
      <c r="B252" s="25"/>
      <c r="C252" s="131">
        <v>0.2</v>
      </c>
      <c r="D252" s="93">
        <v>44317</v>
      </c>
      <c r="E252" s="128">
        <f t="shared" si="14"/>
        <v>51.393929202381514</v>
      </c>
      <c r="F252" s="127">
        <f>IF($G$8="atm",E252,$G$8)</f>
        <v>75</v>
      </c>
      <c r="G252" s="64" t="e">
        <f ca="1">IF(AND(E252&gt;F252,$G$1="no"),"",_xll.EURO(E252,F252,O252,O252,C252,R252,1,0))</f>
        <v>#NAME?</v>
      </c>
      <c r="H252" s="9" t="e">
        <f ca="1">_xll.EURO(E252,F252,O252,O252,C252,R252,1,1)</f>
        <v>#NAME?</v>
      </c>
      <c r="I252" s="64" t="e">
        <f ca="1">IF(AND(F252&gt;E252,$G$1="no"),"",_xll.EURO(E252,F252,O252,O252,C252,R252,0,0))</f>
        <v>#NAME?</v>
      </c>
      <c r="J252" s="10" t="e">
        <f ca="1">_xll.EURO(E252,F252,O252,O252,C252,R252,0,1)</f>
        <v>#NAME?</v>
      </c>
      <c r="K252" s="14" t="e">
        <f ca="1">_xll.EURO($E252,$F252,$O252,$O252,$C252,$R252,1,2)</f>
        <v>#NAME?</v>
      </c>
      <c r="L252" s="10" t="e">
        <f ca="1">_xll.EURO($E252,$F252,$O252,$O252,$C252,$R252,1,3)/100</f>
        <v>#NAME?</v>
      </c>
      <c r="M252" s="10" t="e">
        <f ca="1">_xll.EURO($E252,$F252,$O252,$O252,$C252,$R252,1,5)/365.25</f>
        <v>#NAME?</v>
      </c>
      <c r="N252" s="118">
        <f>VLOOKUP(D252,Lookups!$B$6:$H$304,6)</f>
        <v>44331</v>
      </c>
      <c r="O252" s="24">
        <f>VLOOKUP(D252,Lookups!$B$6:$E$304,4)</f>
        <v>4.4999999999999998E-2</v>
      </c>
      <c r="P252" s="19">
        <f>VLOOKUP(D252,Lookups!$B$6:$D$304,3)</f>
        <v>22</v>
      </c>
      <c r="Q252" s="147">
        <f t="shared" si="15"/>
        <v>0</v>
      </c>
      <c r="R252" s="28">
        <f t="shared" ca="1" si="16"/>
        <v>2446</v>
      </c>
    </row>
    <row r="253" spans="1:18" x14ac:dyDescent="0.2">
      <c r="A253" s="24"/>
      <c r="B253" s="25"/>
      <c r="C253" s="131">
        <v>0.2</v>
      </c>
      <c r="D253" s="93">
        <v>44348</v>
      </c>
      <c r="E253" s="128">
        <f t="shared" si="14"/>
        <v>59.325069512037352</v>
      </c>
      <c r="F253" s="127">
        <f>IF($G$8="atm",E253,$G$8)</f>
        <v>75</v>
      </c>
      <c r="G253" s="64" t="e">
        <f ca="1">IF(AND(E253&gt;F253,$G$1="no"),"",_xll.EURO(E253,F253,O253,O253,C253,R253,1,0))</f>
        <v>#NAME?</v>
      </c>
      <c r="H253" s="9" t="e">
        <f ca="1">_xll.EURO(E253,F253,O253,O253,C253,R253,1,1)</f>
        <v>#NAME?</v>
      </c>
      <c r="I253" s="64" t="e">
        <f ca="1">IF(AND(F253&gt;E253,$G$1="no"),"",_xll.EURO(E253,F253,O253,O253,C253,R253,0,0))</f>
        <v>#NAME?</v>
      </c>
      <c r="J253" s="10" t="e">
        <f ca="1">_xll.EURO(E253,F253,O253,O253,C253,R253,0,1)</f>
        <v>#NAME?</v>
      </c>
      <c r="K253" s="14" t="e">
        <f ca="1">_xll.EURO($E253,$F253,$O253,$O253,$C253,$R253,1,2)</f>
        <v>#NAME?</v>
      </c>
      <c r="L253" s="10" t="e">
        <f ca="1">_xll.EURO($E253,$F253,$O253,$O253,$C253,$R253,1,3)/100</f>
        <v>#NAME?</v>
      </c>
      <c r="M253" s="10" t="e">
        <f ca="1">_xll.EURO($E253,$F253,$O253,$O253,$C253,$R253,1,5)/365.25</f>
        <v>#NAME?</v>
      </c>
      <c r="N253" s="118">
        <f>VLOOKUP(D253,Lookups!$B$6:$H$304,6)</f>
        <v>44362</v>
      </c>
      <c r="O253" s="24">
        <f>VLOOKUP(D253,Lookups!$B$6:$E$304,4)</f>
        <v>4.4999999999999998E-2</v>
      </c>
      <c r="P253" s="19">
        <f>VLOOKUP(D253,Lookups!$B$6:$D$304,3)</f>
        <v>20</v>
      </c>
      <c r="Q253" s="147">
        <f t="shared" si="15"/>
        <v>0</v>
      </c>
      <c r="R253" s="28">
        <f t="shared" ca="1" si="16"/>
        <v>2477</v>
      </c>
    </row>
    <row r="254" spans="1:18" ht="13.5" thickBot="1" x14ac:dyDescent="0.25">
      <c r="A254" s="24"/>
      <c r="B254" s="25"/>
      <c r="C254" s="132">
        <v>0.2</v>
      </c>
      <c r="D254" s="133">
        <v>44378</v>
      </c>
      <c r="E254" s="129">
        <f t="shared" si="14"/>
        <v>81.199999999999989</v>
      </c>
      <c r="F254" s="130">
        <f>IF($G$8="atm",E254,$G$8)</f>
        <v>75</v>
      </c>
      <c r="G254" s="66" t="e">
        <f ca="1">IF(AND(E254&gt;F254,$G$1="no"),"",_xll.EURO(E254,F254,O254,O254,C254,R254,1,0))</f>
        <v>#NAME?</v>
      </c>
      <c r="H254" s="11" t="e">
        <f ca="1">_xll.EURO(E254,F254,O254,O254,C254,R254,1,1)</f>
        <v>#NAME?</v>
      </c>
      <c r="I254" s="66" t="e">
        <f ca="1">IF(AND(F254&gt;E254,$G$1="no"),"",_xll.EURO(E254,F254,O254,O254,C254,R254,0,0))</f>
        <v>#NAME?</v>
      </c>
      <c r="J254" s="12" t="e">
        <f ca="1">_xll.EURO(E254,F254,O254,O254,C254,R254,0,1)</f>
        <v>#NAME?</v>
      </c>
      <c r="K254" s="17" t="e">
        <f ca="1">_xll.EURO($E254,$F254,$O254,$O254,$C254,$R254,1,2)</f>
        <v>#NAME?</v>
      </c>
      <c r="L254" s="12" t="e">
        <f ca="1">_xll.EURO($E254,$F254,$O254,$O254,$C254,$R254,1,3)/100</f>
        <v>#NAME?</v>
      </c>
      <c r="M254" s="12" t="e">
        <f ca="1">_xll.EURO($E254,$F254,$O254,$O254,$C254,$R254,1,5)/365.25</f>
        <v>#NAME?</v>
      </c>
      <c r="N254" s="119">
        <f>VLOOKUP(D254,Lookups!$B$6:$H$304,6)</f>
        <v>44392</v>
      </c>
      <c r="O254" s="29">
        <f>VLOOKUP(D254,Lookups!$B$6:$E$304,4)</f>
        <v>4.4999999999999998E-2</v>
      </c>
      <c r="P254" s="117">
        <f>VLOOKUP(D254,Lookups!$B$6:$D$304,3)</f>
        <v>22</v>
      </c>
      <c r="Q254" s="148">
        <f t="shared" si="15"/>
        <v>0</v>
      </c>
      <c r="R254" s="30">
        <f t="shared" ca="1" si="16"/>
        <v>2507</v>
      </c>
    </row>
  </sheetData>
  <mergeCells count="2">
    <mergeCell ref="F6:G6"/>
    <mergeCell ref="F7:G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Lookups</vt:lpstr>
      <vt:lpstr>Monthly Option Markets</vt:lpstr>
      <vt:lpstr>Daily Option Markets</vt:lpstr>
      <vt:lpstr>Monthly Strip Options</vt:lpstr>
      <vt:lpstr>Daily Strip Options</vt:lpstr>
      <vt:lpstr>'Monthly Option Markets'!Print_Area</vt:lpstr>
      <vt:lpstr>'Monthly Strip Options'!Print_Area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Wang</dc:creator>
  <cp:lastModifiedBy>Felienne</cp:lastModifiedBy>
  <cp:lastPrinted>2001-04-12T21:42:40Z</cp:lastPrinted>
  <dcterms:created xsi:type="dcterms:W3CDTF">1997-08-26T11:39:04Z</dcterms:created>
  <dcterms:modified xsi:type="dcterms:W3CDTF">2014-09-03T19:03:14Z</dcterms:modified>
</cp:coreProperties>
</file>