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10" windowWidth="11100" windowHeight="6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Sheet1!$A$1:$F$75</definedName>
  </definedNames>
  <calcPr calcId="152511"/>
</workbook>
</file>

<file path=xl/calcChain.xml><?xml version="1.0" encoding="utf-8"?>
<calcChain xmlns="http://schemas.openxmlformats.org/spreadsheetml/2006/main">
  <c r="E6" i="1" l="1"/>
  <c r="E20" i="1"/>
  <c r="E17" i="1" s="1"/>
  <c r="E28" i="1"/>
  <c r="E25" i="1" s="1"/>
  <c r="E41" i="1"/>
  <c r="E38" i="1" s="1"/>
  <c r="E42" i="1"/>
  <c r="E43" i="1"/>
  <c r="E47" i="1"/>
  <c r="E50" i="1"/>
  <c r="E54" i="1" l="1"/>
  <c r="E35" i="1"/>
</calcChain>
</file>

<file path=xl/sharedStrings.xml><?xml version="1.0" encoding="utf-8"?>
<sst xmlns="http://schemas.openxmlformats.org/spreadsheetml/2006/main" count="55" uniqueCount="52">
  <si>
    <t>Enron ES Security Requirement</t>
  </si>
  <si>
    <t>Storage Transportation and Storage Charges Security Requirement Calculation</t>
  </si>
  <si>
    <t>Coverage x (((FSSRC Vol x FSSRC Rate)+(FSSCC Vol x FSSCC Rate)+(SSTRC Vol x SSTRC Rate))/365)</t>
  </si>
  <si>
    <t>Coverage  = coverage period (days)</t>
  </si>
  <si>
    <t>FSSRC Vol = FSS reservation charge billable volume (2)</t>
  </si>
  <si>
    <t>FSSRC Rate = FSS reservation charge tariff rate (4)</t>
  </si>
  <si>
    <t>FSSCC Vol = FSS capacity charge billable volume (3)</t>
  </si>
  <si>
    <t>FSSCC Rate = FSS capacity charge tariff rate (4)</t>
  </si>
  <si>
    <t>SSTRC Vol = SST reservation charge billable volume (2)</t>
  </si>
  <si>
    <t>SSTRC Rate = SST reservation charge tariff rate (4)</t>
  </si>
  <si>
    <t>Inventory Account Commodity Charges Security Requirement Calculation</t>
  </si>
  <si>
    <t>Coverage x ((Wthdl Vol x (Wthdl Rate + Wthdl Trptn Rate))/365)</t>
  </si>
  <si>
    <t>Wthdl Vol = 25% of estimated throughput (6)</t>
  </si>
  <si>
    <t>Wthdl Rate = withdrawal tariff rate (5)</t>
  </si>
  <si>
    <t>Wthdl Trptn Rate = withdrawal transportation tariff rate (5)</t>
  </si>
  <si>
    <t>Balancing Charges Security Requirement Calculation</t>
  </si>
  <si>
    <t xml:space="preserve"> Coverage x ((Bal Vol x DC Rate) + (Bal Vol x MD Rate) + (Bal Vol x (VA-Res Rate + VA-Cml Rate + VA-GMA Rate)))/365</t>
  </si>
  <si>
    <t>Bal Vol = 33% estimated throughput (6)</t>
  </si>
  <si>
    <t>DC Rate = DC tariff rate (excludes reconciliation charges) (5)</t>
  </si>
  <si>
    <t>MD Rate = MD tariff rate (excludes reconciliation charges) (5)</t>
  </si>
  <si>
    <t>VA-Res Rate = VA residential tariff rate (excludes reconciliation charges) (5)</t>
  </si>
  <si>
    <t>VA-Cml Rate = VA commercial tariff rate (excludes reconciliation charges) (5)</t>
  </si>
  <si>
    <t>VA-GMA Rate = VA group metered apartments tariff rate (excludes reconciliation charges) (5)</t>
  </si>
  <si>
    <t>Total Security Required for Payment Risk (7)</t>
  </si>
  <si>
    <t>Delivery Risk (1)</t>
  </si>
  <si>
    <t>Coverage x DDR - (Storage + Peaking) x NYMEX Futures Price</t>
  </si>
  <si>
    <t xml:space="preserve">Coverage = coverage period (days) </t>
  </si>
  <si>
    <t>DDR = design day requirement (8)</t>
  </si>
  <si>
    <t>Storage = 25% of DDR (9)</t>
  </si>
  <si>
    <t>Peaking = 25% of DDR (9)</t>
  </si>
  <si>
    <t>NYMEX Futures Price = highest of next 12 months NYMEX Futures Price (10)</t>
  </si>
  <si>
    <t>Coverage x (Usage x NYMEX Futures Price) x Loss Rate</t>
  </si>
  <si>
    <t>Coverage = coverage period (months)</t>
  </si>
  <si>
    <t>Usage = Customer usage based on estimated throughput (6)</t>
  </si>
  <si>
    <t>Loss Rate = percentage of non-collectable accounts to total accounts (12)</t>
  </si>
  <si>
    <t>Total Security Required (12)</t>
  </si>
  <si>
    <t>(2) Equals the Columbia Gas Transmission ("TCO") FSS swing storage of 396,649 dth/day times the marketer's share of system load (MSSL).</t>
  </si>
  <si>
    <t>(3) Equals the Columbia Gas Transmission ("TCO") FSS capacity storage of 24,857,198 dth/day times the marketer's share of system load (MSSL).</t>
  </si>
  <si>
    <t>(4) Tariff rates are the latest Columbia Gas Transmission rates.</t>
  </si>
  <si>
    <t>(5) Tariff rates are the latest Washington Gas rates.</t>
  </si>
  <si>
    <t>(6) The estimated throughput is based on Washington Gas' estimate of throughput during January 2002.</t>
  </si>
  <si>
    <t>(7) Equals the sum of storage transportation and storage charges, inventory account commodity charges, and balancing charges.</t>
  </si>
  <si>
    <t>(9) DDR is reduced to reflect the marketer's amount of storage and peaking that is available for WG to use to meet customer needs.</t>
  </si>
  <si>
    <t>(10) This equals the highest NYMEX futures price for the period September 2001 - August 2002, as published in the September 4, 2001 Wall Street Journal.</t>
  </si>
  <si>
    <t>(11) DS-BP estimate of WG's charge-off rate.</t>
  </si>
  <si>
    <t>(12) Equals the sum of delivery risk, payment risk, if applicable, and collection risk, if applicable.</t>
  </si>
  <si>
    <t>(1) The security required will be adjusted twice per year (May and Septmber) to reflect changes in tariff rates and the marketer's customer base.</t>
  </si>
  <si>
    <t>(8) Equals Washington Gas' estimate of the maximum amount of the marketer's customer consumption based on historically determined design conditions.</t>
  </si>
  <si>
    <t>Payment Risk (1) (13)</t>
  </si>
  <si>
    <t>Collection Risk (13)</t>
  </si>
  <si>
    <t xml:space="preserve">(13) Washington Gas bills a portion of Enron's customers, approximately 60%.  As a result, Washington Gas experiences both Payment Risk and Collection Risk.  </t>
  </si>
  <si>
    <t xml:space="preserve">        The estimated throughput for the Payment and Collection Risk calculation has been adjusted to reflect the appropriate levels of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</si>
</sst>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_);_(* \(#,##0.0\);_(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 val="doubleAccounting"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44" fontId="3" fillId="0" borderId="5" xfId="2" applyFont="1" applyBorder="1"/>
    <xf numFmtId="164" fontId="3" fillId="0" borderId="5" xfId="1" applyNumberFormat="1" applyFont="1" applyBorder="1"/>
    <xf numFmtId="165" fontId="3" fillId="0" borderId="5" xfId="1" applyNumberFormat="1" applyFont="1" applyBorder="1"/>
    <xf numFmtId="166" fontId="3" fillId="0" borderId="5" xfId="1" applyNumberFormat="1" applyFont="1" applyBorder="1"/>
    <xf numFmtId="0" fontId="3" fillId="0" borderId="6" xfId="0" applyFont="1" applyBorder="1"/>
    <xf numFmtId="0" fontId="3" fillId="0" borderId="7" xfId="0" applyFont="1" applyBorder="1"/>
    <xf numFmtId="165" fontId="3" fillId="0" borderId="8" xfId="1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6" fontId="3" fillId="0" borderId="8" xfId="1" applyNumberFormat="1" applyFont="1" applyBorder="1"/>
    <xf numFmtId="44" fontId="3" fillId="0" borderId="8" xfId="2" applyFont="1" applyBorder="1"/>
    <xf numFmtId="0" fontId="4" fillId="0" borderId="9" xfId="0" applyFont="1" applyBorder="1"/>
    <xf numFmtId="0" fontId="4" fillId="0" borderId="10" xfId="0" applyFont="1" applyBorder="1"/>
    <xf numFmtId="43" fontId="3" fillId="0" borderId="5" xfId="1" applyNumberFormat="1" applyFont="1" applyBorder="1"/>
    <xf numFmtId="44" fontId="3" fillId="0" borderId="5" xfId="2" applyNumberFormat="1" applyFont="1" applyBorder="1"/>
    <xf numFmtId="167" fontId="3" fillId="0" borderId="5" xfId="1" applyNumberFormat="1" applyFont="1" applyBorder="1"/>
    <xf numFmtId="168" fontId="3" fillId="0" borderId="8" xfId="3" applyNumberFormat="1" applyFont="1" applyBorder="1"/>
    <xf numFmtId="0" fontId="4" fillId="0" borderId="4" xfId="0" applyFont="1" applyBorder="1"/>
    <xf numFmtId="0" fontId="4" fillId="0" borderId="0" xfId="0" applyFont="1" applyBorder="1"/>
    <xf numFmtId="44" fontId="5" fillId="0" borderId="5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quotePrefix="1" applyFont="1"/>
    <xf numFmtId="44" fontId="6" fillId="0" borderId="0" xfId="2" applyFont="1"/>
    <xf numFmtId="44" fontId="3" fillId="0" borderId="0" xfId="0" applyNumberFormat="1" applyFont="1"/>
    <xf numFmtId="167" fontId="3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51" zoomScale="75" workbookViewId="0">
      <selection activeCell="D76" sqref="D76"/>
    </sheetView>
  </sheetViews>
  <sheetFormatPr defaultRowHeight="12.75" x14ac:dyDescent="0.2"/>
  <cols>
    <col min="1" max="3" width="2.7109375" style="2" customWidth="1"/>
    <col min="4" max="4" width="94.42578125" style="2" customWidth="1"/>
    <col min="5" max="5" width="18.140625" style="2" customWidth="1"/>
    <col min="6" max="6" width="9.140625" style="2"/>
    <col min="7" max="7" width="10.140625" style="2" customWidth="1"/>
    <col min="8" max="8" width="9.140625" style="2"/>
    <col min="9" max="9" width="10.7109375" style="2" customWidth="1"/>
    <col min="10" max="10" width="13.28515625" style="2" customWidth="1"/>
    <col min="11" max="16384" width="9.140625" style="2"/>
  </cols>
  <sheetData>
    <row r="1" spans="1:28" x14ac:dyDescent="0.2">
      <c r="A1" s="1" t="s">
        <v>0</v>
      </c>
      <c r="B1" s="1"/>
      <c r="C1" s="1"/>
      <c r="D1" s="1"/>
      <c r="E1" s="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3.5" thickBot="1" x14ac:dyDescent="0.25"/>
    <row r="3" spans="1:28" ht="13.5" thickTop="1" x14ac:dyDescent="0.2">
      <c r="A3" s="3" t="s">
        <v>48</v>
      </c>
      <c r="B3" s="4"/>
      <c r="C3" s="5"/>
      <c r="D3" s="5"/>
      <c r="E3" s="6"/>
    </row>
    <row r="4" spans="1:28" x14ac:dyDescent="0.2">
      <c r="A4" s="7"/>
      <c r="B4" s="8"/>
      <c r="C4" s="8"/>
      <c r="D4" s="8"/>
      <c r="E4" s="9"/>
    </row>
    <row r="5" spans="1:28" x14ac:dyDescent="0.2">
      <c r="A5" s="7"/>
      <c r="B5" s="8" t="s">
        <v>1</v>
      </c>
      <c r="C5" s="8"/>
      <c r="D5" s="8"/>
      <c r="E5" s="9"/>
    </row>
    <row r="6" spans="1:28" x14ac:dyDescent="0.2">
      <c r="A6" s="7"/>
      <c r="B6" s="8"/>
      <c r="C6" s="8" t="s">
        <v>2</v>
      </c>
      <c r="D6" s="8"/>
      <c r="E6" s="10">
        <f>E8*(((E9*E10)+(E11*E12)+(E13*E14))/365)</f>
        <v>4481.8871232876709</v>
      </c>
    </row>
    <row r="7" spans="1:28" x14ac:dyDescent="0.2">
      <c r="A7" s="7"/>
      <c r="B7" s="8"/>
      <c r="C7" s="8"/>
      <c r="D7" s="8"/>
      <c r="E7" s="9"/>
    </row>
    <row r="8" spans="1:28" x14ac:dyDescent="0.2">
      <c r="A8" s="7"/>
      <c r="B8" s="8"/>
      <c r="C8" s="8"/>
      <c r="D8" s="8" t="s">
        <v>3</v>
      </c>
      <c r="E8" s="11">
        <v>92</v>
      </c>
    </row>
    <row r="9" spans="1:28" x14ac:dyDescent="0.2">
      <c r="A9" s="7"/>
      <c r="B9" s="8"/>
      <c r="C9" s="8"/>
      <c r="D9" s="8" t="s">
        <v>4</v>
      </c>
      <c r="E9" s="11">
        <v>2773</v>
      </c>
    </row>
    <row r="10" spans="1:28" x14ac:dyDescent="0.2">
      <c r="A10" s="7"/>
      <c r="B10" s="8"/>
      <c r="C10" s="8"/>
      <c r="D10" s="8" t="s">
        <v>5</v>
      </c>
      <c r="E10" s="12">
        <v>1.536</v>
      </c>
    </row>
    <row r="11" spans="1:28" x14ac:dyDescent="0.2">
      <c r="A11" s="7"/>
      <c r="B11" s="8"/>
      <c r="C11" s="8"/>
      <c r="D11" s="8" t="s">
        <v>6</v>
      </c>
      <c r="E11" s="11">
        <v>173752</v>
      </c>
    </row>
    <row r="12" spans="1:28" x14ac:dyDescent="0.2">
      <c r="A12" s="7"/>
      <c r="B12" s="8"/>
      <c r="C12" s="8"/>
      <c r="D12" s="8" t="s">
        <v>7</v>
      </c>
      <c r="E12" s="13">
        <v>2.9499999999999998E-2</v>
      </c>
    </row>
    <row r="13" spans="1:28" x14ac:dyDescent="0.2">
      <c r="A13" s="7"/>
      <c r="B13" s="8"/>
      <c r="C13" s="8"/>
      <c r="D13" s="8" t="s">
        <v>8</v>
      </c>
      <c r="E13" s="11">
        <v>1386</v>
      </c>
    </row>
    <row r="14" spans="1:28" x14ac:dyDescent="0.2">
      <c r="A14" s="14"/>
      <c r="B14" s="15"/>
      <c r="C14" s="15"/>
      <c r="D14" s="15" t="s">
        <v>9</v>
      </c>
      <c r="E14" s="16">
        <v>6.0579999999999998</v>
      </c>
    </row>
    <row r="15" spans="1:28" x14ac:dyDescent="0.2">
      <c r="A15" s="17"/>
      <c r="B15" s="18"/>
      <c r="C15" s="18"/>
      <c r="D15" s="18"/>
      <c r="E15" s="19"/>
    </row>
    <row r="16" spans="1:28" x14ac:dyDescent="0.2">
      <c r="A16" s="7"/>
      <c r="B16" s="8" t="s">
        <v>10</v>
      </c>
      <c r="C16" s="8"/>
      <c r="D16" s="8"/>
      <c r="E16" s="9"/>
    </row>
    <row r="17" spans="1:5" x14ac:dyDescent="0.2">
      <c r="A17" s="7"/>
      <c r="B17" s="8"/>
      <c r="C17" s="8" t="s">
        <v>11</v>
      </c>
      <c r="D17" s="8"/>
      <c r="E17" s="10">
        <f>E19*((E20*(E21+E22))/365)</f>
        <v>123.57378246575341</v>
      </c>
    </row>
    <row r="18" spans="1:5" x14ac:dyDescent="0.2">
      <c r="A18" s="7"/>
      <c r="B18" s="8"/>
      <c r="C18" s="8"/>
      <c r="D18" s="8"/>
      <c r="E18" s="9"/>
    </row>
    <row r="19" spans="1:5" x14ac:dyDescent="0.2">
      <c r="A19" s="7"/>
      <c r="B19" s="8"/>
      <c r="C19" s="8"/>
      <c r="D19" s="8" t="s">
        <v>3</v>
      </c>
      <c r="E19" s="11">
        <v>92</v>
      </c>
    </row>
    <row r="20" spans="1:5" x14ac:dyDescent="0.2">
      <c r="A20" s="7"/>
      <c r="B20" s="8"/>
      <c r="C20" s="8"/>
      <c r="D20" s="8" t="s">
        <v>12</v>
      </c>
      <c r="E20" s="11">
        <f>((79383+92640)*0.25)*0.4</f>
        <v>17202.3</v>
      </c>
    </row>
    <row r="21" spans="1:5" x14ac:dyDescent="0.2">
      <c r="A21" s="7"/>
      <c r="B21" s="8"/>
      <c r="C21" s="8"/>
      <c r="D21" s="8" t="s">
        <v>13</v>
      </c>
      <c r="E21" s="13">
        <v>1.5299999999999999E-2</v>
      </c>
    </row>
    <row r="22" spans="1:5" x14ac:dyDescent="0.2">
      <c r="A22" s="14"/>
      <c r="B22" s="15"/>
      <c r="C22" s="15"/>
      <c r="D22" s="15" t="s">
        <v>14</v>
      </c>
      <c r="E22" s="20">
        <v>1.32E-2</v>
      </c>
    </row>
    <row r="23" spans="1:5" x14ac:dyDescent="0.2">
      <c r="A23" s="17"/>
      <c r="B23" s="18"/>
      <c r="C23" s="18"/>
      <c r="D23" s="18"/>
      <c r="E23" s="19"/>
    </row>
    <row r="24" spans="1:5" x14ac:dyDescent="0.2">
      <c r="A24" s="7"/>
      <c r="B24" s="8" t="s">
        <v>15</v>
      </c>
      <c r="C24" s="8"/>
      <c r="D24" s="8"/>
      <c r="E24" s="9"/>
    </row>
    <row r="25" spans="1:5" x14ac:dyDescent="0.2">
      <c r="A25" s="7"/>
      <c r="B25" s="8"/>
      <c r="C25" s="8" t="s">
        <v>16</v>
      </c>
      <c r="D25" s="8"/>
      <c r="E25" s="10">
        <f>E27*((E28*E29)+(E28*E30)+((E28/3)*(E31+E32+E33)))/365</f>
        <v>201.65506929534254</v>
      </c>
    </row>
    <row r="26" spans="1:5" x14ac:dyDescent="0.2">
      <c r="A26" s="7"/>
      <c r="B26" s="8"/>
      <c r="C26" s="8"/>
      <c r="D26" s="8"/>
      <c r="E26" s="9"/>
    </row>
    <row r="27" spans="1:5" x14ac:dyDescent="0.2">
      <c r="A27" s="7"/>
      <c r="B27" s="8"/>
      <c r="C27" s="8"/>
      <c r="D27" s="8" t="s">
        <v>3</v>
      </c>
      <c r="E27" s="11">
        <v>92</v>
      </c>
    </row>
    <row r="28" spans="1:5" x14ac:dyDescent="0.2">
      <c r="A28" s="7"/>
      <c r="B28" s="8"/>
      <c r="C28" s="8"/>
      <c r="D28" s="8" t="s">
        <v>17</v>
      </c>
      <c r="E28" s="11">
        <f>((79383+92640)*0.33)*0.4</f>
        <v>22707.036000000004</v>
      </c>
    </row>
    <row r="29" spans="1:5" x14ac:dyDescent="0.2">
      <c r="A29" s="7"/>
      <c r="B29" s="8"/>
      <c r="C29" s="8"/>
      <c r="D29" s="8" t="s">
        <v>18</v>
      </c>
      <c r="E29" s="13">
        <v>1.4200000000000001E-2</v>
      </c>
    </row>
    <row r="30" spans="1:5" x14ac:dyDescent="0.2">
      <c r="A30" s="7"/>
      <c r="B30" s="8"/>
      <c r="C30" s="8"/>
      <c r="D30" s="8" t="s">
        <v>19</v>
      </c>
      <c r="E30" s="13">
        <v>1.03E-2</v>
      </c>
    </row>
    <row r="31" spans="1:5" x14ac:dyDescent="0.2">
      <c r="A31" s="7"/>
      <c r="B31" s="8"/>
      <c r="C31" s="8"/>
      <c r="D31" s="8" t="s">
        <v>20</v>
      </c>
      <c r="E31" s="13">
        <v>1.61E-2</v>
      </c>
    </row>
    <row r="32" spans="1:5" x14ac:dyDescent="0.2">
      <c r="A32" s="7"/>
      <c r="B32" s="8"/>
      <c r="C32" s="8"/>
      <c r="D32" s="8" t="s">
        <v>21</v>
      </c>
      <c r="E32" s="13">
        <v>8.6E-3</v>
      </c>
    </row>
    <row r="33" spans="1:5" x14ac:dyDescent="0.2">
      <c r="A33" s="14"/>
      <c r="B33" s="15"/>
      <c r="C33" s="15"/>
      <c r="D33" s="15" t="s">
        <v>22</v>
      </c>
      <c r="E33" s="20">
        <v>7.4999999999999997E-3</v>
      </c>
    </row>
    <row r="34" spans="1:5" x14ac:dyDescent="0.2">
      <c r="A34" s="17"/>
      <c r="B34" s="18"/>
      <c r="C34" s="18"/>
      <c r="D34" s="18"/>
      <c r="E34" s="19"/>
    </row>
    <row r="35" spans="1:5" x14ac:dyDescent="0.2">
      <c r="A35" s="14" t="s">
        <v>23</v>
      </c>
      <c r="B35" s="15"/>
      <c r="C35" s="15"/>
      <c r="D35" s="15"/>
      <c r="E35" s="21">
        <f>E25+E17+E6</f>
        <v>4807.1159750487668</v>
      </c>
    </row>
    <row r="36" spans="1:5" x14ac:dyDescent="0.2">
      <c r="A36" s="7"/>
      <c r="B36" s="8"/>
      <c r="C36" s="8"/>
      <c r="D36" s="8"/>
      <c r="E36" s="9"/>
    </row>
    <row r="37" spans="1:5" x14ac:dyDescent="0.2">
      <c r="A37" s="22" t="s">
        <v>24</v>
      </c>
      <c r="B37" s="23"/>
      <c r="C37" s="18"/>
      <c r="D37" s="18"/>
      <c r="E37" s="19"/>
    </row>
    <row r="38" spans="1:5" x14ac:dyDescent="0.2">
      <c r="A38" s="7"/>
      <c r="B38" s="8"/>
      <c r="C38" s="8" t="s">
        <v>25</v>
      </c>
      <c r="D38" s="8"/>
      <c r="E38" s="10">
        <f>E40*(E41-(E42+E43))*E44</f>
        <v>1002266.1</v>
      </c>
    </row>
    <row r="39" spans="1:5" x14ac:dyDescent="0.2">
      <c r="A39" s="7"/>
      <c r="B39" s="8"/>
      <c r="C39" s="8"/>
      <c r="D39" s="8"/>
      <c r="E39" s="9"/>
    </row>
    <row r="40" spans="1:5" x14ac:dyDescent="0.2">
      <c r="A40" s="7"/>
      <c r="B40" s="8"/>
      <c r="C40" s="8"/>
      <c r="D40" s="8" t="s">
        <v>26</v>
      </c>
      <c r="E40" s="11">
        <v>60</v>
      </c>
    </row>
    <row r="41" spans="1:5" x14ac:dyDescent="0.2">
      <c r="A41" s="7"/>
      <c r="B41" s="8"/>
      <c r="C41" s="8"/>
      <c r="D41" s="8" t="s">
        <v>27</v>
      </c>
      <c r="E41" s="11">
        <f>(4721+5752)</f>
        <v>10473</v>
      </c>
    </row>
    <row r="42" spans="1:5" x14ac:dyDescent="0.2">
      <c r="A42" s="7"/>
      <c r="B42" s="8"/>
      <c r="C42" s="8"/>
      <c r="D42" s="8" t="s">
        <v>28</v>
      </c>
      <c r="E42" s="24">
        <f>0.25*E41</f>
        <v>2618.25</v>
      </c>
    </row>
    <row r="43" spans="1:5" x14ac:dyDescent="0.2">
      <c r="A43" s="7"/>
      <c r="B43" s="8"/>
      <c r="C43" s="8"/>
      <c r="D43" s="8" t="s">
        <v>29</v>
      </c>
      <c r="E43" s="24">
        <f>0.25*E41</f>
        <v>2618.25</v>
      </c>
    </row>
    <row r="44" spans="1:5" x14ac:dyDescent="0.2">
      <c r="A44" s="14"/>
      <c r="B44" s="15"/>
      <c r="C44" s="15"/>
      <c r="D44" s="15" t="s">
        <v>30</v>
      </c>
      <c r="E44" s="16">
        <v>3.19</v>
      </c>
    </row>
    <row r="45" spans="1:5" x14ac:dyDescent="0.2">
      <c r="A45" s="7"/>
      <c r="B45" s="8"/>
      <c r="C45" s="8"/>
      <c r="D45" s="8"/>
      <c r="E45" s="9"/>
    </row>
    <row r="46" spans="1:5" s="8" customFormat="1" x14ac:dyDescent="0.2">
      <c r="A46" s="22" t="s">
        <v>49</v>
      </c>
      <c r="B46" s="23"/>
      <c r="C46" s="18"/>
      <c r="D46" s="18"/>
      <c r="E46" s="19"/>
    </row>
    <row r="47" spans="1:5" s="8" customFormat="1" x14ac:dyDescent="0.2">
      <c r="A47" s="7"/>
      <c r="C47" s="8" t="s">
        <v>31</v>
      </c>
      <c r="E47" s="25">
        <f>E49*(E50*E51)*E52</f>
        <v>14816.340989999999</v>
      </c>
    </row>
    <row r="48" spans="1:5" s="8" customFormat="1" x14ac:dyDescent="0.2">
      <c r="A48" s="7"/>
      <c r="E48" s="9"/>
    </row>
    <row r="49" spans="1:5" s="8" customFormat="1" x14ac:dyDescent="0.2">
      <c r="A49" s="7"/>
      <c r="D49" s="8" t="s">
        <v>32</v>
      </c>
      <c r="E49" s="26">
        <v>3</v>
      </c>
    </row>
    <row r="50" spans="1:5" s="8" customFormat="1" x14ac:dyDescent="0.2">
      <c r="A50" s="7"/>
      <c r="D50" s="8" t="s">
        <v>33</v>
      </c>
      <c r="E50" s="11">
        <f>(79383+92640)*0.6</f>
        <v>103213.8</v>
      </c>
    </row>
    <row r="51" spans="1:5" s="8" customFormat="1" x14ac:dyDescent="0.2">
      <c r="A51" s="7"/>
      <c r="D51" s="8" t="s">
        <v>30</v>
      </c>
      <c r="E51" s="12">
        <v>3.19</v>
      </c>
    </row>
    <row r="52" spans="1:5" s="8" customFormat="1" x14ac:dyDescent="0.2">
      <c r="A52" s="14"/>
      <c r="B52" s="15"/>
      <c r="C52" s="15"/>
      <c r="D52" s="15" t="s">
        <v>34</v>
      </c>
      <c r="E52" s="27">
        <v>1.4999999999999999E-2</v>
      </c>
    </row>
    <row r="53" spans="1:5" x14ac:dyDescent="0.2">
      <c r="A53" s="7"/>
      <c r="B53" s="8"/>
      <c r="C53" s="8"/>
      <c r="D53" s="8"/>
      <c r="E53" s="9"/>
    </row>
    <row r="54" spans="1:5" ht="15" x14ac:dyDescent="0.35">
      <c r="A54" s="28" t="s">
        <v>35</v>
      </c>
      <c r="B54" s="29"/>
      <c r="C54" s="8"/>
      <c r="D54" s="8"/>
      <c r="E54" s="30">
        <f>E47+E38+E35</f>
        <v>1021889.5569650488</v>
      </c>
    </row>
    <row r="55" spans="1:5" ht="6.75" customHeight="1" thickBot="1" x14ac:dyDescent="0.25">
      <c r="A55" s="31"/>
      <c r="B55" s="32"/>
      <c r="C55" s="32"/>
      <c r="D55" s="32"/>
      <c r="E55" s="33"/>
    </row>
    <row r="56" spans="1:5" ht="6.75" customHeight="1" thickTop="1" x14ac:dyDescent="0.2"/>
    <row r="57" spans="1:5" x14ac:dyDescent="0.2">
      <c r="A57" s="34"/>
      <c r="B57" s="34"/>
    </row>
    <row r="58" spans="1:5" x14ac:dyDescent="0.2">
      <c r="A58" s="34"/>
      <c r="B58" s="34"/>
      <c r="E58" s="35"/>
    </row>
    <row r="59" spans="1:5" x14ac:dyDescent="0.2">
      <c r="A59" s="34"/>
      <c r="B59" s="34"/>
    </row>
    <row r="60" spans="1:5" x14ac:dyDescent="0.2">
      <c r="E60" s="36"/>
    </row>
    <row r="61" spans="1:5" x14ac:dyDescent="0.2">
      <c r="D61" s="36"/>
      <c r="E61" s="37"/>
    </row>
    <row r="62" spans="1:5" x14ac:dyDescent="0.2">
      <c r="A62" s="34" t="s">
        <v>46</v>
      </c>
    </row>
    <row r="63" spans="1:5" x14ac:dyDescent="0.2">
      <c r="A63" s="34" t="s">
        <v>36</v>
      </c>
    </row>
    <row r="64" spans="1:5" x14ac:dyDescent="0.2">
      <c r="A64" s="34" t="s">
        <v>37</v>
      </c>
    </row>
    <row r="65" spans="1:1" x14ac:dyDescent="0.2">
      <c r="A65" s="34" t="s">
        <v>38</v>
      </c>
    </row>
    <row r="66" spans="1:1" x14ac:dyDescent="0.2">
      <c r="A66" s="34" t="s">
        <v>39</v>
      </c>
    </row>
    <row r="67" spans="1:1" x14ac:dyDescent="0.2">
      <c r="A67" s="34" t="s">
        <v>40</v>
      </c>
    </row>
    <row r="68" spans="1:1" x14ac:dyDescent="0.2">
      <c r="A68" s="34" t="s">
        <v>41</v>
      </c>
    </row>
    <row r="69" spans="1:1" x14ac:dyDescent="0.2">
      <c r="A69" s="34" t="s">
        <v>47</v>
      </c>
    </row>
    <row r="70" spans="1:1" x14ac:dyDescent="0.2">
      <c r="A70" s="34" t="s">
        <v>42</v>
      </c>
    </row>
    <row r="71" spans="1:1" x14ac:dyDescent="0.2">
      <c r="A71" s="34" t="s">
        <v>43</v>
      </c>
    </row>
    <row r="72" spans="1:1" x14ac:dyDescent="0.2">
      <c r="A72" s="34" t="s">
        <v>44</v>
      </c>
    </row>
    <row r="73" spans="1:1" x14ac:dyDescent="0.2">
      <c r="A73" s="34" t="s">
        <v>45</v>
      </c>
    </row>
    <row r="74" spans="1:1" x14ac:dyDescent="0.2">
      <c r="A74" s="34" t="s">
        <v>50</v>
      </c>
    </row>
    <row r="75" spans="1:1" x14ac:dyDescent="0.2">
      <c r="A75" s="2" t="s">
        <v>51</v>
      </c>
    </row>
  </sheetData>
  <pageMargins left="0.6" right="0.6" top="1" bottom="1" header="0.5" footer="0.5"/>
  <pageSetup scale="75" orientation="portrait" r:id="rId1"/>
  <headerFooter alignWithMargins="0">
    <oddHeader>&amp;C&amp;"Arial,Bold"Attachment</oddHeader>
  </headerFooter>
  <rowBreaks count="1" manualBreakCount="1">
    <brk id="5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Washington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Bennett</dc:creator>
  <cp:lastModifiedBy>Felienne</cp:lastModifiedBy>
  <cp:lastPrinted>2001-11-13T17:02:24Z</cp:lastPrinted>
  <dcterms:created xsi:type="dcterms:W3CDTF">2001-10-03T15:34:16Z</dcterms:created>
  <dcterms:modified xsi:type="dcterms:W3CDTF">2014-09-03T19:18:07Z</dcterms:modified>
</cp:coreProperties>
</file>