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85" yWindow="270" windowWidth="15480" windowHeight="116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Sheet1!$A$1:$O$78</definedName>
  </definedNames>
  <calcPr calcId="152511"/>
</workbook>
</file>

<file path=xl/calcChain.xml><?xml version="1.0" encoding="utf-8"?>
<calcChain xmlns="http://schemas.openxmlformats.org/spreadsheetml/2006/main">
  <c r="H2" i="1" l="1"/>
  <c r="I2" i="1" s="1"/>
  <c r="J2" i="1"/>
  <c r="J4" i="1" s="1"/>
  <c r="K2" i="1"/>
  <c r="N2" i="1"/>
  <c r="O2" i="1"/>
  <c r="A3" i="1"/>
  <c r="H3" i="1"/>
  <c r="I3" i="1" s="1"/>
  <c r="J3" i="1"/>
  <c r="K3" i="1"/>
  <c r="N3" i="1"/>
  <c r="O3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F4" i="1"/>
  <c r="G4" i="1"/>
  <c r="H4" i="1"/>
  <c r="K4" i="1"/>
  <c r="N4" i="1" s="1"/>
  <c r="L4" i="1"/>
  <c r="M4" i="1"/>
  <c r="H6" i="1"/>
  <c r="I6" i="1"/>
  <c r="K6" i="1"/>
  <c r="N6" i="1" s="1"/>
  <c r="M6" i="1"/>
  <c r="O6" i="1"/>
  <c r="H7" i="1"/>
  <c r="I7" i="1"/>
  <c r="K7" i="1"/>
  <c r="O7" i="1" s="1"/>
  <c r="M7" i="1"/>
  <c r="H8" i="1"/>
  <c r="I8" i="1"/>
  <c r="K8" i="1"/>
  <c r="O8" i="1" s="1"/>
  <c r="M8" i="1"/>
  <c r="H9" i="1"/>
  <c r="I9" i="1"/>
  <c r="K9" i="1"/>
  <c r="O9" i="1" s="1"/>
  <c r="M9" i="1"/>
  <c r="H10" i="1"/>
  <c r="I10" i="1"/>
  <c r="K10" i="1"/>
  <c r="O10" i="1" s="1"/>
  <c r="M10" i="1"/>
  <c r="H11" i="1"/>
  <c r="I11" i="1"/>
  <c r="K11" i="1"/>
  <c r="O11" i="1" s="1"/>
  <c r="M11" i="1"/>
  <c r="H12" i="1"/>
  <c r="I12" i="1"/>
  <c r="K12" i="1"/>
  <c r="O12" i="1" s="1"/>
  <c r="M12" i="1"/>
  <c r="H13" i="1"/>
  <c r="I13" i="1"/>
  <c r="K13" i="1"/>
  <c r="O13" i="1" s="1"/>
  <c r="M13" i="1"/>
  <c r="F14" i="1"/>
  <c r="G14" i="1"/>
  <c r="H14" i="1"/>
  <c r="H57" i="1" s="1"/>
  <c r="O57" i="1" s="1"/>
  <c r="I14" i="1"/>
  <c r="I57" i="1" s="1"/>
  <c r="L14" i="1"/>
  <c r="L57" i="1" s="1"/>
  <c r="H16" i="1"/>
  <c r="I16" i="1" s="1"/>
  <c r="J16" i="1"/>
  <c r="J30" i="1" s="1"/>
  <c r="K16" i="1"/>
  <c r="N16" i="1"/>
  <c r="O16" i="1"/>
  <c r="H17" i="1"/>
  <c r="I17" i="1" s="1"/>
  <c r="J17" i="1"/>
  <c r="K17" i="1"/>
  <c r="N17" i="1"/>
  <c r="O17" i="1"/>
  <c r="H18" i="1"/>
  <c r="I18" i="1" s="1"/>
  <c r="J18" i="1"/>
  <c r="K18" i="1"/>
  <c r="N18" i="1"/>
  <c r="O18" i="1"/>
  <c r="H19" i="1"/>
  <c r="I19" i="1" s="1"/>
  <c r="J19" i="1"/>
  <c r="K19" i="1"/>
  <c r="N19" i="1"/>
  <c r="O19" i="1"/>
  <c r="H20" i="1"/>
  <c r="I20" i="1" s="1"/>
  <c r="J20" i="1"/>
  <c r="K20" i="1"/>
  <c r="N20" i="1"/>
  <c r="O20" i="1"/>
  <c r="H21" i="1"/>
  <c r="I21" i="1" s="1"/>
  <c r="J21" i="1"/>
  <c r="K21" i="1"/>
  <c r="N21" i="1"/>
  <c r="O21" i="1"/>
  <c r="H22" i="1"/>
  <c r="I22" i="1" s="1"/>
  <c r="J22" i="1"/>
  <c r="K22" i="1"/>
  <c r="N22" i="1"/>
  <c r="O22" i="1"/>
  <c r="H23" i="1"/>
  <c r="I23" i="1" s="1"/>
  <c r="J23" i="1"/>
  <c r="K23" i="1"/>
  <c r="N23" i="1"/>
  <c r="O23" i="1"/>
  <c r="H24" i="1"/>
  <c r="I24" i="1" s="1"/>
  <c r="J24" i="1"/>
  <c r="K24" i="1"/>
  <c r="N24" i="1"/>
  <c r="O24" i="1"/>
  <c r="H25" i="1"/>
  <c r="I25" i="1" s="1"/>
  <c r="J25" i="1"/>
  <c r="K25" i="1"/>
  <c r="N25" i="1"/>
  <c r="O25" i="1"/>
  <c r="H26" i="1"/>
  <c r="I26" i="1" s="1"/>
  <c r="J26" i="1"/>
  <c r="K26" i="1"/>
  <c r="N26" i="1"/>
  <c r="O26" i="1"/>
  <c r="H27" i="1"/>
  <c r="I27" i="1" s="1"/>
  <c r="J27" i="1"/>
  <c r="K27" i="1"/>
  <c r="N27" i="1"/>
  <c r="O27" i="1"/>
  <c r="H28" i="1"/>
  <c r="I28" i="1" s="1"/>
  <c r="J28" i="1"/>
  <c r="K28" i="1"/>
  <c r="N28" i="1"/>
  <c r="O28" i="1"/>
  <c r="H29" i="1"/>
  <c r="I29" i="1" s="1"/>
  <c r="J29" i="1"/>
  <c r="K29" i="1"/>
  <c r="N29" i="1"/>
  <c r="O29" i="1"/>
  <c r="F30" i="1"/>
  <c r="G30" i="1"/>
  <c r="H30" i="1"/>
  <c r="O30" i="1" s="1"/>
  <c r="K30" i="1"/>
  <c r="N30" i="1" s="1"/>
  <c r="L30" i="1"/>
  <c r="M30" i="1"/>
  <c r="H32" i="1"/>
  <c r="I32" i="1"/>
  <c r="I54" i="1" s="1"/>
  <c r="K32" i="1"/>
  <c r="J32" i="1" s="1"/>
  <c r="M32" i="1"/>
  <c r="O32" i="1"/>
  <c r="H33" i="1"/>
  <c r="I33" i="1"/>
  <c r="K33" i="1"/>
  <c r="N33" i="1" s="1"/>
  <c r="M33" i="1"/>
  <c r="O33" i="1"/>
  <c r="H34" i="1"/>
  <c r="I34" i="1"/>
  <c r="K34" i="1"/>
  <c r="N34" i="1" s="1"/>
  <c r="M34" i="1"/>
  <c r="O34" i="1"/>
  <c r="H35" i="1"/>
  <c r="I35" i="1"/>
  <c r="K35" i="1"/>
  <c r="J35" i="1" s="1"/>
  <c r="M35" i="1"/>
  <c r="O35" i="1"/>
  <c r="H36" i="1"/>
  <c r="I36" i="1"/>
  <c r="K36" i="1"/>
  <c r="N36" i="1" s="1"/>
  <c r="M36" i="1"/>
  <c r="O36" i="1"/>
  <c r="H37" i="1"/>
  <c r="I37" i="1"/>
  <c r="K37" i="1"/>
  <c r="N37" i="1" s="1"/>
  <c r="M37" i="1"/>
  <c r="O37" i="1"/>
  <c r="H38" i="1"/>
  <c r="I38" i="1"/>
  <c r="K38" i="1"/>
  <c r="J38" i="1" s="1"/>
  <c r="M38" i="1"/>
  <c r="O38" i="1"/>
  <c r="H39" i="1"/>
  <c r="I39" i="1"/>
  <c r="K39" i="1"/>
  <c r="N39" i="1" s="1"/>
  <c r="M39" i="1"/>
  <c r="O39" i="1"/>
  <c r="H40" i="1"/>
  <c r="I40" i="1"/>
  <c r="K40" i="1"/>
  <c r="J40" i="1" s="1"/>
  <c r="M40" i="1"/>
  <c r="O40" i="1"/>
  <c r="H41" i="1"/>
  <c r="I41" i="1"/>
  <c r="K41" i="1"/>
  <c r="J41" i="1" s="1"/>
  <c r="H42" i="1"/>
  <c r="I42" i="1"/>
  <c r="J42" i="1"/>
  <c r="K42" i="1"/>
  <c r="M42" i="1"/>
  <c r="N42" i="1"/>
  <c r="O42" i="1"/>
  <c r="H43" i="1"/>
  <c r="I43" i="1"/>
  <c r="J43" i="1"/>
  <c r="K43" i="1"/>
  <c r="M43" i="1"/>
  <c r="N43" i="1"/>
  <c r="O43" i="1"/>
  <c r="H44" i="1"/>
  <c r="I44" i="1"/>
  <c r="J44" i="1"/>
  <c r="K44" i="1"/>
  <c r="M44" i="1"/>
  <c r="N44" i="1"/>
  <c r="O44" i="1"/>
  <c r="H45" i="1"/>
  <c r="I45" i="1"/>
  <c r="J45" i="1"/>
  <c r="K45" i="1"/>
  <c r="M45" i="1"/>
  <c r="N45" i="1"/>
  <c r="O45" i="1"/>
  <c r="H46" i="1"/>
  <c r="I46" i="1"/>
  <c r="J46" i="1"/>
  <c r="K46" i="1"/>
  <c r="M46" i="1"/>
  <c r="N46" i="1"/>
  <c r="O46" i="1"/>
  <c r="H47" i="1"/>
  <c r="I47" i="1"/>
  <c r="J47" i="1"/>
  <c r="K47" i="1"/>
  <c r="M47" i="1"/>
  <c r="N47" i="1"/>
  <c r="O47" i="1"/>
  <c r="H48" i="1"/>
  <c r="I48" i="1"/>
  <c r="J48" i="1"/>
  <c r="K48" i="1"/>
  <c r="M48" i="1"/>
  <c r="N48" i="1"/>
  <c r="O48" i="1"/>
  <c r="H49" i="1"/>
  <c r="I49" i="1"/>
  <c r="J49" i="1"/>
  <c r="K49" i="1"/>
  <c r="M49" i="1"/>
  <c r="N49" i="1"/>
  <c r="O49" i="1"/>
  <c r="H50" i="1"/>
  <c r="I50" i="1"/>
  <c r="J50" i="1"/>
  <c r="K50" i="1"/>
  <c r="M50" i="1"/>
  <c r="N50" i="1"/>
  <c r="O50" i="1"/>
  <c r="H51" i="1"/>
  <c r="I51" i="1"/>
  <c r="J51" i="1"/>
  <c r="K51" i="1"/>
  <c r="M51" i="1"/>
  <c r="N51" i="1"/>
  <c r="O51" i="1"/>
  <c r="H52" i="1"/>
  <c r="I52" i="1"/>
  <c r="J52" i="1"/>
  <c r="K52" i="1"/>
  <c r="M52" i="1"/>
  <c r="N52" i="1"/>
  <c r="O52" i="1"/>
  <c r="H53" i="1"/>
  <c r="I53" i="1"/>
  <c r="J53" i="1"/>
  <c r="K53" i="1"/>
  <c r="M53" i="1"/>
  <c r="N53" i="1"/>
  <c r="O53" i="1"/>
  <c r="F54" i="1"/>
  <c r="G54" i="1"/>
  <c r="G60" i="1" s="1"/>
  <c r="G62" i="1" s="1"/>
  <c r="H54" i="1"/>
  <c r="M54" i="1" s="1"/>
  <c r="L54" i="1"/>
  <c r="L64" i="1" s="1"/>
  <c r="O54" i="1"/>
  <c r="F56" i="1"/>
  <c r="G56" i="1"/>
  <c r="G58" i="1" s="1"/>
  <c r="H56" i="1"/>
  <c r="H58" i="1" s="1"/>
  <c r="O58" i="1" s="1"/>
  <c r="F57" i="1"/>
  <c r="G57" i="1"/>
  <c r="F58" i="1"/>
  <c r="H60" i="1"/>
  <c r="G61" i="1"/>
  <c r="H61" i="1"/>
  <c r="H62" i="1" s="1"/>
  <c r="I61" i="1"/>
  <c r="H74" i="1"/>
  <c r="H75" i="1"/>
  <c r="E4" i="2"/>
  <c r="F4" i="2"/>
  <c r="H4" i="2" s="1"/>
  <c r="J4" i="2" s="1"/>
  <c r="G4" i="2"/>
  <c r="E5" i="2"/>
  <c r="F5" i="2"/>
  <c r="H5" i="2" s="1"/>
  <c r="J5" i="2" s="1"/>
  <c r="G5" i="2"/>
  <c r="E7" i="2"/>
  <c r="F7" i="2"/>
  <c r="I7" i="2" s="1"/>
  <c r="G7" i="2"/>
  <c r="H7" i="2"/>
  <c r="J7" i="2" s="1"/>
  <c r="E8" i="2"/>
  <c r="F8" i="2"/>
  <c r="G8" i="2"/>
  <c r="H8" i="2"/>
  <c r="I8" i="2"/>
  <c r="J8" i="2"/>
  <c r="E10" i="2"/>
  <c r="F10" i="2"/>
  <c r="H10" i="2" s="1"/>
  <c r="J10" i="2" s="1"/>
  <c r="G10" i="2"/>
  <c r="E11" i="2"/>
  <c r="F11" i="2"/>
  <c r="H11" i="2" s="1"/>
  <c r="J11" i="2" s="1"/>
  <c r="G11" i="2"/>
  <c r="E13" i="2"/>
  <c r="F13" i="2"/>
  <c r="I13" i="2" s="1"/>
  <c r="G13" i="2"/>
  <c r="H13" i="2"/>
  <c r="J13" i="2" s="1"/>
  <c r="E14" i="2"/>
  <c r="F14" i="2"/>
  <c r="G14" i="2"/>
  <c r="H14" i="2"/>
  <c r="I14" i="2"/>
  <c r="J14" i="2"/>
  <c r="I56" i="1" l="1"/>
  <c r="I58" i="1" s="1"/>
  <c r="I60" i="1"/>
  <c r="I62" i="1" s="1"/>
  <c r="I30" i="1"/>
  <c r="I4" i="1"/>
  <c r="K54" i="1"/>
  <c r="J37" i="1"/>
  <c r="J33" i="1"/>
  <c r="J54" i="1" s="1"/>
  <c r="J13" i="1"/>
  <c r="J9" i="1"/>
  <c r="I10" i="2"/>
  <c r="I4" i="2"/>
  <c r="L65" i="1"/>
  <c r="L66" i="1" s="1"/>
  <c r="O56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3" i="1"/>
  <c r="M2" i="1"/>
  <c r="J39" i="1"/>
  <c r="J36" i="1"/>
  <c r="J34" i="1"/>
  <c r="J11" i="1"/>
  <c r="J10" i="1"/>
  <c r="J8" i="1"/>
  <c r="J7" i="1"/>
  <c r="J6" i="1"/>
  <c r="L56" i="1"/>
  <c r="L58" i="1" s="1"/>
  <c r="M14" i="1"/>
  <c r="N40" i="1"/>
  <c r="N38" i="1"/>
  <c r="N35" i="1"/>
  <c r="N32" i="1"/>
  <c r="K14" i="1"/>
  <c r="N13" i="1"/>
  <c r="N12" i="1"/>
  <c r="N11" i="1"/>
  <c r="N10" i="1"/>
  <c r="N9" i="1"/>
  <c r="N8" i="1"/>
  <c r="N7" i="1"/>
  <c r="O4" i="1"/>
  <c r="J12" i="1"/>
  <c r="I11" i="2"/>
  <c r="I5" i="2"/>
  <c r="J56" i="1" l="1"/>
  <c r="J64" i="1"/>
  <c r="J14" i="1"/>
  <c r="K56" i="1"/>
  <c r="K58" i="1" s="1"/>
  <c r="N54" i="1"/>
  <c r="K64" i="1"/>
  <c r="K57" i="1"/>
  <c r="K65" i="1"/>
  <c r="N14" i="1"/>
  <c r="O14" i="1"/>
  <c r="J57" i="1" l="1"/>
  <c r="J58" i="1" s="1"/>
  <c r="J65" i="1"/>
  <c r="J66" i="1"/>
  <c r="K66" i="1"/>
</calcChain>
</file>

<file path=xl/sharedStrings.xml><?xml version="1.0" encoding="utf-8"?>
<sst xmlns="http://schemas.openxmlformats.org/spreadsheetml/2006/main" count="235" uniqueCount="99">
  <si>
    <t xml:space="preserve">Row </t>
  </si>
  <si>
    <t>Peak Season (FR Only)</t>
  </si>
  <si>
    <t>TNMA Area</t>
  </si>
  <si>
    <t>EPNG Area</t>
  </si>
  <si>
    <t>Shipper</t>
  </si>
  <si>
    <t>Winter Primary Daily Delivery Capacity (Avg of Study 6a and 6b CD &amp; 5Yr NCP/ 2000 NCP both Wntr)</t>
  </si>
  <si>
    <t xml:space="preserve">Winter East-West using %  sharing of Short fall in Winter </t>
  </si>
  <si>
    <t>Qty not Assng Wntr w/ Sharing of % deficiency</t>
  </si>
  <si>
    <t>Qty not Assng Smmr w/ Sharing of % deficiency</t>
  </si>
  <si>
    <t xml:space="preserve">Summer East-West using %  sharing of Short fall in Summer </t>
  </si>
  <si>
    <t>Summer Primary Daily Delivery Capacity (Avg of Study 6a and 6b CD &amp; 5Yr NCP/ 2000 NCP both Smmr)</t>
  </si>
  <si>
    <t>CD &amp; FR Pct Wntr Shortfall against CD &amp; Avg 5 Yr NCP/2000 NCP</t>
  </si>
  <si>
    <t>CD &amp; FR Pct Smmr Shortfall against CD &amp; Avg 5 Yr NCP/2000 NCP</t>
  </si>
  <si>
    <t>East End</t>
  </si>
  <si>
    <t>West End</t>
  </si>
  <si>
    <t>Phelps Dodge Corporation</t>
  </si>
  <si>
    <t>Summer</t>
  </si>
  <si>
    <t>FR</t>
  </si>
  <si>
    <t>Navajo Tribal Utility Authority</t>
  </si>
  <si>
    <t>FT2</t>
  </si>
  <si>
    <t>North Bailey Cooperative Society</t>
  </si>
  <si>
    <t>Arizona Public Service Company</t>
  </si>
  <si>
    <t>BHP Copper Inc.</t>
  </si>
  <si>
    <t>El Paso Electric Company</t>
  </si>
  <si>
    <t>Salt River Project</t>
  </si>
  <si>
    <t>Apache Nitrogen Products, Inc.</t>
  </si>
  <si>
    <t>Rio Grande Natural Gas Association</t>
  </si>
  <si>
    <t>Winter</t>
  </si>
  <si>
    <t>PNM Gas Services, A Division of Public</t>
  </si>
  <si>
    <t>City of Big Lake, Texas</t>
  </si>
  <si>
    <t>City of Denver City, Texas</t>
  </si>
  <si>
    <t>City of Goldsmith, Texas</t>
  </si>
  <si>
    <t>City of Morton, Texas</t>
  </si>
  <si>
    <t>City of Plains, Texas</t>
  </si>
  <si>
    <t>City of Spur, Texas</t>
  </si>
  <si>
    <t>City of Whiteface, Texas</t>
  </si>
  <si>
    <t>Dumas, Texas, City of</t>
  </si>
  <si>
    <t>McLean, Texas, City of</t>
  </si>
  <si>
    <t>Sterling Natural Gas, Inc.</t>
  </si>
  <si>
    <t>Zia Natural Gas Company</t>
  </si>
  <si>
    <t>Arizona Electric Power Cooperative, Inc.</t>
  </si>
  <si>
    <t>ASARCO Incorporated</t>
  </si>
  <si>
    <t>Chemical Lime Company of Arizona</t>
  </si>
  <si>
    <t>City of Las Cruces, New Mexico</t>
  </si>
  <si>
    <t>City of Lordsburg, New Mexico</t>
  </si>
  <si>
    <t>City of Mesa, Arizona</t>
  </si>
  <si>
    <t>Southdown, Inc.</t>
  </si>
  <si>
    <t>Black Mountain Gas Company</t>
  </si>
  <si>
    <t>City of Benson, Arizona</t>
  </si>
  <si>
    <t>City of Deming, Texas</t>
  </si>
  <si>
    <t>City of Safford, Arizona</t>
  </si>
  <si>
    <t>City of Socorro, New Mexico</t>
  </si>
  <si>
    <t>City of Willcox, Arizona</t>
  </si>
  <si>
    <t>Corona, New Mexico, Village of</t>
  </si>
  <si>
    <t>Duncan Rural Services Corporation</t>
  </si>
  <si>
    <t>Graham County Utilities, Inc.</t>
  </si>
  <si>
    <t>Town of Mountainair, New Mexico</t>
  </si>
  <si>
    <t>West FR Winter Pkr NCP Total</t>
  </si>
  <si>
    <t>West FR Smmr Pkr NCP Total</t>
  </si>
  <si>
    <t>West FR Total</t>
  </si>
  <si>
    <t>Winter West FR Winter Pkr NCP Total</t>
  </si>
  <si>
    <t>Winter West FR Smmr Pkr NCP Total</t>
  </si>
  <si>
    <t>Winter West FR Total</t>
  </si>
  <si>
    <t>Summer West FR Winter Pkr NCP Total</t>
  </si>
  <si>
    <t>Summer West FR Smmr Pkr NCP Total</t>
  </si>
  <si>
    <t>Summer West FR Total</t>
  </si>
  <si>
    <t>Winter Capacity From 6a</t>
  </si>
  <si>
    <t>Summer Capacity from 6b</t>
  </si>
  <si>
    <t>Switch 1= EPNG</t>
  </si>
  <si>
    <t>Winter Capacity From Study</t>
  </si>
  <si>
    <t>Summer Capacity from Study</t>
  </si>
  <si>
    <t>Winter Capacity Used Appendix A</t>
  </si>
  <si>
    <t>Summer Capacity Used Appendix A</t>
  </si>
  <si>
    <t>Pct Rcpt Qty Assgnd to both FR and CD Winter</t>
  </si>
  <si>
    <t>Pct Rcpt Qty Assgnd to both FR and CD Summer</t>
  </si>
  <si>
    <t>On Pk Pct Below High day of last 5 Yrs (Red)</t>
  </si>
  <si>
    <t>FR Converting Shipper Max NCP Qtys Last 5 Years</t>
  </si>
  <si>
    <r>
      <t xml:space="preserve">MGI Supply, Ltd. (Naco) </t>
    </r>
    <r>
      <rPr>
        <u/>
        <sz val="8.5"/>
        <rFont val="MS Sans Serif"/>
        <family val="2"/>
      </rPr>
      <t>1</t>
    </r>
    <r>
      <rPr>
        <sz val="8.5"/>
        <rFont val="MS Sans Serif"/>
        <family val="2"/>
      </rPr>
      <t>/</t>
    </r>
  </si>
  <si>
    <r>
      <t>1</t>
    </r>
    <r>
      <rPr>
        <sz val="8.5"/>
        <rFont val="MS Sans Serif"/>
        <family val="2"/>
      </rPr>
      <t>/</t>
    </r>
  </si>
  <si>
    <r>
      <t xml:space="preserve">Southern Union Gas Company </t>
    </r>
    <r>
      <rPr>
        <u/>
        <sz val="8.5"/>
        <rFont val="MS Sans Serif"/>
        <family val="2"/>
      </rPr>
      <t>1</t>
    </r>
    <r>
      <rPr>
        <sz val="8.5"/>
        <rFont val="MS Sans Serif"/>
        <family val="2"/>
      </rPr>
      <t>/</t>
    </r>
  </si>
  <si>
    <r>
      <t xml:space="preserve">Natural Gas Processing Co. </t>
    </r>
    <r>
      <rPr>
        <u/>
        <sz val="8.5"/>
        <rFont val="MS Sans Serif"/>
        <family val="2"/>
      </rPr>
      <t>1</t>
    </r>
    <r>
      <rPr>
        <sz val="8.5"/>
        <rFont val="MS Sans Serif"/>
        <family val="2"/>
      </rPr>
      <t>/</t>
    </r>
  </si>
  <si>
    <r>
      <t xml:space="preserve">Citizens Utilities </t>
    </r>
    <r>
      <rPr>
        <u/>
        <sz val="8.5"/>
        <rFont val="MS Sans Serif"/>
        <family val="2"/>
      </rPr>
      <t>1</t>
    </r>
    <r>
      <rPr>
        <sz val="8.5"/>
        <rFont val="MS Sans Serif"/>
        <family val="2"/>
      </rPr>
      <t>/</t>
    </r>
  </si>
  <si>
    <r>
      <t xml:space="preserve">PNM Gas Services, A Division of Public </t>
    </r>
    <r>
      <rPr>
        <u/>
        <sz val="8.5"/>
        <rFont val="MS Sans Serif"/>
        <family val="2"/>
      </rPr>
      <t>1</t>
    </r>
    <r>
      <rPr>
        <sz val="8.5"/>
        <rFont val="MS Sans Serif"/>
        <family val="2"/>
      </rPr>
      <t>/</t>
    </r>
  </si>
  <si>
    <r>
      <t xml:space="preserve">Southwest Gas Corporation </t>
    </r>
    <r>
      <rPr>
        <u/>
        <sz val="8.5"/>
        <rFont val="MS Sans Serif"/>
        <family val="2"/>
      </rPr>
      <t>1</t>
    </r>
    <r>
      <rPr>
        <sz val="8.5"/>
        <rFont val="MS Sans Serif"/>
        <family val="2"/>
      </rPr>
      <t>/</t>
    </r>
  </si>
  <si>
    <t>Max NCP based upon Consultant Estimate as most recent data not available from  EPNG at level of detail necessary to permit greater precision</t>
  </si>
  <si>
    <t>SUMMER EAST END</t>
  </si>
  <si>
    <t>SUMMER FT-2</t>
  </si>
  <si>
    <t>WINTER EAST END</t>
  </si>
  <si>
    <t>WINTER FT-2</t>
  </si>
  <si>
    <t>WINTER WEST END</t>
  </si>
  <si>
    <t>SUMMER WEST END</t>
  </si>
  <si>
    <t>NCP</t>
  </si>
  <si>
    <t>SHORTFALL</t>
  </si>
  <si>
    <t>MAINLNE</t>
  </si>
  <si>
    <t>ALLOCATION</t>
  </si>
  <si>
    <t>%CD/NCP</t>
  </si>
  <si>
    <t>%SHORTFALL/NCP</t>
  </si>
  <si>
    <t>CD DEL ALLOC</t>
  </si>
  <si>
    <t xml:space="preserve">CONV. FR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</si>
</sst>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0%_);[Red]\(0.00%\)"/>
  </numFmts>
  <fonts count="8" x14ac:knownFonts="1">
    <font>
      <sz val="10"/>
      <name val="Arial"/>
    </font>
    <font>
      <b/>
      <sz val="8.5"/>
      <name val="MS Sans Serif"/>
      <family val="2"/>
    </font>
    <font>
      <sz val="8.5"/>
      <name val="MS Sans Serif"/>
      <family val="2"/>
    </font>
    <font>
      <b/>
      <sz val="10"/>
      <name val="MS Sans Serif"/>
      <family val="2"/>
    </font>
    <font>
      <u/>
      <sz val="8.5"/>
      <name val="MS Sans Serif"/>
      <family val="2"/>
    </font>
    <font>
      <b/>
      <sz val="10"/>
      <name val="Arial"/>
      <family val="2"/>
    </font>
    <font>
      <b/>
      <sz val="10"/>
      <color indexed="9"/>
      <name val="MS Sans Serif"/>
      <family val="2"/>
    </font>
    <font>
      <b/>
      <sz val="8.5"/>
      <color indexed="9"/>
      <name val="MS Sans Serif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 applyAlignment="1">
      <alignment horizontal="center" wrapText="1"/>
    </xf>
    <xf numFmtId="0" fontId="1" fillId="0" borderId="0" xfId="0" applyFont="1" applyAlignment="1">
      <alignment wrapText="1"/>
    </xf>
    <xf numFmtId="3" fontId="1" fillId="0" borderId="0" xfId="0" applyNumberFormat="1" applyFont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2" fillId="0" borderId="0" xfId="0" applyFont="1"/>
    <xf numFmtId="3" fontId="2" fillId="0" borderId="0" xfId="0" applyNumberFormat="1" applyFont="1"/>
    <xf numFmtId="3" fontId="1" fillId="2" borderId="2" xfId="0" applyNumberFormat="1" applyFont="1" applyFill="1" applyBorder="1"/>
    <xf numFmtId="3" fontId="1" fillId="2" borderId="1" xfId="0" applyNumberFormat="1" applyFont="1" applyFill="1" applyBorder="1"/>
    <xf numFmtId="10" fontId="2" fillId="0" borderId="0" xfId="0" applyNumberFormat="1" applyFont="1"/>
    <xf numFmtId="0" fontId="2" fillId="3" borderId="1" xfId="0" applyFont="1" applyFill="1" applyBorder="1"/>
    <xf numFmtId="3" fontId="2" fillId="3" borderId="1" xfId="0" applyNumberFormat="1" applyFont="1" applyFill="1" applyBorder="1"/>
    <xf numFmtId="0" fontId="3" fillId="3" borderId="1" xfId="0" applyFont="1" applyFill="1" applyBorder="1"/>
    <xf numFmtId="0" fontId="0" fillId="3" borderId="1" xfId="0" applyFill="1" applyBorder="1"/>
    <xf numFmtId="3" fontId="1" fillId="2" borderId="3" xfId="0" applyNumberFormat="1" applyFont="1" applyFill="1" applyBorder="1"/>
    <xf numFmtId="3" fontId="1" fillId="3" borderId="1" xfId="0" applyNumberFormat="1" applyFont="1" applyFill="1" applyBorder="1"/>
    <xf numFmtId="3" fontId="0" fillId="3" borderId="1" xfId="0" applyNumberFormat="1" applyFill="1" applyBorder="1"/>
    <xf numFmtId="164" fontId="2" fillId="0" borderId="0" xfId="0" applyNumberFormat="1" applyFont="1"/>
    <xf numFmtId="165" fontId="2" fillId="0" borderId="0" xfId="0" applyNumberFormat="1" applyFont="1"/>
    <xf numFmtId="3" fontId="2" fillId="0" borderId="0" xfId="0" quotePrefix="1" applyNumberFormat="1" applyFont="1"/>
    <xf numFmtId="3" fontId="1" fillId="2" borderId="1" xfId="0" quotePrefix="1" applyNumberFormat="1" applyFont="1" applyFill="1" applyBorder="1"/>
    <xf numFmtId="0" fontId="1" fillId="2" borderId="1" xfId="0" applyFont="1" applyFill="1" applyBorder="1"/>
    <xf numFmtId="0" fontId="3" fillId="2" borderId="1" xfId="0" applyFont="1" applyFill="1" applyBorder="1"/>
    <xf numFmtId="0" fontId="0" fillId="0" borderId="0" xfId="0" applyFill="1" applyBorder="1"/>
    <xf numFmtId="9" fontId="2" fillId="0" borderId="0" xfId="0" applyNumberFormat="1" applyFont="1" applyAlignment="1">
      <alignment horizontal="left"/>
    </xf>
    <xf numFmtId="0" fontId="2" fillId="0" borderId="0" xfId="0" applyFont="1" applyFill="1" applyBorder="1"/>
    <xf numFmtId="0" fontId="1" fillId="0" borderId="0" xfId="0" applyFont="1" applyFill="1" applyBorder="1"/>
    <xf numFmtId="164" fontId="1" fillId="2" borderId="1" xfId="0" applyNumberFormat="1" applyFont="1" applyFill="1" applyBorder="1"/>
    <xf numFmtId="0" fontId="3" fillId="0" borderId="0" xfId="0" applyFont="1" applyFill="1" applyBorder="1"/>
    <xf numFmtId="3" fontId="0" fillId="0" borderId="0" xfId="0" applyNumberFormat="1"/>
    <xf numFmtId="0" fontId="2" fillId="0" borderId="0" xfId="0" applyFont="1" applyAlignment="1">
      <alignment wrapText="1"/>
    </xf>
    <xf numFmtId="0" fontId="4" fillId="0" borderId="0" xfId="0" quotePrefix="1" applyFont="1" applyAlignment="1">
      <alignment horizontal="right" vertical="top"/>
    </xf>
    <xf numFmtId="0" fontId="5" fillId="0" borderId="0" xfId="0" applyFont="1"/>
    <xf numFmtId="9" fontId="0" fillId="0" borderId="0" xfId="0" applyNumberFormat="1"/>
    <xf numFmtId="0" fontId="0" fillId="0" borderId="0" xfId="0" applyAlignment="1">
      <alignment horizontal="right"/>
    </xf>
    <xf numFmtId="0" fontId="6" fillId="0" borderId="0" xfId="0" applyFont="1"/>
    <xf numFmtId="3" fontId="7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"/>
  <sheetViews>
    <sheetView tabSelected="1" view="pageBreakPreview" zoomScale="60" zoomScaleNormal="60" workbookViewId="0">
      <selection activeCell="D1" sqref="D1"/>
    </sheetView>
  </sheetViews>
  <sheetFormatPr defaultRowHeight="12.75" x14ac:dyDescent="0.2"/>
  <cols>
    <col min="1" max="1" width="5" bestFit="1" customWidth="1"/>
    <col min="2" max="2" width="8.140625" customWidth="1"/>
    <col min="4" max="4" width="7.42578125" customWidth="1"/>
    <col min="5" max="5" width="33" customWidth="1"/>
    <col min="6" max="6" width="21" customWidth="1"/>
    <col min="7" max="7" width="18.140625" customWidth="1"/>
    <col min="8" max="8" width="10.7109375" customWidth="1"/>
    <col min="11" max="11" width="10.140625" customWidth="1"/>
    <col min="12" max="12" width="9.28515625" customWidth="1"/>
    <col min="13" max="13" width="10" customWidth="1"/>
    <col min="14" max="14" width="9.7109375" customWidth="1"/>
  </cols>
  <sheetData>
    <row r="1" spans="1:15" ht="137.25" x14ac:dyDescent="0.2">
      <c r="A1" s="32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76</v>
      </c>
      <c r="G1" s="3" t="s">
        <v>5</v>
      </c>
      <c r="H1" s="4" t="s">
        <v>6</v>
      </c>
      <c r="I1" s="1" t="s">
        <v>7</v>
      </c>
      <c r="J1" s="1" t="s">
        <v>8</v>
      </c>
      <c r="K1" s="4" t="s">
        <v>9</v>
      </c>
      <c r="L1" s="3" t="s">
        <v>10</v>
      </c>
      <c r="M1" s="1" t="s">
        <v>11</v>
      </c>
      <c r="N1" s="1" t="s">
        <v>12</v>
      </c>
      <c r="O1" s="1" t="s">
        <v>75</v>
      </c>
    </row>
    <row r="2" spans="1:15" x14ac:dyDescent="0.2">
      <c r="A2">
        <v>1</v>
      </c>
      <c r="B2" s="5" t="s">
        <v>16</v>
      </c>
      <c r="C2" s="5" t="s">
        <v>13</v>
      </c>
      <c r="D2" s="5" t="s">
        <v>17</v>
      </c>
      <c r="E2" s="5" t="s">
        <v>18</v>
      </c>
      <c r="F2" s="6">
        <v>21073</v>
      </c>
      <c r="G2" s="6">
        <v>14675.2</v>
      </c>
      <c r="H2" s="7">
        <f>G2*$H$76</f>
        <v>13662.611200000001</v>
      </c>
      <c r="I2" s="6">
        <f>G2-H2</f>
        <v>1012.5887999999995</v>
      </c>
      <c r="J2" s="6">
        <f>L2-K2</f>
        <v>725.53360000000066</v>
      </c>
      <c r="K2" s="7">
        <f>L2*$H$77</f>
        <v>11783.6664</v>
      </c>
      <c r="L2" s="6">
        <v>12509.2</v>
      </c>
      <c r="M2" s="9">
        <f>1-(H2/G2)</f>
        <v>6.899999999999995E-2</v>
      </c>
      <c r="N2" s="9">
        <f>1-(K2/L2)</f>
        <v>5.8000000000000052E-2</v>
      </c>
      <c r="O2" s="18">
        <f>-(1-(K2/F2))</f>
        <v>-0.44081685569211793</v>
      </c>
    </row>
    <row r="3" spans="1:15" x14ac:dyDescent="0.2">
      <c r="A3">
        <f t="shared" ref="A3:A56" si="0">+A2+1</f>
        <v>2</v>
      </c>
      <c r="B3" s="5" t="s">
        <v>16</v>
      </c>
      <c r="C3" s="5" t="s">
        <v>13</v>
      </c>
      <c r="D3" s="5" t="s">
        <v>19</v>
      </c>
      <c r="E3" s="5" t="s">
        <v>20</v>
      </c>
      <c r="F3" s="6">
        <v>109</v>
      </c>
      <c r="G3" s="6">
        <v>21.5</v>
      </c>
      <c r="H3" s="8">
        <f>G3*$H$76</f>
        <v>20.016500000000001</v>
      </c>
      <c r="I3" s="6">
        <f>G3-H3</f>
        <v>1.4834999999999994</v>
      </c>
      <c r="J3" s="6">
        <f>L3-K3</f>
        <v>4.5529999999999973</v>
      </c>
      <c r="K3" s="8">
        <f>L3*$H$77</f>
        <v>73.947000000000003</v>
      </c>
      <c r="L3" s="6">
        <v>78.5</v>
      </c>
      <c r="M3" s="9">
        <f>1-(H3/G3)</f>
        <v>6.899999999999995E-2</v>
      </c>
      <c r="N3" s="9">
        <f>1-(K3/L3)</f>
        <v>5.799999999999994E-2</v>
      </c>
      <c r="O3" s="18">
        <f>-(1-(K3/F3))</f>
        <v>-0.32158715596330267</v>
      </c>
    </row>
    <row r="4" spans="1:15" x14ac:dyDescent="0.2">
      <c r="A4">
        <f t="shared" si="0"/>
        <v>3</v>
      </c>
      <c r="B4" s="5"/>
      <c r="C4" s="5"/>
      <c r="D4" s="5"/>
      <c r="E4" s="5"/>
      <c r="F4" s="6">
        <f t="shared" ref="F4:L4" si="1">SUM(F2:F3)</f>
        <v>21182</v>
      </c>
      <c r="G4" s="6">
        <f t="shared" si="1"/>
        <v>14696.7</v>
      </c>
      <c r="H4" s="14">
        <f t="shared" si="1"/>
        <v>13682.627700000001</v>
      </c>
      <c r="I4" s="6">
        <f t="shared" si="1"/>
        <v>1014.0722999999996</v>
      </c>
      <c r="J4" s="6">
        <f t="shared" si="1"/>
        <v>730.08660000000066</v>
      </c>
      <c r="K4" s="14">
        <f t="shared" si="1"/>
        <v>11857.6134</v>
      </c>
      <c r="L4" s="6">
        <f t="shared" si="1"/>
        <v>12587.7</v>
      </c>
      <c r="M4" s="9">
        <f>1-(H4/G4)</f>
        <v>6.899999999999995E-2</v>
      </c>
      <c r="N4" s="9">
        <f>1-(K4/L4)</f>
        <v>5.8000000000000052E-2</v>
      </c>
      <c r="O4" s="18">
        <f>-(1-(K4/F4))</f>
        <v>-0.44020331413464264</v>
      </c>
    </row>
    <row r="5" spans="1:15" x14ac:dyDescent="0.2">
      <c r="A5">
        <f t="shared" si="0"/>
        <v>4</v>
      </c>
      <c r="B5" s="10"/>
      <c r="C5" s="10"/>
      <c r="D5" s="10"/>
      <c r="E5" s="10"/>
      <c r="F5" s="11"/>
      <c r="G5" s="11"/>
      <c r="H5" s="15"/>
      <c r="I5" s="11"/>
      <c r="J5" s="11"/>
      <c r="K5" s="15"/>
      <c r="L5" s="11"/>
      <c r="M5" s="13"/>
      <c r="N5" s="13"/>
      <c r="O5" s="13"/>
    </row>
    <row r="6" spans="1:15" x14ac:dyDescent="0.2">
      <c r="A6">
        <f>+A5+1</f>
        <v>5</v>
      </c>
      <c r="B6" s="5" t="s">
        <v>16</v>
      </c>
      <c r="C6" s="5" t="s">
        <v>14</v>
      </c>
      <c r="D6" s="5" t="s">
        <v>17</v>
      </c>
      <c r="E6" s="5" t="s">
        <v>40</v>
      </c>
      <c r="F6" s="6">
        <v>46590</v>
      </c>
      <c r="G6" s="6">
        <v>32487</v>
      </c>
      <c r="H6" s="7">
        <f>G6*$H$76</f>
        <v>30245.397000000001</v>
      </c>
      <c r="I6" s="6">
        <f>G6-H6</f>
        <v>2241.6029999999992</v>
      </c>
      <c r="J6" s="6">
        <f>L6-K6</f>
        <v>2059.2320000000036</v>
      </c>
      <c r="K6" s="7">
        <f>L6*$H$77</f>
        <v>33444.767999999996</v>
      </c>
      <c r="L6" s="6">
        <v>35504</v>
      </c>
      <c r="M6" s="9">
        <f>1-(H6/G6)</f>
        <v>6.899999999999995E-2</v>
      </c>
      <c r="N6" s="9">
        <f>1-(K6/L6)</f>
        <v>5.8000000000000052E-2</v>
      </c>
      <c r="O6" s="18">
        <f>-(1-(H6/F6))</f>
        <v>-0.35081783644558917</v>
      </c>
    </row>
    <row r="7" spans="1:15" x14ac:dyDescent="0.2">
      <c r="A7">
        <f t="shared" si="0"/>
        <v>6</v>
      </c>
      <c r="B7" s="5" t="s">
        <v>16</v>
      </c>
      <c r="C7" s="5" t="s">
        <v>14</v>
      </c>
      <c r="D7" s="5" t="s">
        <v>17</v>
      </c>
      <c r="E7" s="5" t="s">
        <v>21</v>
      </c>
      <c r="F7" s="6">
        <v>241097</v>
      </c>
      <c r="G7" s="6">
        <v>160033</v>
      </c>
      <c r="H7" s="7">
        <f t="shared" ref="H7:H13" si="2">G7*$H$76</f>
        <v>148990.723</v>
      </c>
      <c r="I7" s="6">
        <f t="shared" ref="I7:I13" si="3">G7-H7</f>
        <v>11042.277000000002</v>
      </c>
      <c r="J7" s="6">
        <f t="shared" ref="J7:J13" si="4">L7-K7</f>
        <v>11992.834000000003</v>
      </c>
      <c r="K7" s="7">
        <f t="shared" ref="K7:K13" si="5">L7*$H$77</f>
        <v>194780.166</v>
      </c>
      <c r="L7" s="6">
        <v>206773</v>
      </c>
      <c r="M7" s="9">
        <f t="shared" ref="M7:M14" si="6">1-(H7/G7)</f>
        <v>6.9000000000000061E-2</v>
      </c>
      <c r="N7" s="9">
        <f t="shared" ref="N7:N14" si="7">1-(K7/L7)</f>
        <v>5.8000000000000052E-2</v>
      </c>
      <c r="O7" s="18">
        <f t="shared" ref="O7:O14" si="8">-(1-(K7/F7))</f>
        <v>-0.19210871143149855</v>
      </c>
    </row>
    <row r="8" spans="1:15" x14ac:dyDescent="0.2">
      <c r="A8">
        <f t="shared" si="0"/>
        <v>7</v>
      </c>
      <c r="B8" s="5" t="s">
        <v>16</v>
      </c>
      <c r="C8" s="5" t="s">
        <v>14</v>
      </c>
      <c r="D8" s="5" t="s">
        <v>17</v>
      </c>
      <c r="E8" s="5" t="s">
        <v>22</v>
      </c>
      <c r="F8" s="6">
        <v>20026</v>
      </c>
      <c r="G8" s="6">
        <v>7693.5</v>
      </c>
      <c r="H8" s="8">
        <f t="shared" si="2"/>
        <v>7162.6485000000002</v>
      </c>
      <c r="I8" s="6">
        <f t="shared" si="3"/>
        <v>530.85149999999976</v>
      </c>
      <c r="J8" s="6">
        <f t="shared" si="4"/>
        <v>389.9340000000002</v>
      </c>
      <c r="K8" s="8">
        <f t="shared" si="5"/>
        <v>6333.0659999999998</v>
      </c>
      <c r="L8" s="6">
        <v>6723</v>
      </c>
      <c r="M8" s="9">
        <f t="shared" si="6"/>
        <v>6.899999999999995E-2</v>
      </c>
      <c r="N8" s="9">
        <f t="shared" si="7"/>
        <v>5.8000000000000052E-2</v>
      </c>
      <c r="O8" s="18">
        <f t="shared" si="8"/>
        <v>-0.68375781484070708</v>
      </c>
    </row>
    <row r="9" spans="1:15" x14ac:dyDescent="0.2">
      <c r="A9">
        <f t="shared" si="0"/>
        <v>8</v>
      </c>
      <c r="B9" s="5" t="s">
        <v>16</v>
      </c>
      <c r="C9" s="5" t="s">
        <v>14</v>
      </c>
      <c r="D9" s="5" t="s">
        <v>17</v>
      </c>
      <c r="E9" s="5" t="s">
        <v>23</v>
      </c>
      <c r="F9" s="6">
        <v>123069</v>
      </c>
      <c r="G9" s="6">
        <v>99176</v>
      </c>
      <c r="H9" s="8">
        <f t="shared" si="2"/>
        <v>92332.856</v>
      </c>
      <c r="I9" s="6">
        <f t="shared" si="3"/>
        <v>6843.1440000000002</v>
      </c>
      <c r="J9" s="6">
        <f t="shared" si="4"/>
        <v>7025.1340000000055</v>
      </c>
      <c r="K9" s="8">
        <f t="shared" si="5"/>
        <v>114097.86599999999</v>
      </c>
      <c r="L9" s="6">
        <v>121123</v>
      </c>
      <c r="M9" s="9">
        <f t="shared" si="6"/>
        <v>6.899999999999995E-2</v>
      </c>
      <c r="N9" s="9">
        <f t="shared" si="7"/>
        <v>5.8000000000000052E-2</v>
      </c>
      <c r="O9" s="18">
        <f t="shared" si="8"/>
        <v>-7.2895156375691772E-2</v>
      </c>
    </row>
    <row r="10" spans="1:15" x14ac:dyDescent="0.2">
      <c r="A10">
        <f t="shared" si="0"/>
        <v>9</v>
      </c>
      <c r="B10" s="5" t="s">
        <v>16</v>
      </c>
      <c r="C10" s="5" t="s">
        <v>14</v>
      </c>
      <c r="D10" s="5" t="s">
        <v>17</v>
      </c>
      <c r="E10" s="5" t="s">
        <v>77</v>
      </c>
      <c r="F10" s="6">
        <v>43000</v>
      </c>
      <c r="G10" s="6">
        <v>39217</v>
      </c>
      <c r="H10" s="8">
        <f t="shared" si="2"/>
        <v>36511.027000000002</v>
      </c>
      <c r="I10" s="6">
        <f t="shared" si="3"/>
        <v>2705.9729999999981</v>
      </c>
      <c r="J10" s="6">
        <f t="shared" si="4"/>
        <v>2424.0810000000056</v>
      </c>
      <c r="K10" s="8">
        <f t="shared" si="5"/>
        <v>39370.418999999994</v>
      </c>
      <c r="L10" s="6">
        <v>41794.5</v>
      </c>
      <c r="M10" s="9">
        <f t="shared" si="6"/>
        <v>6.899999999999995E-2</v>
      </c>
      <c r="N10" s="9">
        <f t="shared" si="7"/>
        <v>5.8000000000000163E-2</v>
      </c>
      <c r="O10" s="18">
        <f t="shared" si="8"/>
        <v>-8.440886046511642E-2</v>
      </c>
    </row>
    <row r="11" spans="1:15" x14ac:dyDescent="0.2">
      <c r="A11">
        <f t="shared" si="0"/>
        <v>10</v>
      </c>
      <c r="B11" s="5" t="s">
        <v>16</v>
      </c>
      <c r="C11" s="5" t="s">
        <v>14</v>
      </c>
      <c r="D11" s="5" t="s">
        <v>17</v>
      </c>
      <c r="E11" s="5" t="s">
        <v>24</v>
      </c>
      <c r="F11" s="6">
        <v>262891</v>
      </c>
      <c r="G11" s="6">
        <v>167348.5</v>
      </c>
      <c r="H11" s="8">
        <f t="shared" si="2"/>
        <v>155801.4535</v>
      </c>
      <c r="I11" s="6">
        <f t="shared" si="3"/>
        <v>11547.046499999997</v>
      </c>
      <c r="J11" s="6">
        <f t="shared" si="4"/>
        <v>12350.955000000016</v>
      </c>
      <c r="K11" s="8">
        <f t="shared" si="5"/>
        <v>200596.54499999998</v>
      </c>
      <c r="L11" s="6">
        <v>212947.5</v>
      </c>
      <c r="M11" s="9">
        <f t="shared" si="6"/>
        <v>6.899999999999995E-2</v>
      </c>
      <c r="N11" s="9">
        <f t="shared" si="7"/>
        <v>5.8000000000000052E-2</v>
      </c>
      <c r="O11" s="18">
        <f t="shared" si="8"/>
        <v>-0.23695925307446819</v>
      </c>
    </row>
    <row r="12" spans="1:15" x14ac:dyDescent="0.2">
      <c r="A12">
        <f t="shared" si="0"/>
        <v>11</v>
      </c>
      <c r="B12" s="5" t="s">
        <v>16</v>
      </c>
      <c r="C12" s="5" t="s">
        <v>14</v>
      </c>
      <c r="D12" s="5" t="s">
        <v>19</v>
      </c>
      <c r="E12" s="5" t="s">
        <v>25</v>
      </c>
      <c r="F12" s="6">
        <v>2050</v>
      </c>
      <c r="G12" s="6">
        <v>1810.5</v>
      </c>
      <c r="H12" s="8">
        <f t="shared" si="2"/>
        <v>1685.5755000000001</v>
      </c>
      <c r="I12" s="6">
        <f t="shared" si="3"/>
        <v>124.92449999999985</v>
      </c>
      <c r="J12" s="6">
        <f t="shared" si="4"/>
        <v>109.12700000000018</v>
      </c>
      <c r="K12" s="8">
        <f t="shared" si="5"/>
        <v>1772.3729999999998</v>
      </c>
      <c r="L12" s="6">
        <v>1881.5</v>
      </c>
      <c r="M12" s="9">
        <f t="shared" si="6"/>
        <v>6.899999999999995E-2</v>
      </c>
      <c r="N12" s="9">
        <f t="shared" si="7"/>
        <v>5.8000000000000052E-2</v>
      </c>
      <c r="O12" s="18">
        <f t="shared" si="8"/>
        <v>-0.13542780487804884</v>
      </c>
    </row>
    <row r="13" spans="1:15" x14ac:dyDescent="0.2">
      <c r="A13">
        <f t="shared" si="0"/>
        <v>12</v>
      </c>
      <c r="B13" s="5" t="s">
        <v>16</v>
      </c>
      <c r="C13" s="5" t="s">
        <v>14</v>
      </c>
      <c r="D13" s="5" t="s">
        <v>19</v>
      </c>
      <c r="E13" s="5" t="s">
        <v>26</v>
      </c>
      <c r="F13" s="6">
        <v>25059</v>
      </c>
      <c r="G13" s="6">
        <v>7580.5</v>
      </c>
      <c r="H13" s="8">
        <f t="shared" si="2"/>
        <v>7057.4455000000007</v>
      </c>
      <c r="I13" s="6">
        <f t="shared" si="3"/>
        <v>523.05449999999928</v>
      </c>
      <c r="J13" s="6">
        <f t="shared" si="4"/>
        <v>254.76500000000033</v>
      </c>
      <c r="K13" s="8">
        <f t="shared" si="5"/>
        <v>4137.7349999999997</v>
      </c>
      <c r="L13" s="6">
        <v>4392.5</v>
      </c>
      <c r="M13" s="9">
        <f t="shared" si="6"/>
        <v>6.899999999999995E-2</v>
      </c>
      <c r="N13" s="9">
        <f t="shared" si="7"/>
        <v>5.8000000000000052E-2</v>
      </c>
      <c r="O13" s="18">
        <f t="shared" si="8"/>
        <v>-0.83488028253322155</v>
      </c>
    </row>
    <row r="14" spans="1:15" x14ac:dyDescent="0.2">
      <c r="A14">
        <f t="shared" si="0"/>
        <v>13</v>
      </c>
      <c r="B14" s="5"/>
      <c r="C14" s="5"/>
      <c r="D14" s="5"/>
      <c r="E14" s="5"/>
      <c r="F14" s="6">
        <f t="shared" ref="F14:L14" si="9">SUM(F6:F13)</f>
        <v>763782</v>
      </c>
      <c r="G14" s="6">
        <f t="shared" si="9"/>
        <v>515346</v>
      </c>
      <c r="H14" s="14">
        <f t="shared" si="9"/>
        <v>479787.12599999999</v>
      </c>
      <c r="I14" s="6">
        <f t="shared" si="9"/>
        <v>35558.873999999996</v>
      </c>
      <c r="J14" s="6">
        <f t="shared" si="9"/>
        <v>36606.062000000034</v>
      </c>
      <c r="K14" s="14">
        <f t="shared" si="9"/>
        <v>594532.93799999997</v>
      </c>
      <c r="L14" s="6">
        <f t="shared" si="9"/>
        <v>631139</v>
      </c>
      <c r="M14" s="9">
        <f t="shared" si="6"/>
        <v>6.9000000000000061E-2</v>
      </c>
      <c r="N14" s="9">
        <f t="shared" si="7"/>
        <v>5.8000000000000052E-2</v>
      </c>
      <c r="O14" s="18">
        <f t="shared" si="8"/>
        <v>-0.22159341539863475</v>
      </c>
    </row>
    <row r="15" spans="1:15" x14ac:dyDescent="0.2">
      <c r="A15">
        <f t="shared" si="0"/>
        <v>14</v>
      </c>
      <c r="B15" s="10"/>
      <c r="C15" s="10"/>
      <c r="D15" s="10"/>
      <c r="E15" s="10"/>
      <c r="F15" s="11"/>
      <c r="G15" s="11"/>
      <c r="H15" s="15"/>
      <c r="I15" s="11"/>
      <c r="J15" s="11"/>
      <c r="K15" s="15"/>
      <c r="L15" s="11"/>
      <c r="M15" s="13"/>
      <c r="N15" s="13"/>
      <c r="O15" s="13"/>
    </row>
    <row r="16" spans="1:15" x14ac:dyDescent="0.2">
      <c r="A16">
        <f t="shared" si="0"/>
        <v>15</v>
      </c>
      <c r="B16" s="5" t="s">
        <v>27</v>
      </c>
      <c r="C16" s="5" t="s">
        <v>13</v>
      </c>
      <c r="D16" s="5" t="s">
        <v>17</v>
      </c>
      <c r="E16" s="5" t="s">
        <v>28</v>
      </c>
      <c r="F16" s="6">
        <v>84448</v>
      </c>
      <c r="G16" s="6">
        <v>88776.93</v>
      </c>
      <c r="H16" s="7">
        <f t="shared" ref="H16:H29" si="10">G16*$H$76</f>
        <v>82651.321830000001</v>
      </c>
      <c r="I16" s="6">
        <f t="shared" ref="I16:I29" si="11">G16-H16</f>
        <v>6125.6081699999922</v>
      </c>
      <c r="J16" s="6">
        <f t="shared" ref="J16:J29" si="12">L16-K16</f>
        <v>3123.341760000003</v>
      </c>
      <c r="K16" s="7">
        <f t="shared" ref="K16:K29" si="13">L16*$H$77</f>
        <v>50727.378239999998</v>
      </c>
      <c r="L16" s="6">
        <v>53850.720000000001</v>
      </c>
      <c r="M16" s="9">
        <f t="shared" ref="M16:M30" si="14">1-(H16/G16)</f>
        <v>6.899999999999995E-2</v>
      </c>
      <c r="N16" s="9">
        <f t="shared" ref="N16:N30" si="15">1-(K16/L16)</f>
        <v>5.8000000000000052E-2</v>
      </c>
      <c r="O16" s="18">
        <f t="shared" ref="O16:O30" si="16">-(1-(H16/F16))</f>
        <v>-2.1275556200265222E-2</v>
      </c>
    </row>
    <row r="17" spans="1:15" x14ac:dyDescent="0.2">
      <c r="A17">
        <f t="shared" si="0"/>
        <v>16</v>
      </c>
      <c r="B17" s="5" t="s">
        <v>27</v>
      </c>
      <c r="C17" s="5" t="s">
        <v>13</v>
      </c>
      <c r="D17" s="5" t="s">
        <v>17</v>
      </c>
      <c r="E17" s="5" t="s">
        <v>79</v>
      </c>
      <c r="F17" s="6">
        <v>25000</v>
      </c>
      <c r="G17" s="6">
        <v>22904.25</v>
      </c>
      <c r="H17" s="8">
        <f t="shared" si="10"/>
        <v>21323.856750000003</v>
      </c>
      <c r="I17" s="6">
        <f t="shared" si="11"/>
        <v>1580.3932499999974</v>
      </c>
      <c r="J17" s="6">
        <f t="shared" si="12"/>
        <v>577.89314999999988</v>
      </c>
      <c r="K17" s="8">
        <f t="shared" si="13"/>
        <v>9385.7818499999994</v>
      </c>
      <c r="L17" s="6">
        <v>9963.6749999999993</v>
      </c>
      <c r="M17" s="9">
        <f t="shared" si="14"/>
        <v>6.8999999999999839E-2</v>
      </c>
      <c r="N17" s="9">
        <f t="shared" si="15"/>
        <v>5.799999999999994E-2</v>
      </c>
      <c r="O17" s="18">
        <f t="shared" si="16"/>
        <v>-0.14704572999999987</v>
      </c>
    </row>
    <row r="18" spans="1:15" x14ac:dyDescent="0.2">
      <c r="A18">
        <f t="shared" si="0"/>
        <v>17</v>
      </c>
      <c r="B18" s="5" t="s">
        <v>27</v>
      </c>
      <c r="C18" s="5" t="s">
        <v>13</v>
      </c>
      <c r="D18" s="5" t="s">
        <v>19</v>
      </c>
      <c r="E18" s="5" t="s">
        <v>29</v>
      </c>
      <c r="F18" s="6">
        <v>1081</v>
      </c>
      <c r="G18" s="6">
        <v>811.5</v>
      </c>
      <c r="H18" s="8">
        <f t="shared" si="10"/>
        <v>755.50650000000007</v>
      </c>
      <c r="I18" s="6">
        <f t="shared" si="11"/>
        <v>55.993499999999926</v>
      </c>
      <c r="J18" s="6">
        <f t="shared" si="12"/>
        <v>22.591000000000008</v>
      </c>
      <c r="K18" s="8">
        <f t="shared" si="13"/>
        <v>366.90899999999999</v>
      </c>
      <c r="L18" s="6">
        <v>389.5</v>
      </c>
      <c r="M18" s="9">
        <f t="shared" si="14"/>
        <v>6.899999999999995E-2</v>
      </c>
      <c r="N18" s="9">
        <f t="shared" si="15"/>
        <v>5.8000000000000052E-2</v>
      </c>
      <c r="O18" s="18">
        <f t="shared" si="16"/>
        <v>-0.30110407030527286</v>
      </c>
    </row>
    <row r="19" spans="1:15" x14ac:dyDescent="0.2">
      <c r="A19">
        <f t="shared" si="0"/>
        <v>18</v>
      </c>
      <c r="B19" s="5" t="s">
        <v>27</v>
      </c>
      <c r="C19" s="5" t="s">
        <v>13</v>
      </c>
      <c r="D19" s="5" t="s">
        <v>19</v>
      </c>
      <c r="E19" s="5" t="s">
        <v>30</v>
      </c>
      <c r="F19" s="6">
        <v>1774</v>
      </c>
      <c r="G19" s="6">
        <v>1434.5</v>
      </c>
      <c r="H19" s="8">
        <f t="shared" si="10"/>
        <v>1335.5195000000001</v>
      </c>
      <c r="I19" s="6">
        <f t="shared" si="11"/>
        <v>98.980499999999893</v>
      </c>
      <c r="J19" s="6">
        <f t="shared" si="12"/>
        <v>43.732000000000085</v>
      </c>
      <c r="K19" s="8">
        <f t="shared" si="13"/>
        <v>710.26799999999992</v>
      </c>
      <c r="L19" s="6">
        <v>754</v>
      </c>
      <c r="M19" s="9">
        <f t="shared" si="14"/>
        <v>6.899999999999995E-2</v>
      </c>
      <c r="N19" s="9">
        <f t="shared" si="15"/>
        <v>5.8000000000000163E-2</v>
      </c>
      <c r="O19" s="18">
        <f t="shared" si="16"/>
        <v>-0.24717051860202921</v>
      </c>
    </row>
    <row r="20" spans="1:15" x14ac:dyDescent="0.2">
      <c r="A20">
        <f t="shared" si="0"/>
        <v>19</v>
      </c>
      <c r="B20" s="5" t="s">
        <v>27</v>
      </c>
      <c r="C20" s="5" t="s">
        <v>13</v>
      </c>
      <c r="D20" s="5" t="s">
        <v>19</v>
      </c>
      <c r="E20" s="5" t="s">
        <v>31</v>
      </c>
      <c r="F20" s="6">
        <v>108</v>
      </c>
      <c r="G20" s="6">
        <v>98</v>
      </c>
      <c r="H20" s="8">
        <f t="shared" si="10"/>
        <v>91.238</v>
      </c>
      <c r="I20" s="6">
        <f t="shared" si="11"/>
        <v>6.7620000000000005</v>
      </c>
      <c r="J20" s="6">
        <f t="shared" si="12"/>
        <v>2.5810000000000031</v>
      </c>
      <c r="K20" s="8">
        <f t="shared" si="13"/>
        <v>41.918999999999997</v>
      </c>
      <c r="L20" s="6">
        <v>44.5</v>
      </c>
      <c r="M20" s="9">
        <f t="shared" si="14"/>
        <v>6.899999999999995E-2</v>
      </c>
      <c r="N20" s="9">
        <f t="shared" si="15"/>
        <v>5.8000000000000052E-2</v>
      </c>
      <c r="O20" s="18">
        <f t="shared" si="16"/>
        <v>-0.15520370370370373</v>
      </c>
    </row>
    <row r="21" spans="1:15" x14ac:dyDescent="0.2">
      <c r="A21">
        <f t="shared" si="0"/>
        <v>20</v>
      </c>
      <c r="B21" s="5" t="s">
        <v>27</v>
      </c>
      <c r="C21" s="5" t="s">
        <v>13</v>
      </c>
      <c r="D21" s="5" t="s">
        <v>19</v>
      </c>
      <c r="E21" s="5" t="s">
        <v>32</v>
      </c>
      <c r="F21" s="6">
        <v>956</v>
      </c>
      <c r="G21" s="6">
        <v>811</v>
      </c>
      <c r="H21" s="8">
        <f t="shared" si="10"/>
        <v>755.04100000000005</v>
      </c>
      <c r="I21" s="6">
        <f t="shared" si="11"/>
        <v>55.958999999999946</v>
      </c>
      <c r="J21" s="6">
        <f t="shared" si="12"/>
        <v>26.825000000000045</v>
      </c>
      <c r="K21" s="8">
        <f t="shared" si="13"/>
        <v>435.67499999999995</v>
      </c>
      <c r="L21" s="6">
        <v>462.5</v>
      </c>
      <c r="M21" s="9">
        <f t="shared" si="14"/>
        <v>6.899999999999995E-2</v>
      </c>
      <c r="N21" s="9">
        <f t="shared" si="15"/>
        <v>5.8000000000000052E-2</v>
      </c>
      <c r="O21" s="18">
        <f t="shared" si="16"/>
        <v>-0.2102081589958158</v>
      </c>
    </row>
    <row r="22" spans="1:15" x14ac:dyDescent="0.2">
      <c r="A22">
        <f t="shared" si="0"/>
        <v>21</v>
      </c>
      <c r="B22" s="5" t="s">
        <v>27</v>
      </c>
      <c r="C22" s="5" t="s">
        <v>13</v>
      </c>
      <c r="D22" s="5" t="s">
        <v>19</v>
      </c>
      <c r="E22" s="5" t="s">
        <v>33</v>
      </c>
      <c r="F22" s="6">
        <v>685</v>
      </c>
      <c r="G22" s="6">
        <v>541.5</v>
      </c>
      <c r="H22" s="8">
        <f t="shared" si="10"/>
        <v>504.13650000000001</v>
      </c>
      <c r="I22" s="6">
        <f t="shared" si="11"/>
        <v>37.363499999999988</v>
      </c>
      <c r="J22" s="6">
        <f t="shared" si="12"/>
        <v>16.84899999999999</v>
      </c>
      <c r="K22" s="8">
        <f t="shared" si="13"/>
        <v>273.65100000000001</v>
      </c>
      <c r="L22" s="6">
        <v>290.5</v>
      </c>
      <c r="M22" s="9">
        <f t="shared" si="14"/>
        <v>6.899999999999995E-2</v>
      </c>
      <c r="N22" s="9">
        <f t="shared" si="15"/>
        <v>5.799999999999994E-2</v>
      </c>
      <c r="O22" s="18">
        <f t="shared" si="16"/>
        <v>-0.26403430656934301</v>
      </c>
    </row>
    <row r="23" spans="1:15" x14ac:dyDescent="0.2">
      <c r="A23">
        <f t="shared" si="0"/>
        <v>22</v>
      </c>
      <c r="B23" s="5" t="s">
        <v>27</v>
      </c>
      <c r="C23" s="5" t="s">
        <v>13</v>
      </c>
      <c r="D23" s="5" t="s">
        <v>19</v>
      </c>
      <c r="E23" s="5" t="s">
        <v>34</v>
      </c>
      <c r="F23" s="6">
        <v>384</v>
      </c>
      <c r="G23" s="6">
        <v>379</v>
      </c>
      <c r="H23" s="8">
        <f t="shared" si="10"/>
        <v>352.84900000000005</v>
      </c>
      <c r="I23" s="6">
        <f t="shared" si="11"/>
        <v>26.150999999999954</v>
      </c>
      <c r="J23" s="6">
        <f t="shared" si="12"/>
        <v>10.179000000000002</v>
      </c>
      <c r="K23" s="8">
        <f t="shared" si="13"/>
        <v>165.321</v>
      </c>
      <c r="L23" s="6">
        <v>175.5</v>
      </c>
      <c r="M23" s="9">
        <f t="shared" si="14"/>
        <v>6.8999999999999839E-2</v>
      </c>
      <c r="N23" s="9">
        <f t="shared" si="15"/>
        <v>5.8000000000000052E-2</v>
      </c>
      <c r="O23" s="18">
        <f t="shared" si="16"/>
        <v>-8.112239583333325E-2</v>
      </c>
    </row>
    <row r="24" spans="1:15" x14ac:dyDescent="0.2">
      <c r="A24">
        <f t="shared" si="0"/>
        <v>23</v>
      </c>
      <c r="B24" s="5" t="s">
        <v>27</v>
      </c>
      <c r="C24" s="5" t="s">
        <v>13</v>
      </c>
      <c r="D24" s="5" t="s">
        <v>19</v>
      </c>
      <c r="E24" s="5" t="s">
        <v>35</v>
      </c>
      <c r="F24" s="6">
        <v>181</v>
      </c>
      <c r="G24" s="6">
        <v>165.5</v>
      </c>
      <c r="H24" s="8">
        <f t="shared" si="10"/>
        <v>154.0805</v>
      </c>
      <c r="I24" s="6">
        <f t="shared" si="11"/>
        <v>11.419499999999999</v>
      </c>
      <c r="J24" s="6">
        <f t="shared" si="12"/>
        <v>2.9000000000000057</v>
      </c>
      <c r="K24" s="8">
        <f t="shared" si="13"/>
        <v>47.099999999999994</v>
      </c>
      <c r="L24" s="6">
        <v>50</v>
      </c>
      <c r="M24" s="9">
        <f t="shared" si="14"/>
        <v>6.899999999999995E-2</v>
      </c>
      <c r="N24" s="9">
        <f t="shared" si="15"/>
        <v>5.8000000000000163E-2</v>
      </c>
      <c r="O24" s="18">
        <f t="shared" si="16"/>
        <v>-0.14872651933701653</v>
      </c>
    </row>
    <row r="25" spans="1:15" x14ac:dyDescent="0.2">
      <c r="A25">
        <f t="shared" si="0"/>
        <v>24</v>
      </c>
      <c r="B25" s="5" t="s">
        <v>27</v>
      </c>
      <c r="C25" s="5" t="s">
        <v>13</v>
      </c>
      <c r="D25" s="5" t="s">
        <v>19</v>
      </c>
      <c r="E25" s="5" t="s">
        <v>36</v>
      </c>
      <c r="F25" s="6">
        <v>5590</v>
      </c>
      <c r="G25" s="6">
        <v>5261.5</v>
      </c>
      <c r="H25" s="8">
        <f t="shared" si="10"/>
        <v>4898.4565000000002</v>
      </c>
      <c r="I25" s="6">
        <f t="shared" si="11"/>
        <v>363.04349999999977</v>
      </c>
      <c r="J25" s="6">
        <f t="shared" si="12"/>
        <v>154.54100000000017</v>
      </c>
      <c r="K25" s="8">
        <f t="shared" si="13"/>
        <v>2509.9589999999998</v>
      </c>
      <c r="L25" s="6">
        <v>2664.5</v>
      </c>
      <c r="M25" s="9">
        <f t="shared" si="14"/>
        <v>6.899999999999995E-2</v>
      </c>
      <c r="N25" s="9">
        <f t="shared" si="15"/>
        <v>5.8000000000000052E-2</v>
      </c>
      <c r="O25" s="18">
        <f t="shared" si="16"/>
        <v>-0.12371082289803215</v>
      </c>
    </row>
    <row r="26" spans="1:15" x14ac:dyDescent="0.2">
      <c r="A26">
        <f t="shared" si="0"/>
        <v>25</v>
      </c>
      <c r="B26" s="5" t="s">
        <v>27</v>
      </c>
      <c r="C26" s="5" t="s">
        <v>13</v>
      </c>
      <c r="D26" s="5" t="s">
        <v>19</v>
      </c>
      <c r="E26" s="5" t="s">
        <v>37</v>
      </c>
      <c r="F26" s="6">
        <v>740</v>
      </c>
      <c r="G26" s="6">
        <v>544.5</v>
      </c>
      <c r="H26" s="8">
        <f t="shared" si="10"/>
        <v>506.92950000000002</v>
      </c>
      <c r="I26" s="6">
        <f t="shared" si="11"/>
        <v>37.570499999999981</v>
      </c>
      <c r="J26" s="6">
        <f t="shared" si="12"/>
        <v>14.239000000000004</v>
      </c>
      <c r="K26" s="8">
        <f t="shared" si="13"/>
        <v>231.261</v>
      </c>
      <c r="L26" s="6">
        <v>245.5</v>
      </c>
      <c r="M26" s="9">
        <f t="shared" si="14"/>
        <v>6.899999999999995E-2</v>
      </c>
      <c r="N26" s="9">
        <f t="shared" si="15"/>
        <v>5.8000000000000052E-2</v>
      </c>
      <c r="O26" s="18">
        <f t="shared" si="16"/>
        <v>-0.3149601351351351</v>
      </c>
    </row>
    <row r="27" spans="1:15" x14ac:dyDescent="0.2">
      <c r="A27">
        <f t="shared" si="0"/>
        <v>26</v>
      </c>
      <c r="B27" s="5" t="s">
        <v>27</v>
      </c>
      <c r="C27" s="5" t="s">
        <v>13</v>
      </c>
      <c r="D27" s="5" t="s">
        <v>19</v>
      </c>
      <c r="E27" s="5" t="s">
        <v>80</v>
      </c>
      <c r="F27" s="6">
        <v>6647</v>
      </c>
      <c r="G27" s="6">
        <v>8525.5</v>
      </c>
      <c r="H27" s="8">
        <f t="shared" si="10"/>
        <v>7937.2405000000008</v>
      </c>
      <c r="I27" s="6">
        <f t="shared" si="11"/>
        <v>588.25949999999921</v>
      </c>
      <c r="J27" s="6">
        <f t="shared" si="12"/>
        <v>383.1190000000006</v>
      </c>
      <c r="K27" s="8">
        <f t="shared" si="13"/>
        <v>6222.3809999999994</v>
      </c>
      <c r="L27" s="6">
        <v>6605.5</v>
      </c>
      <c r="M27" s="9">
        <f t="shared" si="14"/>
        <v>6.899999999999995E-2</v>
      </c>
      <c r="N27" s="9">
        <f t="shared" si="15"/>
        <v>5.8000000000000052E-2</v>
      </c>
      <c r="O27" s="18">
        <f t="shared" si="16"/>
        <v>0.19410869565217403</v>
      </c>
    </row>
    <row r="28" spans="1:15" x14ac:dyDescent="0.2">
      <c r="A28">
        <f t="shared" si="0"/>
        <v>27</v>
      </c>
      <c r="B28" s="5" t="s">
        <v>27</v>
      </c>
      <c r="C28" s="5" t="s">
        <v>13</v>
      </c>
      <c r="D28" s="5" t="s">
        <v>19</v>
      </c>
      <c r="E28" s="5" t="s">
        <v>38</v>
      </c>
      <c r="F28" s="6">
        <v>1956</v>
      </c>
      <c r="G28" s="6">
        <v>255</v>
      </c>
      <c r="H28" s="8">
        <f t="shared" si="10"/>
        <v>237.405</v>
      </c>
      <c r="I28" s="6">
        <f t="shared" si="11"/>
        <v>17.594999999999999</v>
      </c>
      <c r="J28" s="6">
        <f t="shared" si="12"/>
        <v>10.585000000000008</v>
      </c>
      <c r="K28" s="8">
        <f t="shared" si="13"/>
        <v>171.91499999999999</v>
      </c>
      <c r="L28" s="6">
        <v>182.5</v>
      </c>
      <c r="M28" s="9">
        <f t="shared" si="14"/>
        <v>6.899999999999995E-2</v>
      </c>
      <c r="N28" s="9">
        <f t="shared" si="15"/>
        <v>5.8000000000000052E-2</v>
      </c>
      <c r="O28" s="18">
        <f t="shared" si="16"/>
        <v>-0.87862730061349692</v>
      </c>
    </row>
    <row r="29" spans="1:15" x14ac:dyDescent="0.2">
      <c r="A29">
        <f t="shared" si="0"/>
        <v>28</v>
      </c>
      <c r="B29" s="5" t="s">
        <v>27</v>
      </c>
      <c r="C29" s="5" t="s">
        <v>13</v>
      </c>
      <c r="D29" s="5" t="s">
        <v>19</v>
      </c>
      <c r="E29" s="5" t="s">
        <v>39</v>
      </c>
      <c r="F29" s="6">
        <v>583</v>
      </c>
      <c r="G29" s="6">
        <v>561.5</v>
      </c>
      <c r="H29" s="8">
        <f t="shared" si="10"/>
        <v>522.75650000000007</v>
      </c>
      <c r="I29" s="6">
        <f t="shared" si="11"/>
        <v>38.743499999999926</v>
      </c>
      <c r="J29" s="6">
        <f t="shared" si="12"/>
        <v>20.097000000000037</v>
      </c>
      <c r="K29" s="8">
        <f t="shared" si="13"/>
        <v>326.40299999999996</v>
      </c>
      <c r="L29" s="6">
        <v>346.5</v>
      </c>
      <c r="M29" s="9">
        <f t="shared" si="14"/>
        <v>6.8999999999999839E-2</v>
      </c>
      <c r="N29" s="9">
        <f t="shared" si="15"/>
        <v>5.8000000000000052E-2</v>
      </c>
      <c r="O29" s="18">
        <f t="shared" si="16"/>
        <v>-0.10333361921097761</v>
      </c>
    </row>
    <row r="30" spans="1:15" x14ac:dyDescent="0.2">
      <c r="A30">
        <f t="shared" si="0"/>
        <v>29</v>
      </c>
      <c r="B30" s="5"/>
      <c r="C30" s="5"/>
      <c r="D30" s="5"/>
      <c r="E30" s="5"/>
      <c r="F30" s="6">
        <f t="shared" ref="F30:L30" si="17">SUM(F16:F29)</f>
        <v>130133</v>
      </c>
      <c r="G30" s="6">
        <f t="shared" si="17"/>
        <v>131070.18</v>
      </c>
      <c r="H30" s="14">
        <f t="shared" si="17"/>
        <v>122026.33757999999</v>
      </c>
      <c r="I30" s="6">
        <f t="shared" si="17"/>
        <v>9043.8424199999881</v>
      </c>
      <c r="J30" s="6">
        <f t="shared" si="17"/>
        <v>4409.472910000004</v>
      </c>
      <c r="K30" s="14">
        <f t="shared" si="17"/>
        <v>71615.922089999993</v>
      </c>
      <c r="L30" s="6">
        <f t="shared" si="17"/>
        <v>76025.395000000004</v>
      </c>
      <c r="M30" s="9">
        <f t="shared" si="14"/>
        <v>6.9000000000000061E-2</v>
      </c>
      <c r="N30" s="9">
        <f t="shared" si="15"/>
        <v>5.8000000000000163E-2</v>
      </c>
      <c r="O30" s="18">
        <f t="shared" si="16"/>
        <v>-6.229520890166218E-2</v>
      </c>
    </row>
    <row r="31" spans="1:15" x14ac:dyDescent="0.2">
      <c r="A31">
        <f t="shared" si="0"/>
        <v>30</v>
      </c>
      <c r="B31" s="10"/>
      <c r="C31" s="10"/>
      <c r="D31" s="10"/>
      <c r="E31" s="10"/>
      <c r="F31" s="11"/>
      <c r="G31" s="11"/>
      <c r="H31" s="15"/>
      <c r="I31" s="11"/>
      <c r="J31" s="11"/>
      <c r="K31" s="15"/>
      <c r="L31" s="11"/>
      <c r="M31" s="13"/>
      <c r="N31" s="13"/>
      <c r="O31" s="13"/>
    </row>
    <row r="32" spans="1:15" x14ac:dyDescent="0.2">
      <c r="A32">
        <f t="shared" si="0"/>
        <v>31</v>
      </c>
      <c r="B32" s="5" t="s">
        <v>27</v>
      </c>
      <c r="C32" s="5" t="s">
        <v>14</v>
      </c>
      <c r="D32" s="5" t="s">
        <v>17</v>
      </c>
      <c r="E32" s="5" t="s">
        <v>41</v>
      </c>
      <c r="F32" s="6">
        <v>12002</v>
      </c>
      <c r="G32" s="6">
        <v>10385</v>
      </c>
      <c r="H32" s="8">
        <f t="shared" ref="H32:H53" si="18">G32*$H$76</f>
        <v>9668.4350000000013</v>
      </c>
      <c r="I32" s="6">
        <f t="shared" ref="I32:I53" si="19">G32-H32</f>
        <v>716.56499999999869</v>
      </c>
      <c r="J32" s="6">
        <f t="shared" ref="J32:J53" si="20">L32-K32</f>
        <v>589.19300000000112</v>
      </c>
      <c r="K32" s="8">
        <f t="shared" ref="K32:K53" si="21">L32*$H$77</f>
        <v>9569.3069999999989</v>
      </c>
      <c r="L32" s="6">
        <v>10158.5</v>
      </c>
      <c r="M32" s="9">
        <f t="shared" ref="M32:M40" si="22">1-(H32/G32)</f>
        <v>6.8999999999999839E-2</v>
      </c>
      <c r="N32" s="9">
        <f t="shared" ref="N32:N54" si="23">1-(K32/L32)</f>
        <v>5.8000000000000163E-2</v>
      </c>
      <c r="O32" s="18">
        <f t="shared" ref="O32:O40" si="24">-(1-(H32/F32))</f>
        <v>-0.19443134477587054</v>
      </c>
    </row>
    <row r="33" spans="1:15" x14ac:dyDescent="0.2">
      <c r="A33">
        <f t="shared" si="0"/>
        <v>32</v>
      </c>
      <c r="B33" s="5" t="s">
        <v>27</v>
      </c>
      <c r="C33" s="5" t="s">
        <v>14</v>
      </c>
      <c r="D33" s="5" t="s">
        <v>17</v>
      </c>
      <c r="E33" s="5" t="s">
        <v>42</v>
      </c>
      <c r="F33" s="6">
        <v>4250</v>
      </c>
      <c r="G33" s="6">
        <v>1791.5</v>
      </c>
      <c r="H33" s="8">
        <f t="shared" si="18"/>
        <v>1667.8865000000001</v>
      </c>
      <c r="I33" s="6">
        <f t="shared" si="19"/>
        <v>123.61349999999993</v>
      </c>
      <c r="J33" s="6">
        <f t="shared" si="20"/>
        <v>163.125</v>
      </c>
      <c r="K33" s="8">
        <f t="shared" si="21"/>
        <v>2649.375</v>
      </c>
      <c r="L33" s="6">
        <v>2812.5</v>
      </c>
      <c r="M33" s="9">
        <f t="shared" si="22"/>
        <v>6.899999999999995E-2</v>
      </c>
      <c r="N33" s="9">
        <f t="shared" si="23"/>
        <v>5.8000000000000052E-2</v>
      </c>
      <c r="O33" s="18">
        <f t="shared" si="24"/>
        <v>-0.60755611764705875</v>
      </c>
    </row>
    <row r="34" spans="1:15" x14ac:dyDescent="0.2">
      <c r="A34">
        <f t="shared" si="0"/>
        <v>33</v>
      </c>
      <c r="B34" s="5" t="s">
        <v>27</v>
      </c>
      <c r="C34" s="5" t="s">
        <v>14</v>
      </c>
      <c r="D34" s="5" t="s">
        <v>17</v>
      </c>
      <c r="E34" s="5" t="s">
        <v>81</v>
      </c>
      <c r="F34" s="6">
        <v>100000</v>
      </c>
      <c r="G34" s="6">
        <v>93606</v>
      </c>
      <c r="H34" s="8">
        <f t="shared" si="18"/>
        <v>87147.186000000002</v>
      </c>
      <c r="I34" s="6">
        <f t="shared" si="19"/>
        <v>6458.8139999999985</v>
      </c>
      <c r="J34" s="6">
        <f t="shared" si="20"/>
        <v>3861.7850000000035</v>
      </c>
      <c r="K34" s="8">
        <f t="shared" si="21"/>
        <v>62720.714999999997</v>
      </c>
      <c r="L34" s="6">
        <v>66582.5</v>
      </c>
      <c r="M34" s="9">
        <f t="shared" si="22"/>
        <v>6.899999999999995E-2</v>
      </c>
      <c r="N34" s="9">
        <f t="shared" si="23"/>
        <v>5.8000000000000052E-2</v>
      </c>
      <c r="O34" s="18">
        <f t="shared" si="24"/>
        <v>-0.12852814000000001</v>
      </c>
    </row>
    <row r="35" spans="1:15" x14ac:dyDescent="0.2">
      <c r="A35">
        <f t="shared" si="0"/>
        <v>34</v>
      </c>
      <c r="B35" s="5" t="s">
        <v>27</v>
      </c>
      <c r="C35" s="5" t="s">
        <v>14</v>
      </c>
      <c r="D35" s="5" t="s">
        <v>17</v>
      </c>
      <c r="E35" s="5" t="s">
        <v>43</v>
      </c>
      <c r="F35" s="6">
        <v>24921</v>
      </c>
      <c r="G35" s="6">
        <v>24224.5</v>
      </c>
      <c r="H35" s="8">
        <f t="shared" si="18"/>
        <v>22553.0095</v>
      </c>
      <c r="I35" s="6">
        <f t="shared" si="19"/>
        <v>1671.4904999999999</v>
      </c>
      <c r="J35" s="6">
        <f t="shared" si="20"/>
        <v>699.91500000000087</v>
      </c>
      <c r="K35" s="8">
        <f t="shared" si="21"/>
        <v>11367.584999999999</v>
      </c>
      <c r="L35" s="6">
        <v>12067.5</v>
      </c>
      <c r="M35" s="9">
        <f t="shared" si="22"/>
        <v>6.899999999999995E-2</v>
      </c>
      <c r="N35" s="9">
        <f t="shared" si="23"/>
        <v>5.8000000000000052E-2</v>
      </c>
      <c r="O35" s="18">
        <f t="shared" si="24"/>
        <v>-9.5019882829741942E-2</v>
      </c>
    </row>
    <row r="36" spans="1:15" x14ac:dyDescent="0.2">
      <c r="A36">
        <f t="shared" si="0"/>
        <v>35</v>
      </c>
      <c r="B36" s="5" t="s">
        <v>27</v>
      </c>
      <c r="C36" s="5" t="s">
        <v>14</v>
      </c>
      <c r="D36" s="5" t="s">
        <v>17</v>
      </c>
      <c r="E36" s="5" t="s">
        <v>44</v>
      </c>
      <c r="F36" s="6">
        <v>1027</v>
      </c>
      <c r="G36" s="6">
        <v>749</v>
      </c>
      <c r="H36" s="8">
        <f t="shared" si="18"/>
        <v>697.31900000000007</v>
      </c>
      <c r="I36" s="6">
        <f t="shared" si="19"/>
        <v>51.680999999999926</v>
      </c>
      <c r="J36" s="6">
        <f t="shared" si="20"/>
        <v>22.706999999999994</v>
      </c>
      <c r="K36" s="8">
        <f t="shared" si="21"/>
        <v>368.79300000000001</v>
      </c>
      <c r="L36" s="6">
        <v>391.5</v>
      </c>
      <c r="M36" s="9">
        <f t="shared" si="22"/>
        <v>6.899999999999995E-2</v>
      </c>
      <c r="N36" s="9">
        <f t="shared" si="23"/>
        <v>5.799999999999994E-2</v>
      </c>
      <c r="O36" s="18">
        <f t="shared" si="24"/>
        <v>-0.32101363193768251</v>
      </c>
    </row>
    <row r="37" spans="1:15" x14ac:dyDescent="0.2">
      <c r="A37">
        <f t="shared" si="0"/>
        <v>36</v>
      </c>
      <c r="B37" s="5" t="s">
        <v>27</v>
      </c>
      <c r="C37" s="5" t="s">
        <v>14</v>
      </c>
      <c r="D37" s="5" t="s">
        <v>17</v>
      </c>
      <c r="E37" s="5" t="s">
        <v>45</v>
      </c>
      <c r="F37" s="6">
        <v>23004</v>
      </c>
      <c r="G37" s="6">
        <v>21955.5</v>
      </c>
      <c r="H37" s="8">
        <f t="shared" si="18"/>
        <v>20440.570500000002</v>
      </c>
      <c r="I37" s="6">
        <f t="shared" si="19"/>
        <v>1514.9294999999984</v>
      </c>
      <c r="J37" s="6">
        <f t="shared" si="20"/>
        <v>875.97400000000016</v>
      </c>
      <c r="K37" s="8">
        <f t="shared" si="21"/>
        <v>14227.026</v>
      </c>
      <c r="L37" s="6">
        <v>15103</v>
      </c>
      <c r="M37" s="9">
        <f t="shared" si="22"/>
        <v>6.899999999999995E-2</v>
      </c>
      <c r="N37" s="9">
        <f t="shared" si="23"/>
        <v>5.8000000000000052E-2</v>
      </c>
      <c r="O37" s="18">
        <f t="shared" si="24"/>
        <v>-0.11143407668231609</v>
      </c>
    </row>
    <row r="38" spans="1:15" x14ac:dyDescent="0.2">
      <c r="A38">
        <f t="shared" si="0"/>
        <v>37</v>
      </c>
      <c r="B38" s="5" t="s">
        <v>27</v>
      </c>
      <c r="C38" s="5" t="s">
        <v>14</v>
      </c>
      <c r="D38" s="5" t="s">
        <v>17</v>
      </c>
      <c r="E38" s="5" t="s">
        <v>18</v>
      </c>
      <c r="F38" s="6">
        <v>5327</v>
      </c>
      <c r="G38" s="6">
        <v>3668.8</v>
      </c>
      <c r="H38" s="8">
        <f t="shared" si="18"/>
        <v>3415.6528000000003</v>
      </c>
      <c r="I38" s="6">
        <f t="shared" si="19"/>
        <v>253.14719999999988</v>
      </c>
      <c r="J38" s="6">
        <f t="shared" si="20"/>
        <v>181.38340000000017</v>
      </c>
      <c r="K38" s="8">
        <f t="shared" si="21"/>
        <v>2945.9166</v>
      </c>
      <c r="L38" s="6">
        <v>3127.3</v>
      </c>
      <c r="M38" s="9">
        <f t="shared" si="22"/>
        <v>6.899999999999995E-2</v>
      </c>
      <c r="N38" s="9">
        <f t="shared" si="23"/>
        <v>5.8000000000000052E-2</v>
      </c>
      <c r="O38" s="18">
        <f t="shared" si="24"/>
        <v>-0.35880367936925095</v>
      </c>
    </row>
    <row r="39" spans="1:15" x14ac:dyDescent="0.2">
      <c r="A39">
        <f t="shared" si="0"/>
        <v>38</v>
      </c>
      <c r="B39" s="5" t="s">
        <v>27</v>
      </c>
      <c r="C39" s="5" t="s">
        <v>14</v>
      </c>
      <c r="D39" s="5" t="s">
        <v>17</v>
      </c>
      <c r="E39" s="5" t="s">
        <v>15</v>
      </c>
      <c r="F39" s="6">
        <v>47487</v>
      </c>
      <c r="G39" s="6">
        <v>45982</v>
      </c>
      <c r="H39" s="8">
        <f t="shared" si="18"/>
        <v>42809.242000000006</v>
      </c>
      <c r="I39" s="6">
        <f t="shared" si="19"/>
        <v>3172.7579999999944</v>
      </c>
      <c r="J39" s="6">
        <f t="shared" si="20"/>
        <v>2623.2819999999992</v>
      </c>
      <c r="K39" s="8">
        <f t="shared" si="21"/>
        <v>42605.718000000001</v>
      </c>
      <c r="L39" s="6">
        <v>45229</v>
      </c>
      <c r="M39" s="9">
        <f t="shared" si="22"/>
        <v>6.8999999999999839E-2</v>
      </c>
      <c r="N39" s="9">
        <f t="shared" si="23"/>
        <v>5.799999999999994E-2</v>
      </c>
      <c r="O39" s="18">
        <f t="shared" si="24"/>
        <v>-9.8506075346936894E-2</v>
      </c>
    </row>
    <row r="40" spans="1:15" x14ac:dyDescent="0.2">
      <c r="A40">
        <f t="shared" si="0"/>
        <v>39</v>
      </c>
      <c r="B40" s="5" t="s">
        <v>27</v>
      </c>
      <c r="C40" s="5" t="s">
        <v>14</v>
      </c>
      <c r="D40" s="5" t="s">
        <v>17</v>
      </c>
      <c r="E40" s="5" t="s">
        <v>82</v>
      </c>
      <c r="F40" s="6">
        <v>48000</v>
      </c>
      <c r="G40" s="6">
        <v>45733.57</v>
      </c>
      <c r="H40" s="8">
        <f t="shared" si="18"/>
        <v>42577.953670000003</v>
      </c>
      <c r="I40" s="6">
        <f t="shared" si="19"/>
        <v>3155.6163299999971</v>
      </c>
      <c r="J40" s="6">
        <f t="shared" si="20"/>
        <v>1608.99424</v>
      </c>
      <c r="K40" s="8">
        <f t="shared" si="21"/>
        <v>26132.285759999999</v>
      </c>
      <c r="L40" s="6">
        <v>27741.279999999999</v>
      </c>
      <c r="M40" s="9">
        <f t="shared" si="22"/>
        <v>6.899999999999995E-2</v>
      </c>
      <c r="N40" s="9">
        <f t="shared" si="23"/>
        <v>5.8000000000000052E-2</v>
      </c>
      <c r="O40" s="18">
        <f t="shared" si="24"/>
        <v>-0.11295929854166664</v>
      </c>
    </row>
    <row r="41" spans="1:15" x14ac:dyDescent="0.2">
      <c r="A41">
        <f t="shared" si="0"/>
        <v>40</v>
      </c>
      <c r="B41" s="5" t="s">
        <v>27</v>
      </c>
      <c r="C41" s="5" t="s">
        <v>14</v>
      </c>
      <c r="D41" s="5" t="s">
        <v>17</v>
      </c>
      <c r="E41" s="5" t="s">
        <v>46</v>
      </c>
      <c r="F41" s="6">
        <v>3</v>
      </c>
      <c r="G41" s="6">
        <v>0</v>
      </c>
      <c r="H41" s="8">
        <f t="shared" si="18"/>
        <v>0</v>
      </c>
      <c r="I41" s="6">
        <f t="shared" si="19"/>
        <v>0</v>
      </c>
      <c r="J41" s="6">
        <f t="shared" si="20"/>
        <v>0</v>
      </c>
      <c r="K41" s="8">
        <f t="shared" si="21"/>
        <v>0</v>
      </c>
      <c r="L41" s="6">
        <v>0</v>
      </c>
      <c r="M41" s="9">
        <v>0</v>
      </c>
      <c r="N41" s="9">
        <v>0</v>
      </c>
      <c r="O41" s="18"/>
    </row>
    <row r="42" spans="1:15" x14ac:dyDescent="0.2">
      <c r="A42">
        <f t="shared" si="0"/>
        <v>41</v>
      </c>
      <c r="B42" s="5" t="s">
        <v>27</v>
      </c>
      <c r="C42" s="5" t="s">
        <v>14</v>
      </c>
      <c r="D42" s="5" t="s">
        <v>17</v>
      </c>
      <c r="E42" s="5" t="s">
        <v>79</v>
      </c>
      <c r="F42" s="6">
        <v>140000</v>
      </c>
      <c r="G42" s="6">
        <v>129790.75</v>
      </c>
      <c r="H42" s="8">
        <f t="shared" si="18"/>
        <v>120835.18825000001</v>
      </c>
      <c r="I42" s="6">
        <f t="shared" si="19"/>
        <v>8955.5617499999935</v>
      </c>
      <c r="J42" s="6">
        <f t="shared" si="20"/>
        <v>3274.7278500000029</v>
      </c>
      <c r="K42" s="8">
        <f t="shared" si="21"/>
        <v>53186.097149999994</v>
      </c>
      <c r="L42" s="6">
        <v>56460.824999999997</v>
      </c>
      <c r="M42" s="9">
        <f t="shared" ref="M42:M54" si="25">1-(H42/G42)</f>
        <v>6.899999999999995E-2</v>
      </c>
      <c r="N42" s="9">
        <f t="shared" si="23"/>
        <v>5.8000000000000052E-2</v>
      </c>
      <c r="O42" s="18">
        <f t="shared" ref="O42:O54" si="26">-(1-(H42/F42))</f>
        <v>-0.13689151249999998</v>
      </c>
    </row>
    <row r="43" spans="1:15" x14ac:dyDescent="0.2">
      <c r="A43">
        <f t="shared" si="0"/>
        <v>42</v>
      </c>
      <c r="B43" s="5" t="s">
        <v>27</v>
      </c>
      <c r="C43" s="5" t="s">
        <v>14</v>
      </c>
      <c r="D43" s="5" t="s">
        <v>17</v>
      </c>
      <c r="E43" s="5" t="s">
        <v>83</v>
      </c>
      <c r="F43" s="6">
        <v>585000</v>
      </c>
      <c r="G43" s="6">
        <v>534907</v>
      </c>
      <c r="H43" s="8">
        <f t="shared" si="18"/>
        <v>497998.41700000002</v>
      </c>
      <c r="I43" s="6">
        <f t="shared" si="19"/>
        <v>36908.582999999984</v>
      </c>
      <c r="J43" s="6">
        <f t="shared" si="20"/>
        <v>15048.361000000004</v>
      </c>
      <c r="K43" s="8">
        <f t="shared" si="21"/>
        <v>244406.139</v>
      </c>
      <c r="L43" s="6">
        <v>259454.5</v>
      </c>
      <c r="M43" s="9">
        <f t="shared" si="25"/>
        <v>6.899999999999995E-2</v>
      </c>
      <c r="N43" s="9">
        <f t="shared" si="23"/>
        <v>5.8000000000000052E-2</v>
      </c>
      <c r="O43" s="18">
        <f t="shared" si="26"/>
        <v>-0.14872065470085472</v>
      </c>
    </row>
    <row r="44" spans="1:15" x14ac:dyDescent="0.2">
      <c r="A44">
        <f t="shared" si="0"/>
        <v>43</v>
      </c>
      <c r="B44" s="5" t="s">
        <v>27</v>
      </c>
      <c r="C44" s="5" t="s">
        <v>14</v>
      </c>
      <c r="D44" s="5" t="s">
        <v>19</v>
      </c>
      <c r="E44" s="5" t="s">
        <v>47</v>
      </c>
      <c r="F44" s="6">
        <v>2287</v>
      </c>
      <c r="G44" s="6">
        <v>2219.5</v>
      </c>
      <c r="H44" s="8">
        <f t="shared" si="18"/>
        <v>2066.3544999999999</v>
      </c>
      <c r="I44" s="6">
        <f t="shared" si="19"/>
        <v>153.14550000000008</v>
      </c>
      <c r="J44" s="6">
        <f t="shared" si="20"/>
        <v>96.134999999999991</v>
      </c>
      <c r="K44" s="8">
        <f t="shared" si="21"/>
        <v>1561.365</v>
      </c>
      <c r="L44" s="6">
        <v>1657.5</v>
      </c>
      <c r="M44" s="9">
        <f t="shared" si="25"/>
        <v>6.9000000000000061E-2</v>
      </c>
      <c r="N44" s="9">
        <f t="shared" si="23"/>
        <v>5.799999999999994E-2</v>
      </c>
      <c r="O44" s="18">
        <f t="shared" si="26"/>
        <v>-9.6478137297769995E-2</v>
      </c>
    </row>
    <row r="45" spans="1:15" x14ac:dyDescent="0.2">
      <c r="A45">
        <f t="shared" si="0"/>
        <v>44</v>
      </c>
      <c r="B45" s="5" t="s">
        <v>27</v>
      </c>
      <c r="C45" s="5" t="s">
        <v>14</v>
      </c>
      <c r="D45" s="5" t="s">
        <v>19</v>
      </c>
      <c r="E45" s="5" t="s">
        <v>48</v>
      </c>
      <c r="F45" s="6">
        <v>1148</v>
      </c>
      <c r="G45" s="6">
        <v>961.5</v>
      </c>
      <c r="H45" s="8">
        <f t="shared" si="18"/>
        <v>895.15650000000005</v>
      </c>
      <c r="I45" s="6">
        <f t="shared" si="19"/>
        <v>66.343499999999949</v>
      </c>
      <c r="J45" s="6">
        <f t="shared" si="20"/>
        <v>34.567999999999984</v>
      </c>
      <c r="K45" s="8">
        <f t="shared" si="21"/>
        <v>561.43200000000002</v>
      </c>
      <c r="L45" s="6">
        <v>596</v>
      </c>
      <c r="M45" s="9">
        <f t="shared" si="25"/>
        <v>6.899999999999995E-2</v>
      </c>
      <c r="N45" s="9">
        <f t="shared" si="23"/>
        <v>5.799999999999994E-2</v>
      </c>
      <c r="O45" s="18">
        <f t="shared" si="26"/>
        <v>-0.2202469512195121</v>
      </c>
    </row>
    <row r="46" spans="1:15" x14ac:dyDescent="0.2">
      <c r="A46">
        <f t="shared" si="0"/>
        <v>45</v>
      </c>
      <c r="B46" s="5" t="s">
        <v>27</v>
      </c>
      <c r="C46" s="5" t="s">
        <v>14</v>
      </c>
      <c r="D46" s="5" t="s">
        <v>19</v>
      </c>
      <c r="E46" s="5" t="s">
        <v>49</v>
      </c>
      <c r="F46" s="6">
        <v>4182</v>
      </c>
      <c r="G46" s="6">
        <v>3479.5</v>
      </c>
      <c r="H46" s="8">
        <f t="shared" si="18"/>
        <v>3239.4145000000003</v>
      </c>
      <c r="I46" s="6">
        <f t="shared" si="19"/>
        <v>240.08549999999968</v>
      </c>
      <c r="J46" s="6">
        <f t="shared" si="20"/>
        <v>131.3119999999999</v>
      </c>
      <c r="K46" s="8">
        <f t="shared" si="21"/>
        <v>2132.6880000000001</v>
      </c>
      <c r="L46" s="6">
        <v>2264</v>
      </c>
      <c r="M46" s="9">
        <f t="shared" si="25"/>
        <v>6.899999999999995E-2</v>
      </c>
      <c r="N46" s="9">
        <f t="shared" si="23"/>
        <v>5.799999999999994E-2</v>
      </c>
      <c r="O46" s="18">
        <f t="shared" si="26"/>
        <v>-0.22539108082257286</v>
      </c>
    </row>
    <row r="47" spans="1:15" x14ac:dyDescent="0.2">
      <c r="A47">
        <f t="shared" si="0"/>
        <v>46</v>
      </c>
      <c r="B47" s="5" t="s">
        <v>27</v>
      </c>
      <c r="C47" s="5" t="s">
        <v>14</v>
      </c>
      <c r="D47" s="5" t="s">
        <v>19</v>
      </c>
      <c r="E47" s="5" t="s">
        <v>50</v>
      </c>
      <c r="F47" s="6">
        <v>2146</v>
      </c>
      <c r="G47" s="6">
        <v>2013</v>
      </c>
      <c r="H47" s="8">
        <f t="shared" si="18"/>
        <v>1874.1030000000001</v>
      </c>
      <c r="I47" s="6">
        <f t="shared" si="19"/>
        <v>138.89699999999993</v>
      </c>
      <c r="J47" s="6">
        <f t="shared" si="20"/>
        <v>54.172000000000025</v>
      </c>
      <c r="K47" s="8">
        <f t="shared" si="21"/>
        <v>879.82799999999997</v>
      </c>
      <c r="L47" s="6">
        <v>934</v>
      </c>
      <c r="M47" s="9">
        <f t="shared" si="25"/>
        <v>6.899999999999995E-2</v>
      </c>
      <c r="N47" s="9">
        <f t="shared" si="23"/>
        <v>5.8000000000000052E-2</v>
      </c>
      <c r="O47" s="18">
        <f t="shared" si="26"/>
        <v>-0.1266994408201304</v>
      </c>
    </row>
    <row r="48" spans="1:15" x14ac:dyDescent="0.2">
      <c r="A48">
        <f t="shared" si="0"/>
        <v>47</v>
      </c>
      <c r="B48" s="5" t="s">
        <v>27</v>
      </c>
      <c r="C48" s="5" t="s">
        <v>14</v>
      </c>
      <c r="D48" s="5" t="s">
        <v>19</v>
      </c>
      <c r="E48" s="5" t="s">
        <v>51</v>
      </c>
      <c r="F48" s="6">
        <v>2813</v>
      </c>
      <c r="G48" s="6">
        <v>2445</v>
      </c>
      <c r="H48" s="8">
        <f t="shared" si="18"/>
        <v>2276.2950000000001</v>
      </c>
      <c r="I48" s="6">
        <f t="shared" si="19"/>
        <v>168.70499999999993</v>
      </c>
      <c r="J48" s="6">
        <f t="shared" si="20"/>
        <v>70.441000000000031</v>
      </c>
      <c r="K48" s="8">
        <f t="shared" si="21"/>
        <v>1144.059</v>
      </c>
      <c r="L48" s="6">
        <v>1214.5</v>
      </c>
      <c r="M48" s="9">
        <f t="shared" si="25"/>
        <v>6.899999999999995E-2</v>
      </c>
      <c r="N48" s="9">
        <f t="shared" si="23"/>
        <v>5.8000000000000052E-2</v>
      </c>
      <c r="O48" s="18">
        <f t="shared" si="26"/>
        <v>-0.19079452541770348</v>
      </c>
    </row>
    <row r="49" spans="1:15" x14ac:dyDescent="0.2">
      <c r="A49">
        <f t="shared" si="0"/>
        <v>48</v>
      </c>
      <c r="B49" s="5" t="s">
        <v>27</v>
      </c>
      <c r="C49" s="5" t="s">
        <v>14</v>
      </c>
      <c r="D49" s="5" t="s">
        <v>19</v>
      </c>
      <c r="E49" s="5" t="s">
        <v>52</v>
      </c>
      <c r="F49" s="6">
        <v>1441</v>
      </c>
      <c r="G49" s="6">
        <v>1083.5</v>
      </c>
      <c r="H49" s="8">
        <f t="shared" si="18"/>
        <v>1008.7385</v>
      </c>
      <c r="I49" s="6">
        <f t="shared" si="19"/>
        <v>74.761499999999955</v>
      </c>
      <c r="J49" s="6">
        <f t="shared" si="20"/>
        <v>33.785000000000082</v>
      </c>
      <c r="K49" s="8">
        <f t="shared" si="21"/>
        <v>548.71499999999992</v>
      </c>
      <c r="L49" s="6">
        <v>582.5</v>
      </c>
      <c r="M49" s="9">
        <f t="shared" si="25"/>
        <v>6.899999999999995E-2</v>
      </c>
      <c r="N49" s="9">
        <f t="shared" si="23"/>
        <v>5.8000000000000163E-2</v>
      </c>
      <c r="O49" s="18">
        <f t="shared" si="26"/>
        <v>-0.29997328244274801</v>
      </c>
    </row>
    <row r="50" spans="1:15" x14ac:dyDescent="0.2">
      <c r="A50">
        <f t="shared" si="0"/>
        <v>49</v>
      </c>
      <c r="B50" s="5" t="s">
        <v>27</v>
      </c>
      <c r="C50" s="5" t="s">
        <v>14</v>
      </c>
      <c r="D50" s="5" t="s">
        <v>19</v>
      </c>
      <c r="E50" s="5" t="s">
        <v>53</v>
      </c>
      <c r="F50" s="6">
        <v>72</v>
      </c>
      <c r="G50" s="6">
        <v>69</v>
      </c>
      <c r="H50" s="8">
        <f t="shared" si="18"/>
        <v>64.239000000000004</v>
      </c>
      <c r="I50" s="6">
        <f t="shared" si="19"/>
        <v>4.7609999999999957</v>
      </c>
      <c r="J50" s="6">
        <f t="shared" si="20"/>
        <v>3.1030000000000015</v>
      </c>
      <c r="K50" s="8">
        <f t="shared" si="21"/>
        <v>50.396999999999998</v>
      </c>
      <c r="L50" s="6">
        <v>53.5</v>
      </c>
      <c r="M50" s="9">
        <f t="shared" si="25"/>
        <v>6.899999999999995E-2</v>
      </c>
      <c r="N50" s="9">
        <f t="shared" si="23"/>
        <v>5.8000000000000052E-2</v>
      </c>
      <c r="O50" s="18">
        <f t="shared" si="26"/>
        <v>-0.10779166666666662</v>
      </c>
    </row>
    <row r="51" spans="1:15" x14ac:dyDescent="0.2">
      <c r="A51">
        <f t="shared" si="0"/>
        <v>50</v>
      </c>
      <c r="B51" s="5" t="s">
        <v>27</v>
      </c>
      <c r="C51" s="5" t="s">
        <v>14</v>
      </c>
      <c r="D51" s="5" t="s">
        <v>19</v>
      </c>
      <c r="E51" s="5" t="s">
        <v>54</v>
      </c>
      <c r="F51" s="6">
        <v>519</v>
      </c>
      <c r="G51" s="6">
        <v>465</v>
      </c>
      <c r="H51" s="8">
        <f t="shared" si="18"/>
        <v>432.91500000000002</v>
      </c>
      <c r="I51" s="6">
        <f t="shared" si="19"/>
        <v>32.08499999999998</v>
      </c>
      <c r="J51" s="6">
        <f t="shared" si="20"/>
        <v>19.343000000000018</v>
      </c>
      <c r="K51" s="8">
        <f t="shared" si="21"/>
        <v>314.15699999999998</v>
      </c>
      <c r="L51" s="6">
        <v>333.5</v>
      </c>
      <c r="M51" s="9">
        <f t="shared" si="25"/>
        <v>6.899999999999995E-2</v>
      </c>
      <c r="N51" s="9">
        <f t="shared" si="23"/>
        <v>5.8000000000000052E-2</v>
      </c>
      <c r="O51" s="18">
        <f t="shared" si="26"/>
        <v>-0.16586705202312135</v>
      </c>
    </row>
    <row r="52" spans="1:15" x14ac:dyDescent="0.2">
      <c r="A52">
        <f t="shared" si="0"/>
        <v>51</v>
      </c>
      <c r="B52" s="5" t="s">
        <v>27</v>
      </c>
      <c r="C52" s="5" t="s">
        <v>14</v>
      </c>
      <c r="D52" s="5" t="s">
        <v>19</v>
      </c>
      <c r="E52" s="5" t="s">
        <v>55</v>
      </c>
      <c r="F52" s="6">
        <v>3833</v>
      </c>
      <c r="G52" s="6">
        <v>2480</v>
      </c>
      <c r="H52" s="8">
        <f t="shared" si="18"/>
        <v>2308.88</v>
      </c>
      <c r="I52" s="6">
        <f t="shared" si="19"/>
        <v>171.11999999999989</v>
      </c>
      <c r="J52" s="6">
        <f t="shared" si="20"/>
        <v>69.687000000000126</v>
      </c>
      <c r="K52" s="8">
        <f t="shared" si="21"/>
        <v>1131.8129999999999</v>
      </c>
      <c r="L52" s="6">
        <v>1201.5</v>
      </c>
      <c r="M52" s="9">
        <f t="shared" si="25"/>
        <v>6.899999999999995E-2</v>
      </c>
      <c r="N52" s="9">
        <f t="shared" si="23"/>
        <v>5.8000000000000052E-2</v>
      </c>
      <c r="O52" s="18">
        <f t="shared" si="26"/>
        <v>-0.39763109835637878</v>
      </c>
    </row>
    <row r="53" spans="1:15" x14ac:dyDescent="0.2">
      <c r="A53">
        <f t="shared" si="0"/>
        <v>52</v>
      </c>
      <c r="B53" s="5" t="s">
        <v>27</v>
      </c>
      <c r="C53" s="5" t="s">
        <v>14</v>
      </c>
      <c r="D53" s="5" t="s">
        <v>19</v>
      </c>
      <c r="E53" s="5" t="s">
        <v>56</v>
      </c>
      <c r="F53" s="6">
        <v>538</v>
      </c>
      <c r="G53" s="6">
        <v>218</v>
      </c>
      <c r="H53" s="8">
        <f t="shared" si="18"/>
        <v>202.958</v>
      </c>
      <c r="I53" s="6">
        <f t="shared" si="19"/>
        <v>15.042000000000002</v>
      </c>
      <c r="J53" s="6">
        <f t="shared" si="20"/>
        <v>8.1779999999999973</v>
      </c>
      <c r="K53" s="8">
        <f t="shared" si="21"/>
        <v>132.822</v>
      </c>
      <c r="L53" s="6">
        <v>141</v>
      </c>
      <c r="M53" s="9">
        <f t="shared" si="25"/>
        <v>6.9000000000000061E-2</v>
      </c>
      <c r="N53" s="9">
        <f t="shared" si="23"/>
        <v>5.799999999999994E-2</v>
      </c>
      <c r="O53" s="18">
        <f t="shared" si="26"/>
        <v>-0.6227546468401487</v>
      </c>
    </row>
    <row r="54" spans="1:15" x14ac:dyDescent="0.2">
      <c r="A54">
        <f t="shared" si="0"/>
        <v>53</v>
      </c>
      <c r="F54" s="6">
        <f t="shared" ref="F54:L54" si="27">SUM(F32:F53)</f>
        <v>1010000</v>
      </c>
      <c r="G54" s="6">
        <f t="shared" si="27"/>
        <v>928227.62</v>
      </c>
      <c r="H54" s="14">
        <f t="shared" si="27"/>
        <v>864179.91422000004</v>
      </c>
      <c r="I54" s="6">
        <f t="shared" si="27"/>
        <v>64047.705779999967</v>
      </c>
      <c r="J54" s="6">
        <f t="shared" si="27"/>
        <v>29470.171490000012</v>
      </c>
      <c r="K54" s="14">
        <f t="shared" si="27"/>
        <v>478636.23350999999</v>
      </c>
      <c r="L54" s="6">
        <f t="shared" si="27"/>
        <v>508106.40499999997</v>
      </c>
      <c r="M54" s="9">
        <f t="shared" si="25"/>
        <v>6.899999999999995E-2</v>
      </c>
      <c r="N54" s="9">
        <f t="shared" si="23"/>
        <v>5.799999999999994E-2</v>
      </c>
      <c r="O54" s="18">
        <f t="shared" si="26"/>
        <v>-0.14437632255445543</v>
      </c>
    </row>
    <row r="55" spans="1:15" x14ac:dyDescent="0.2">
      <c r="A55">
        <f t="shared" si="0"/>
        <v>54</v>
      </c>
      <c r="B55" s="13"/>
      <c r="C55" s="13"/>
      <c r="D55" s="13"/>
      <c r="E55" s="13"/>
      <c r="F55" s="13"/>
      <c r="G55" s="16"/>
      <c r="H55" s="12"/>
      <c r="I55" s="13"/>
      <c r="J55" s="13"/>
      <c r="K55" s="12"/>
      <c r="L55" s="13"/>
      <c r="M55" s="13"/>
      <c r="N55" s="13"/>
      <c r="O55" s="13"/>
    </row>
    <row r="56" spans="1:15" x14ac:dyDescent="0.2">
      <c r="A56">
        <f t="shared" si="0"/>
        <v>55</v>
      </c>
      <c r="B56" s="5"/>
      <c r="C56" s="5"/>
      <c r="D56" s="5"/>
      <c r="E56" s="5" t="s">
        <v>57</v>
      </c>
      <c r="F56" s="19">
        <f t="shared" ref="F56:L56" si="28">+F54</f>
        <v>1010000</v>
      </c>
      <c r="G56" s="19">
        <f t="shared" si="28"/>
        <v>928227.62</v>
      </c>
      <c r="H56" s="20">
        <f t="shared" si="28"/>
        <v>864179.91422000004</v>
      </c>
      <c r="I56" s="19">
        <f>+I54</f>
        <v>64047.705779999967</v>
      </c>
      <c r="J56" s="19">
        <f>+J54</f>
        <v>29470.171490000012</v>
      </c>
      <c r="K56" s="20">
        <f t="shared" si="28"/>
        <v>478636.23350999999</v>
      </c>
      <c r="L56" s="19">
        <f t="shared" si="28"/>
        <v>508106.40499999997</v>
      </c>
      <c r="O56" s="18">
        <f>-(1-(H56/F56))</f>
        <v>-0.14437632255445543</v>
      </c>
    </row>
    <row r="57" spans="1:15" x14ac:dyDescent="0.2">
      <c r="A57">
        <f t="shared" ref="A57:A79" si="29">+A56+1</f>
        <v>56</v>
      </c>
      <c r="B57" s="5"/>
      <c r="C57" s="5"/>
      <c r="D57" s="5"/>
      <c r="E57" s="5" t="s">
        <v>58</v>
      </c>
      <c r="F57" s="19">
        <f t="shared" ref="F57:L57" si="30">+F14</f>
        <v>763782</v>
      </c>
      <c r="G57" s="19">
        <f t="shared" si="30"/>
        <v>515346</v>
      </c>
      <c r="H57" s="20">
        <f t="shared" si="30"/>
        <v>479787.12599999999</v>
      </c>
      <c r="I57" s="19">
        <f>+I14</f>
        <v>35558.873999999996</v>
      </c>
      <c r="J57" s="19">
        <f>+J14</f>
        <v>36606.062000000034</v>
      </c>
      <c r="K57" s="20">
        <f t="shared" si="30"/>
        <v>594532.93799999997</v>
      </c>
      <c r="L57" s="19">
        <f t="shared" si="30"/>
        <v>631139</v>
      </c>
      <c r="O57" s="18">
        <f>-(1-(H57/F57))</f>
        <v>-0.37182713653896005</v>
      </c>
    </row>
    <row r="58" spans="1:15" x14ac:dyDescent="0.2">
      <c r="A58">
        <f t="shared" si="29"/>
        <v>57</v>
      </c>
      <c r="B58" s="5"/>
      <c r="C58" s="5"/>
      <c r="D58" s="5"/>
      <c r="E58" s="5" t="s">
        <v>59</v>
      </c>
      <c r="F58" s="6">
        <f t="shared" ref="F58:L58" si="31">SUM(F56:F57)</f>
        <v>1773782</v>
      </c>
      <c r="G58" s="6">
        <f t="shared" si="31"/>
        <v>1443573.62</v>
      </c>
      <c r="H58" s="8">
        <f t="shared" si="31"/>
        <v>1343967.0402200001</v>
      </c>
      <c r="I58" s="6">
        <f t="shared" si="31"/>
        <v>99606.579779999971</v>
      </c>
      <c r="J58" s="6">
        <f t="shared" si="31"/>
        <v>66076.233490000042</v>
      </c>
      <c r="K58" s="8">
        <f t="shared" si="31"/>
        <v>1073169.17151</v>
      </c>
      <c r="L58" s="6">
        <f t="shared" si="31"/>
        <v>1139245.405</v>
      </c>
      <c r="O58" s="18">
        <f>-(1-(H58/F58))</f>
        <v>-0.24231554936288668</v>
      </c>
    </row>
    <row r="59" spans="1:15" x14ac:dyDescent="0.2">
      <c r="A59">
        <f t="shared" si="29"/>
        <v>58</v>
      </c>
      <c r="B59" s="5"/>
      <c r="C59" s="5"/>
      <c r="D59" s="5"/>
      <c r="E59" s="5"/>
      <c r="F59" s="5"/>
      <c r="G59" s="6"/>
      <c r="H59" s="21"/>
      <c r="I59" s="5"/>
      <c r="J59" s="5"/>
      <c r="K59" s="21"/>
      <c r="L59" s="5"/>
    </row>
    <row r="60" spans="1:15" x14ac:dyDescent="0.2">
      <c r="A60">
        <f t="shared" si="29"/>
        <v>59</v>
      </c>
      <c r="B60" s="5"/>
      <c r="C60" s="5"/>
      <c r="D60" s="5"/>
      <c r="E60" s="5" t="s">
        <v>60</v>
      </c>
      <c r="F60" s="5"/>
      <c r="G60" s="19">
        <f>+G54</f>
        <v>928227.62</v>
      </c>
      <c r="H60" s="20">
        <f>+H54</f>
        <v>864179.91422000004</v>
      </c>
      <c r="I60" s="19">
        <f>+I54</f>
        <v>64047.705779999967</v>
      </c>
      <c r="J60" s="19"/>
      <c r="K60" s="22"/>
      <c r="L60" s="23"/>
    </row>
    <row r="61" spans="1:15" x14ac:dyDescent="0.2">
      <c r="A61">
        <f t="shared" si="29"/>
        <v>60</v>
      </c>
      <c r="B61" s="5"/>
      <c r="C61" s="5"/>
      <c r="D61" s="24"/>
      <c r="E61" s="5" t="s">
        <v>61</v>
      </c>
      <c r="F61" s="5"/>
      <c r="G61" s="6">
        <f>+G14</f>
        <v>515346</v>
      </c>
      <c r="H61" s="20">
        <f>+H14</f>
        <v>479787.12599999999</v>
      </c>
      <c r="I61" s="19">
        <f>+I14</f>
        <v>35558.873999999996</v>
      </c>
      <c r="J61" s="19"/>
      <c r="K61" s="22"/>
      <c r="L61" s="23"/>
    </row>
    <row r="62" spans="1:15" x14ac:dyDescent="0.2">
      <c r="A62">
        <f t="shared" si="29"/>
        <v>61</v>
      </c>
      <c r="B62" s="5"/>
      <c r="C62" s="5"/>
      <c r="D62" s="24"/>
      <c r="E62" s="5" t="s">
        <v>62</v>
      </c>
      <c r="F62" s="5"/>
      <c r="G62" s="6">
        <f>SUM(G60:G61)</f>
        <v>1443573.62</v>
      </c>
      <c r="H62" s="8">
        <f>SUM(H60:H61)</f>
        <v>1343967.0402200001</v>
      </c>
      <c r="I62" s="6">
        <f>SUM(I60:I61)</f>
        <v>99606.579779999971</v>
      </c>
      <c r="J62" s="6"/>
      <c r="K62" s="22"/>
      <c r="L62" s="23"/>
    </row>
    <row r="63" spans="1:15" x14ac:dyDescent="0.2">
      <c r="A63">
        <f t="shared" si="29"/>
        <v>62</v>
      </c>
      <c r="B63" s="5"/>
      <c r="C63" s="5"/>
      <c r="D63" s="5"/>
      <c r="F63" s="5"/>
      <c r="H63" s="21"/>
      <c r="I63" s="5"/>
      <c r="J63" s="5"/>
      <c r="K63" s="21"/>
    </row>
    <row r="64" spans="1:15" x14ac:dyDescent="0.2">
      <c r="A64">
        <f t="shared" si="29"/>
        <v>63</v>
      </c>
      <c r="B64" s="5"/>
      <c r="C64" s="5"/>
      <c r="D64" s="5"/>
      <c r="E64" s="5" t="s">
        <v>63</v>
      </c>
      <c r="F64" s="5"/>
      <c r="H64" s="21"/>
      <c r="I64" s="5"/>
      <c r="J64" s="19">
        <f>+J54</f>
        <v>29470.171490000012</v>
      </c>
      <c r="K64" s="20">
        <f>+K54</f>
        <v>478636.23350999999</v>
      </c>
      <c r="L64" s="19">
        <f>+L54</f>
        <v>508106.40499999997</v>
      </c>
    </row>
    <row r="65" spans="1:12" x14ac:dyDescent="0.2">
      <c r="A65">
        <f t="shared" si="29"/>
        <v>64</v>
      </c>
      <c r="B65" s="5"/>
      <c r="C65" s="5"/>
      <c r="D65" s="5"/>
      <c r="E65" s="5" t="s">
        <v>64</v>
      </c>
      <c r="F65" s="5"/>
      <c r="H65" s="21"/>
      <c r="I65" s="5"/>
      <c r="J65" s="19">
        <f>+J14</f>
        <v>36606.062000000034</v>
      </c>
      <c r="K65" s="20">
        <f>+K14</f>
        <v>594532.93799999997</v>
      </c>
      <c r="L65" s="19">
        <f>+L14</f>
        <v>631139</v>
      </c>
    </row>
    <row r="66" spans="1:12" x14ac:dyDescent="0.2">
      <c r="A66">
        <f t="shared" si="29"/>
        <v>65</v>
      </c>
      <c r="B66" s="5"/>
      <c r="C66" s="5"/>
      <c r="D66" s="5"/>
      <c r="E66" s="5" t="s">
        <v>65</v>
      </c>
      <c r="H66" s="22"/>
      <c r="I66" s="5"/>
      <c r="J66" s="6">
        <f>SUM(J64:J65)</f>
        <v>66076.233490000042</v>
      </c>
      <c r="K66" s="8">
        <f>SUM(K64:K65)</f>
        <v>1073169.17151</v>
      </c>
      <c r="L66" s="6">
        <f>SUM(L64:L65)</f>
        <v>1139245.405</v>
      </c>
    </row>
    <row r="67" spans="1:12" x14ac:dyDescent="0.2">
      <c r="A67">
        <f t="shared" si="29"/>
        <v>66</v>
      </c>
      <c r="B67" s="5"/>
      <c r="C67" s="5"/>
      <c r="F67" s="6" t="s">
        <v>66</v>
      </c>
      <c r="H67" s="8">
        <v>4486912</v>
      </c>
      <c r="I67" s="5"/>
      <c r="J67" s="5"/>
      <c r="K67" s="21"/>
      <c r="L67" s="5"/>
    </row>
    <row r="68" spans="1:12" x14ac:dyDescent="0.2">
      <c r="A68">
        <f t="shared" si="29"/>
        <v>67</v>
      </c>
      <c r="B68" s="5"/>
      <c r="C68" s="5"/>
      <c r="D68" s="31"/>
      <c r="E68" s="5"/>
      <c r="F68" s="6" t="s">
        <v>67</v>
      </c>
      <c r="G68" s="19"/>
      <c r="H68" s="8">
        <v>4431717</v>
      </c>
      <c r="I68" s="5"/>
      <c r="J68" s="5"/>
      <c r="K68" s="21"/>
      <c r="L68" s="5"/>
    </row>
    <row r="69" spans="1:12" x14ac:dyDescent="0.2">
      <c r="A69">
        <f t="shared" si="29"/>
        <v>68</v>
      </c>
      <c r="B69" s="5"/>
      <c r="C69" s="5"/>
      <c r="D69" s="31"/>
      <c r="E69" s="5"/>
      <c r="F69" s="35" t="s">
        <v>68</v>
      </c>
      <c r="G69" s="36">
        <v>0</v>
      </c>
      <c r="H69" s="21"/>
      <c r="I69" s="5"/>
      <c r="J69" s="5"/>
      <c r="K69" s="21"/>
      <c r="L69" s="5"/>
    </row>
    <row r="70" spans="1:12" x14ac:dyDescent="0.2">
      <c r="A70">
        <f t="shared" si="29"/>
        <v>69</v>
      </c>
      <c r="B70" s="5"/>
      <c r="C70" s="5"/>
      <c r="D70" s="31"/>
      <c r="E70" s="5"/>
      <c r="G70" s="6"/>
      <c r="H70" s="21"/>
      <c r="I70" s="5"/>
      <c r="J70" s="5"/>
      <c r="K70" s="21"/>
      <c r="L70" s="5"/>
    </row>
    <row r="71" spans="1:12" x14ac:dyDescent="0.2">
      <c r="A71">
        <f t="shared" si="29"/>
        <v>70</v>
      </c>
      <c r="B71" s="5"/>
      <c r="C71" s="5"/>
      <c r="D71" s="31"/>
      <c r="E71" s="5"/>
      <c r="F71" s="6" t="s">
        <v>69</v>
      </c>
      <c r="H71" s="8">
        <v>4600699</v>
      </c>
      <c r="I71" s="17"/>
      <c r="J71" s="17"/>
      <c r="K71" s="22"/>
      <c r="L71" s="5"/>
    </row>
    <row r="72" spans="1:12" x14ac:dyDescent="0.2">
      <c r="A72">
        <f t="shared" si="29"/>
        <v>71</v>
      </c>
      <c r="B72" s="5"/>
      <c r="C72" s="5"/>
      <c r="D72" s="31"/>
      <c r="E72" s="5"/>
      <c r="F72" s="6" t="s">
        <v>70</v>
      </c>
      <c r="G72" s="19"/>
      <c r="H72" s="8">
        <v>4369571</v>
      </c>
      <c r="I72" s="5"/>
      <c r="J72" s="5"/>
      <c r="K72" s="21"/>
      <c r="L72" s="5"/>
    </row>
    <row r="73" spans="1:12" x14ac:dyDescent="0.2">
      <c r="A73">
        <f t="shared" si="29"/>
        <v>72</v>
      </c>
      <c r="B73" s="5"/>
      <c r="C73" s="5"/>
      <c r="D73" s="5"/>
      <c r="E73" s="5"/>
      <c r="G73" s="6"/>
      <c r="H73" s="21"/>
      <c r="I73" s="5"/>
      <c r="J73" s="5"/>
      <c r="K73" s="21"/>
      <c r="L73" s="5"/>
    </row>
    <row r="74" spans="1:12" x14ac:dyDescent="0.2">
      <c r="A74">
        <f t="shared" si="29"/>
        <v>73</v>
      </c>
      <c r="B74" s="5"/>
      <c r="C74" s="5"/>
      <c r="D74" s="5"/>
      <c r="E74" s="5"/>
      <c r="F74" s="6" t="s">
        <v>71</v>
      </c>
      <c r="H74" s="8">
        <f>IF(G69=1,H67,H71)</f>
        <v>4600699</v>
      </c>
      <c r="I74" s="5"/>
      <c r="J74" s="5"/>
      <c r="K74" s="21"/>
      <c r="L74" s="5"/>
    </row>
    <row r="75" spans="1:12" x14ac:dyDescent="0.2">
      <c r="A75">
        <f t="shared" si="29"/>
        <v>74</v>
      </c>
      <c r="B75" s="5"/>
      <c r="C75" s="5"/>
      <c r="D75" s="6"/>
      <c r="F75" s="6" t="s">
        <v>72</v>
      </c>
      <c r="G75" s="19"/>
      <c r="H75" s="8">
        <f>IF(G69=1,H68,H72)</f>
        <v>4369571</v>
      </c>
      <c r="I75" s="25"/>
      <c r="J75" s="25"/>
      <c r="K75" s="26"/>
      <c r="L75" s="25"/>
    </row>
    <row r="76" spans="1:12" x14ac:dyDescent="0.2">
      <c r="A76">
        <f t="shared" si="29"/>
        <v>75</v>
      </c>
      <c r="B76" s="5"/>
      <c r="C76" s="5"/>
      <c r="D76" s="5"/>
      <c r="E76" s="19"/>
      <c r="F76" s="6" t="s">
        <v>73</v>
      </c>
      <c r="H76" s="27">
        <v>0.93100000000000005</v>
      </c>
      <c r="I76" s="25"/>
      <c r="J76" s="25"/>
      <c r="K76" s="26"/>
      <c r="L76" s="25"/>
    </row>
    <row r="77" spans="1:12" x14ac:dyDescent="0.2">
      <c r="A77">
        <f t="shared" si="29"/>
        <v>76</v>
      </c>
      <c r="F77" s="6" t="s">
        <v>74</v>
      </c>
      <c r="G77" s="6"/>
      <c r="H77" s="27">
        <v>0.94199999999999995</v>
      </c>
      <c r="I77" s="23"/>
      <c r="J77" s="23"/>
      <c r="K77" s="28"/>
      <c r="L77" s="23"/>
    </row>
    <row r="78" spans="1:12" ht="42.75" x14ac:dyDescent="0.2">
      <c r="A78">
        <f t="shared" si="29"/>
        <v>77</v>
      </c>
      <c r="D78" s="31" t="s">
        <v>78</v>
      </c>
      <c r="E78" s="30" t="s">
        <v>84</v>
      </c>
      <c r="G78" s="29"/>
      <c r="H78" s="28"/>
      <c r="I78" s="23"/>
      <c r="J78" s="23"/>
      <c r="K78" s="28"/>
      <c r="L78" s="23"/>
    </row>
    <row r="79" spans="1:12" x14ac:dyDescent="0.2">
      <c r="A79">
        <f t="shared" si="29"/>
        <v>78</v>
      </c>
      <c r="G79" s="29"/>
      <c r="H79" s="28"/>
      <c r="I79" s="23"/>
      <c r="J79" s="23"/>
      <c r="K79" s="28"/>
      <c r="L79" s="23"/>
    </row>
  </sheetData>
  <printOptions gridLines="1"/>
  <pageMargins left="0.75" right="0.75" top="1" bottom="1" header="0.5" footer="0.5"/>
  <pageSetup scale="69" orientation="landscape" r:id="rId1"/>
  <headerFooter alignWithMargins="0"/>
  <rowBreaks count="1" manualBreakCount="1">
    <brk id="31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4"/>
  <sheetViews>
    <sheetView view="pageBreakPreview" zoomScale="60" zoomScaleNormal="100" workbookViewId="0">
      <selection activeCell="E5" sqref="E5"/>
    </sheetView>
  </sheetViews>
  <sheetFormatPr defaultRowHeight="12.75" x14ac:dyDescent="0.2"/>
  <cols>
    <col min="5" max="5" width="12.5703125" customWidth="1"/>
    <col min="6" max="6" width="14.85546875" customWidth="1"/>
    <col min="7" max="7" width="14.7109375" customWidth="1"/>
    <col min="8" max="8" width="12.7109375" customWidth="1"/>
    <col min="10" max="10" width="18.140625" customWidth="1"/>
  </cols>
  <sheetData>
    <row r="2" spans="2:10" x14ac:dyDescent="0.2">
      <c r="E2" s="34" t="s">
        <v>91</v>
      </c>
      <c r="F2" s="34" t="s">
        <v>98</v>
      </c>
      <c r="G2" s="34" t="s">
        <v>93</v>
      </c>
      <c r="H2" s="34"/>
      <c r="I2" s="34" t="s">
        <v>95</v>
      </c>
      <c r="J2" s="34" t="s">
        <v>96</v>
      </c>
    </row>
    <row r="3" spans="2:10" x14ac:dyDescent="0.2">
      <c r="E3" s="34"/>
      <c r="F3" s="34" t="s">
        <v>97</v>
      </c>
      <c r="G3" s="34" t="s">
        <v>94</v>
      </c>
      <c r="H3" s="34" t="s">
        <v>92</v>
      </c>
      <c r="I3" s="34"/>
      <c r="J3" s="34"/>
    </row>
    <row r="4" spans="2:10" x14ac:dyDescent="0.2">
      <c r="B4" t="s">
        <v>85</v>
      </c>
      <c r="E4" s="29">
        <f>Sheet1!F2</f>
        <v>21073</v>
      </c>
      <c r="F4" s="29">
        <f>Sheet1!G2</f>
        <v>14675.2</v>
      </c>
      <c r="G4" s="29">
        <f>Sheet1!H2</f>
        <v>13662.611200000001</v>
      </c>
      <c r="H4" s="29">
        <f>F4-G4</f>
        <v>1012.5887999999995</v>
      </c>
      <c r="I4" s="33">
        <f>F4/E4</f>
        <v>0.69639823470792017</v>
      </c>
      <c r="J4" s="33">
        <f>H4/E4</f>
        <v>4.8051478194846467E-2</v>
      </c>
    </row>
    <row r="5" spans="2:10" x14ac:dyDescent="0.2">
      <c r="B5" t="s">
        <v>86</v>
      </c>
      <c r="E5" s="29">
        <f>Sheet1!F3</f>
        <v>109</v>
      </c>
      <c r="F5" s="29">
        <f>Sheet1!G3</f>
        <v>21.5</v>
      </c>
      <c r="G5" s="29">
        <f>Sheet1!H3</f>
        <v>20.016500000000001</v>
      </c>
      <c r="H5" s="29">
        <f t="shared" ref="H5:H14" si="0">F5-G5</f>
        <v>1.4834999999999994</v>
      </c>
      <c r="I5" s="33">
        <f t="shared" ref="I5:I14" si="1">F5/E5</f>
        <v>0.19724770642201836</v>
      </c>
      <c r="J5" s="33">
        <f>H5/E5</f>
        <v>1.361009174311926E-2</v>
      </c>
    </row>
    <row r="6" spans="2:10" x14ac:dyDescent="0.2">
      <c r="H6" s="29"/>
      <c r="I6" s="33"/>
      <c r="J6" s="33"/>
    </row>
    <row r="7" spans="2:10" x14ac:dyDescent="0.2">
      <c r="B7" t="s">
        <v>90</v>
      </c>
      <c r="E7" s="29">
        <f>SUM(Sheet1!F7:F11)</f>
        <v>690083</v>
      </c>
      <c r="F7" s="29">
        <f>SUM(Sheet1!G7:G11)</f>
        <v>473468</v>
      </c>
      <c r="G7" s="29">
        <f>SUM(Sheet1!H7:H11)</f>
        <v>440798.70800000004</v>
      </c>
      <c r="H7" s="29">
        <f t="shared" si="0"/>
        <v>32669.291999999958</v>
      </c>
      <c r="I7" s="33">
        <f t="shared" si="1"/>
        <v>0.68610297601882675</v>
      </c>
      <c r="J7" s="33">
        <f>H7/E7</f>
        <v>4.7341105345298985E-2</v>
      </c>
    </row>
    <row r="8" spans="2:10" x14ac:dyDescent="0.2">
      <c r="B8" t="s">
        <v>86</v>
      </c>
      <c r="E8" s="29">
        <f>SUM(Sheet1!F12:F13)</f>
        <v>27109</v>
      </c>
      <c r="F8" s="29">
        <f>SUM(Sheet1!G12:G13)</f>
        <v>9391</v>
      </c>
      <c r="G8" s="29">
        <f>SUM(Sheet1!H12:H13)</f>
        <v>8743.0210000000006</v>
      </c>
      <c r="H8" s="29">
        <f t="shared" si="0"/>
        <v>647.97899999999936</v>
      </c>
      <c r="I8" s="33">
        <f t="shared" si="1"/>
        <v>0.34641631930355232</v>
      </c>
      <c r="J8" s="33">
        <f>H8/E8</f>
        <v>2.3902726031945088E-2</v>
      </c>
    </row>
    <row r="9" spans="2:10" x14ac:dyDescent="0.2">
      <c r="H9" s="29"/>
      <c r="I9" s="33"/>
      <c r="J9" s="33"/>
    </row>
    <row r="10" spans="2:10" x14ac:dyDescent="0.2">
      <c r="B10" t="s">
        <v>87</v>
      </c>
      <c r="E10" s="29">
        <f>SUM(Sheet1!F16:F17)</f>
        <v>109448</v>
      </c>
      <c r="F10" s="29">
        <f>SUM(Sheet1!G16:G17)</f>
        <v>111681.18</v>
      </c>
      <c r="G10" s="29">
        <f>SUM(Sheet1!H16:H17)</f>
        <v>103975.17858000001</v>
      </c>
      <c r="H10" s="29">
        <f t="shared" si="0"/>
        <v>7706.001419999986</v>
      </c>
      <c r="I10" s="33">
        <f t="shared" si="1"/>
        <v>1.020404027483371</v>
      </c>
      <c r="J10" s="33">
        <f>H10/E10</f>
        <v>7.0407877896352472E-2</v>
      </c>
    </row>
    <row r="11" spans="2:10" x14ac:dyDescent="0.2">
      <c r="B11" t="s">
        <v>88</v>
      </c>
      <c r="E11" s="29">
        <f>SUM(Sheet1!F18:F29)</f>
        <v>20685</v>
      </c>
      <c r="F11" s="29">
        <f>SUM(Sheet1!G18:G29)</f>
        <v>19389</v>
      </c>
      <c r="G11" s="29">
        <f>SUM(Sheet1!H18:H29)</f>
        <v>18051.159</v>
      </c>
      <c r="H11" s="29">
        <f t="shared" si="0"/>
        <v>1337.8410000000003</v>
      </c>
      <c r="I11" s="33">
        <f t="shared" si="1"/>
        <v>0.93734590282813635</v>
      </c>
      <c r="J11" s="33">
        <f>H11/E11</f>
        <v>6.4676867295141424E-2</v>
      </c>
    </row>
    <row r="12" spans="2:10" x14ac:dyDescent="0.2">
      <c r="H12" s="29"/>
      <c r="I12" s="33"/>
      <c r="J12" s="33"/>
    </row>
    <row r="13" spans="2:10" x14ac:dyDescent="0.2">
      <c r="B13" t="s">
        <v>89</v>
      </c>
      <c r="E13" s="29">
        <f>SUM(Sheet1!F32:F43)</f>
        <v>991021</v>
      </c>
      <c r="F13" s="29">
        <f>SUM(Sheet1!G32:G43)</f>
        <v>912793.62</v>
      </c>
      <c r="G13" s="29">
        <f>SUM(Sheet1!H32:H43)</f>
        <v>849810.86022000003</v>
      </c>
      <c r="H13" s="29">
        <f t="shared" si="0"/>
        <v>62982.759779999964</v>
      </c>
      <c r="I13" s="33">
        <f t="shared" si="1"/>
        <v>0.92106385233007171</v>
      </c>
      <c r="J13" s="33">
        <f>H13/E13</f>
        <v>6.3553405810774913E-2</v>
      </c>
    </row>
    <row r="14" spans="2:10" x14ac:dyDescent="0.2">
      <c r="B14" t="s">
        <v>88</v>
      </c>
      <c r="E14" s="29">
        <f>SUM(Sheet1!F44:F53)</f>
        <v>18979</v>
      </c>
      <c r="F14" s="29">
        <f>SUM(Sheet1!G44:G53)</f>
        <v>15434</v>
      </c>
      <c r="G14" s="29">
        <f>SUM(Sheet1!H44:H53)</f>
        <v>14369.054000000002</v>
      </c>
      <c r="H14" s="29">
        <f t="shared" si="0"/>
        <v>1064.9459999999981</v>
      </c>
      <c r="I14" s="33">
        <f t="shared" si="1"/>
        <v>0.81321460561673431</v>
      </c>
      <c r="J14" s="33">
        <f>H14/E14</f>
        <v>5.6111807787554563E-2</v>
      </c>
    </row>
  </sheetData>
  <printOptions gridLines="1"/>
  <pageMargins left="0.75" right="0.75" top="1" bottom="1" header="0.5" footer="0.5"/>
  <pageSetup orientation="landscape" horizontalDpi="4294967293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Skipping Stone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Lander</dc:creator>
  <cp:lastModifiedBy>Felienne</cp:lastModifiedBy>
  <cp:lastPrinted>2001-11-13T01:50:13Z</cp:lastPrinted>
  <dcterms:created xsi:type="dcterms:W3CDTF">2001-11-11T17:22:22Z</dcterms:created>
  <dcterms:modified xsi:type="dcterms:W3CDTF">2014-09-03T19:26:32Z</dcterms:modified>
</cp:coreProperties>
</file>