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7815" tabRatio="822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" sheetId="7" r:id="rId7"/>
  </sheets>
  <definedNames>
    <definedName name="_xlnm.Print_Titles" localSheetId="3">ElectricFP0622!$1:$4</definedName>
  </definedNames>
  <calcPr calcId="152511" fullCalcOnLoad="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 s="1"/>
  <c r="AC4" i="1" s="1"/>
  <c r="AD4" i="1" s="1"/>
  <c r="E8" i="2"/>
  <c r="F20" i="2" s="1"/>
  <c r="AC5" i="1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F44" i="2" s="1"/>
  <c r="AC7" i="1" s="1"/>
  <c r="AD7" i="1" s="1"/>
  <c r="AE7" i="1" s="1"/>
  <c r="AP7" i="1" s="1"/>
  <c r="AR7" i="1" s="1"/>
  <c r="F32" i="2"/>
  <c r="E33" i="2"/>
  <c r="E34" i="2"/>
  <c r="E35" i="2"/>
  <c r="E36" i="2"/>
  <c r="E37" i="2"/>
  <c r="E38" i="2"/>
  <c r="E39" i="2"/>
  <c r="E40" i="2"/>
  <c r="E41" i="2"/>
  <c r="E42" i="2"/>
  <c r="E43" i="2"/>
  <c r="E44" i="2"/>
  <c r="F56" i="2" s="1"/>
  <c r="E45" i="2"/>
  <c r="E46" i="2"/>
  <c r="E47" i="2"/>
  <c r="E48" i="2"/>
  <c r="E49" i="2"/>
  <c r="E50" i="2"/>
  <c r="E51" i="2"/>
  <c r="E52" i="2"/>
  <c r="E53" i="2"/>
  <c r="E54" i="2"/>
  <c r="E55" i="2"/>
  <c r="E56" i="2"/>
  <c r="AH3" i="1"/>
  <c r="AI3" i="1"/>
  <c r="AJ3" i="1"/>
  <c r="AK3" i="1"/>
  <c r="B4" i="1"/>
  <c r="T4" i="1" s="1"/>
  <c r="D4" i="1"/>
  <c r="F4" i="1"/>
  <c r="H4" i="1"/>
  <c r="V4" i="1" s="1"/>
  <c r="J4" i="1"/>
  <c r="N4" i="1"/>
  <c r="R4" i="1"/>
  <c r="AA4" i="1"/>
  <c r="AB4" i="1"/>
  <c r="AH4" i="1"/>
  <c r="AM4" i="1" s="1"/>
  <c r="AI4" i="1"/>
  <c r="AJ4" i="1"/>
  <c r="AK4" i="1"/>
  <c r="D5" i="1"/>
  <c r="F5" i="1"/>
  <c r="H5" i="1"/>
  <c r="J5" i="1"/>
  <c r="N5" i="1"/>
  <c r="P5" i="1"/>
  <c r="R5" i="1" s="1"/>
  <c r="AA5" i="1"/>
  <c r="AB5" i="1"/>
  <c r="AH5" i="1"/>
  <c r="AI5" i="1"/>
  <c r="AJ5" i="1"/>
  <c r="AK5" i="1"/>
  <c r="B6" i="1"/>
  <c r="D6" i="1"/>
  <c r="F6" i="1"/>
  <c r="H6" i="1"/>
  <c r="J6" i="1"/>
  <c r="L6" i="1"/>
  <c r="N6" i="1"/>
  <c r="P6" i="1"/>
  <c r="R6" i="1"/>
  <c r="AA6" i="1"/>
  <c r="AB6" i="1"/>
  <c r="AC6" i="1"/>
  <c r="AH6" i="1"/>
  <c r="AI6" i="1"/>
  <c r="AJ6" i="1"/>
  <c r="AK6" i="1"/>
  <c r="AM6" i="1"/>
  <c r="D7" i="1"/>
  <c r="F7" i="1"/>
  <c r="R7" i="1" s="1"/>
  <c r="H7" i="1"/>
  <c r="J7" i="1"/>
  <c r="L7" i="1"/>
  <c r="N7" i="1"/>
  <c r="P7" i="1"/>
  <c r="T7" i="1"/>
  <c r="AA7" i="1"/>
  <c r="AB7" i="1"/>
  <c r="AH7" i="1"/>
  <c r="AI7" i="1"/>
  <c r="AJ7" i="1"/>
  <c r="AK7" i="1"/>
  <c r="AM7" i="1"/>
  <c r="AN7" i="1"/>
  <c r="AO7" i="1"/>
  <c r="D8" i="1"/>
  <c r="F8" i="1"/>
  <c r="H8" i="1"/>
  <c r="V8" i="1" s="1"/>
  <c r="W8" i="1" s="1"/>
  <c r="J8" i="1"/>
  <c r="L8" i="1"/>
  <c r="N8" i="1"/>
  <c r="P8" i="1"/>
  <c r="AA8" i="1"/>
  <c r="AB8" i="1"/>
  <c r="AH8" i="1"/>
  <c r="AM8" i="1" s="1"/>
  <c r="AI8" i="1"/>
  <c r="AJ8" i="1"/>
  <c r="AK8" i="1"/>
  <c r="D9" i="1"/>
  <c r="F9" i="1"/>
  <c r="H9" i="1"/>
  <c r="J9" i="1"/>
  <c r="L9" i="1"/>
  <c r="N9" i="1"/>
  <c r="R9" i="1" s="1"/>
  <c r="P9" i="1"/>
  <c r="AA9" i="1"/>
  <c r="AB9" i="1"/>
  <c r="AH9" i="1"/>
  <c r="AI9" i="1"/>
  <c r="AM9" i="1" s="1"/>
  <c r="AJ9" i="1"/>
  <c r="AK9" i="1"/>
  <c r="D10" i="1"/>
  <c r="F10" i="1"/>
  <c r="H10" i="1"/>
  <c r="J10" i="1"/>
  <c r="T10" i="1" s="1"/>
  <c r="L10" i="1"/>
  <c r="N10" i="1"/>
  <c r="P10" i="1"/>
  <c r="R10" i="1"/>
  <c r="AA10" i="1"/>
  <c r="AB10" i="1"/>
  <c r="AC10" i="1"/>
  <c r="AD10" i="1" s="1"/>
  <c r="AH10" i="1"/>
  <c r="AI10" i="1"/>
  <c r="AJ10" i="1"/>
  <c r="AK10" i="1"/>
  <c r="AM10" i="1"/>
  <c r="D11" i="1"/>
  <c r="F11" i="1"/>
  <c r="R11" i="1" s="1"/>
  <c r="H11" i="1"/>
  <c r="J11" i="1"/>
  <c r="L11" i="1"/>
  <c r="N11" i="1"/>
  <c r="P11" i="1"/>
  <c r="T11" i="1"/>
  <c r="AA11" i="1"/>
  <c r="AB11" i="1"/>
  <c r="AH11" i="1"/>
  <c r="AI11" i="1"/>
  <c r="AJ11" i="1"/>
  <c r="AK11" i="1"/>
  <c r="AM11" i="1"/>
  <c r="AN11" i="1"/>
  <c r="AO11" i="1"/>
  <c r="D12" i="1"/>
  <c r="F12" i="1"/>
  <c r="H12" i="1"/>
  <c r="V12" i="1" s="1"/>
  <c r="W12" i="1" s="1"/>
  <c r="J12" i="1"/>
  <c r="L12" i="1"/>
  <c r="N12" i="1"/>
  <c r="P12" i="1"/>
  <c r="AA12" i="1"/>
  <c r="AB12" i="1"/>
  <c r="AH12" i="1"/>
  <c r="AM12" i="1" s="1"/>
  <c r="AI12" i="1"/>
  <c r="AJ12" i="1"/>
  <c r="AK12" i="1"/>
  <c r="D13" i="1"/>
  <c r="F13" i="1"/>
  <c r="H13" i="1"/>
  <c r="J13" i="1"/>
  <c r="T13" i="1" s="1"/>
  <c r="L13" i="1"/>
  <c r="V13" i="1" s="1"/>
  <c r="W13" i="1" s="1"/>
  <c r="N13" i="1"/>
  <c r="R13" i="1" s="1"/>
  <c r="P13" i="1"/>
  <c r="AA13" i="1"/>
  <c r="AB13" i="1"/>
  <c r="AH13" i="1"/>
  <c r="AI13" i="1"/>
  <c r="AJ13" i="1"/>
  <c r="AK13" i="1"/>
  <c r="U14" i="1"/>
  <c r="Y14" i="1"/>
  <c r="Z14" i="1"/>
  <c r="AH14" i="1"/>
  <c r="Y15" i="1"/>
  <c r="Z15" i="1"/>
  <c r="Y16" i="1"/>
  <c r="Z16" i="1"/>
  <c r="AN8" i="1" l="1"/>
  <c r="AO8" i="1"/>
  <c r="AA14" i="1"/>
  <c r="AA15" i="1"/>
  <c r="AA16" i="1"/>
  <c r="AF10" i="1"/>
  <c r="AQ10" i="1" s="1"/>
  <c r="AS10" i="1" s="1"/>
  <c r="R8" i="1"/>
  <c r="S8" i="1" s="1"/>
  <c r="T8" i="1"/>
  <c r="U8" i="1" s="1"/>
  <c r="W4" i="1"/>
  <c r="S4" i="1"/>
  <c r="U11" i="1"/>
  <c r="AE10" i="1"/>
  <c r="AP10" i="1" s="1"/>
  <c r="AR10" i="1" s="1"/>
  <c r="AD5" i="1"/>
  <c r="AF5" i="1" s="1"/>
  <c r="AN10" i="1"/>
  <c r="AO10" i="1"/>
  <c r="AN4" i="1"/>
  <c r="AO4" i="1"/>
  <c r="AE4" i="1"/>
  <c r="AF4" i="1"/>
  <c r="AH16" i="1"/>
  <c r="AE13" i="1"/>
  <c r="V7" i="1"/>
  <c r="V6" i="1"/>
  <c r="W6" i="1" s="1"/>
  <c r="AJ14" i="1"/>
  <c r="AJ15" i="1"/>
  <c r="AJ16" i="1"/>
  <c r="V5" i="1"/>
  <c r="W5" i="1" s="1"/>
  <c r="U4" i="1"/>
  <c r="AF11" i="1"/>
  <c r="AQ11" i="1" s="1"/>
  <c r="AS11" i="1" s="1"/>
  <c r="U13" i="1"/>
  <c r="AN6" i="1"/>
  <c r="AO6" i="1"/>
  <c r="AN12" i="1"/>
  <c r="AO12" i="1"/>
  <c r="R12" i="1"/>
  <c r="S12" i="1" s="1"/>
  <c r="T12" i="1"/>
  <c r="U12" i="1" s="1"/>
  <c r="T5" i="1"/>
  <c r="T6" i="1"/>
  <c r="U6" i="1" s="1"/>
  <c r="AM5" i="1"/>
  <c r="AC9" i="1"/>
  <c r="AD9" i="1" s="1"/>
  <c r="AF9" i="1" s="1"/>
  <c r="AQ9" i="1" s="1"/>
  <c r="AS9" i="1" s="1"/>
  <c r="AC13" i="1"/>
  <c r="AD13" i="1" s="1"/>
  <c r="AF13" i="1" s="1"/>
  <c r="AC8" i="1"/>
  <c r="AD8" i="1" s="1"/>
  <c r="AC12" i="1"/>
  <c r="AC11" i="1"/>
  <c r="AD11" i="1" s="1"/>
  <c r="AE11" i="1" s="1"/>
  <c r="AP11" i="1" s="1"/>
  <c r="AR11" i="1" s="1"/>
  <c r="V11" i="1"/>
  <c r="W11" i="1" s="1"/>
  <c r="V10" i="1"/>
  <c r="W10" i="1" s="1"/>
  <c r="V9" i="1"/>
  <c r="W9" i="1" s="1"/>
  <c r="AF7" i="1"/>
  <c r="AQ7" i="1" s="1"/>
  <c r="AS7" i="1" s="1"/>
  <c r="AD6" i="1"/>
  <c r="AE6" i="1" s="1"/>
  <c r="AP6" i="1" s="1"/>
  <c r="AR6" i="1" s="1"/>
  <c r="U7" i="1"/>
  <c r="AM13" i="1"/>
  <c r="AH15" i="1"/>
  <c r="AK15" i="1"/>
  <c r="AK16" i="1"/>
  <c r="AK14" i="1"/>
  <c r="S13" i="1"/>
  <c r="AN9" i="1"/>
  <c r="AO9" i="1"/>
  <c r="T9" i="1"/>
  <c r="AB14" i="1"/>
  <c r="AB15" i="1"/>
  <c r="AB16" i="1"/>
  <c r="AI16" i="1"/>
  <c r="AI15" i="1"/>
  <c r="AI14" i="1"/>
  <c r="AQ4" i="1" l="1"/>
  <c r="U9" i="1"/>
  <c r="AE9" i="1"/>
  <c r="AP9" i="1" s="1"/>
  <c r="AR9" i="1" s="1"/>
  <c r="AO16" i="1"/>
  <c r="AE5" i="1"/>
  <c r="S9" i="1"/>
  <c r="S6" i="1"/>
  <c r="AE8" i="1"/>
  <c r="AP8" i="1" s="1"/>
  <c r="AR8" i="1" s="1"/>
  <c r="AF8" i="1"/>
  <c r="AQ8" i="1" s="1"/>
  <c r="AS8" i="1" s="1"/>
  <c r="AF6" i="1"/>
  <c r="AQ6" i="1" s="1"/>
  <c r="AS6" i="1" s="1"/>
  <c r="U5" i="1"/>
  <c r="AO5" i="1"/>
  <c r="AQ5" i="1" s="1"/>
  <c r="AS5" i="1" s="1"/>
  <c r="AN5" i="1"/>
  <c r="AN14" i="1" s="1"/>
  <c r="AP4" i="1"/>
  <c r="S5" i="1"/>
  <c r="U10" i="1"/>
  <c r="AO13" i="1"/>
  <c r="AQ13" i="1" s="1"/>
  <c r="AS13" i="1" s="1"/>
  <c r="AN13" i="1"/>
  <c r="AP13" i="1" s="1"/>
  <c r="AR13" i="1" s="1"/>
  <c r="AD12" i="1"/>
  <c r="S10" i="1"/>
  <c r="W7" i="1"/>
  <c r="S7" i="1"/>
  <c r="S11" i="1"/>
  <c r="AE16" i="1" l="1"/>
  <c r="AR4" i="1"/>
  <c r="AP5" i="1"/>
  <c r="AR5" i="1" s="1"/>
  <c r="AF16" i="1"/>
  <c r="AN15" i="1"/>
  <c r="AO15" i="1"/>
  <c r="AS4" i="1"/>
  <c r="AQ16" i="1"/>
  <c r="AN16" i="1"/>
  <c r="AE12" i="1"/>
  <c r="AP12" i="1" s="1"/>
  <c r="AR12" i="1" s="1"/>
  <c r="AF12" i="1"/>
  <c r="AO14" i="1"/>
  <c r="AP16" i="1" l="1"/>
  <c r="AE14" i="1"/>
  <c r="AR15" i="1"/>
  <c r="AR14" i="1"/>
  <c r="AR16" i="1"/>
  <c r="AP14" i="1"/>
  <c r="AS16" i="1"/>
  <c r="AP15" i="1"/>
  <c r="AQ12" i="1"/>
  <c r="AF14" i="1"/>
  <c r="AE15" i="1"/>
  <c r="AF15" i="1"/>
  <c r="AS12" i="1" l="1"/>
  <c r="AQ15" i="1"/>
  <c r="AQ14" i="1"/>
  <c r="AS14" i="1" l="1"/>
  <c r="AS15" i="1"/>
</calcChain>
</file>

<file path=xl/sharedStrings.xml><?xml version="1.0" encoding="utf-8"?>
<sst xmlns="http://schemas.openxmlformats.org/spreadsheetml/2006/main" count="87" uniqueCount="60">
  <si>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</si>
  <si>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</si>
  <si>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</si>
  <si>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</si>
  <si>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</si>
  <si>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</si>
  <si>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</si>
  <si>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</si>
  <si>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</si>
  <si>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</si>
  <si>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</si>
  <si>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</si>
  <si>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</si>
  <si>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</si>
  <si>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</si>
  <si>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</si>
  <si>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</si>
  <si>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</si>
  <si>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</si>
  <si>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</si>
  <si>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</si>
  <si>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</si>
  <si>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</si>
  <si>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</si>
  <si>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</si>
  <si>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</si>
  <si>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</si>
  <si>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</si>
  <si>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</si>
  <si>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</si>
  <si>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</si>
  <si>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</si>
  <si>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</si>
  <si>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</si>
  <si>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</si>
  <si>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</si>
  <si>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</si>
  <si>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</si>
  <si>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</si>
  <si>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</si>
  <si>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</si>
  <si>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</si>
  <si>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</si>
  <si>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</si>
  <si>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</si>
  <si>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</si>
  <si>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</si>
  <si>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</si>
  <si>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</si>
  <si>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</si>
  <si>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</si>
  <si>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</si>
  <si>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</si>
  <si>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>Reduction in Cost due to gas curve. Heat Rate:</t>
  </si>
  <si>
    <t xml:space="preserve">% of contracts analyzed </t>
  </si>
  <si>
    <t>DWR OverallPrice</t>
  </si>
  <si>
    <t>$/MMBtu</t>
  </si>
  <si>
    <t>Total Annual Cost Adjusted for Gas Indx ($million)</t>
  </si>
  <si>
    <t>Data on Specific Contracts ----&gt;  (note that these executed contracts represent about 75 of the total contract value)</t>
  </si>
  <si>
    <t>Drop in Gas Costs Late May to 062201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</si>
</sst>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sz val="9.75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44" fontId="0" fillId="0" borderId="0" xfId="2" applyFont="1" applyAlignment="1">
      <alignment horizontal="center" wrapText="1"/>
    </xf>
    <xf numFmtId="9" fontId="0" fillId="0" borderId="0" xfId="0" applyNumberFormat="1" applyAlignment="1">
      <alignment wrapText="1"/>
    </xf>
    <xf numFmtId="169" fontId="1" fillId="0" borderId="0" xfId="1" applyNumberFormat="1"/>
    <xf numFmtId="43" fontId="0" fillId="0" borderId="0" xfId="1" applyFont="1" applyAlignment="1">
      <alignment wrapText="1"/>
    </xf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44" fontId="0" fillId="0" borderId="0" xfId="2" applyFont="1" applyAlignment="1">
      <alignment horizontal="center" wrapText="1"/>
    </xf>
    <xf numFmtId="170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Wholesale Natural Gas</a:t>
            </a:r>
          </a:p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15316315205327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350721420643732E-2"/>
          <c:y val="0.14355628058727568"/>
          <c:w val="0.89234184239733627"/>
          <c:h val="0.71615008156606852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7872"/>
        <c:axId val="145928432"/>
      </c:lineChart>
      <c:dateAx>
        <c:axId val="14592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843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5928432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2903752039151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57497414684591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1623578076525336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61600"/>
        <c:axId val="146462160"/>
      </c:lineChart>
      <c:dateAx>
        <c:axId val="14646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6216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646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6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13340227507756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2471561530506721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20579110651496E-2"/>
          <c:y val="0.18305084745762712"/>
          <c:w val="0.90899689762150981"/>
          <c:h val="0.6745762711864407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56000"/>
        <c:axId val="146456560"/>
      </c:lineChart>
      <c:dateAx>
        <c:axId val="14645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656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645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456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547052740434332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1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1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4332988624612204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81695966907964E-2"/>
          <c:y val="0.18135593220338983"/>
          <c:w val="0.91623578076525336"/>
          <c:h val="0.67627118644067796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ElectricFP0622!$N$5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ElectricFP0622!$N$6:$N$185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ElectricFP0622!$O$5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ElectricFP0622!$O$6:$O$185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ElectricFP0622!$P$5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ElectricFP0622!$P$6:$P$185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22832"/>
        <c:axId val="145923392"/>
      </c:lineChart>
      <c:dateAx>
        <c:axId val="145922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3392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45923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28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13340227507756"/>
          <c:y val="0.9576271186440678"/>
          <c:w val="0.7786970010341262"/>
          <c:h val="3.72881355932203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abSelected="1" workbookViewId="0">
      <pane xSplit="1" ySplit="3" topLeftCell="AM4" activePane="bottomRight" state="frozen"/>
      <selection pane="topRight" activeCell="B1" sqref="B1"/>
      <selection pane="bottomLeft" activeCell="A4" sqref="A4"/>
      <selection pane="bottomRight" activeCell="AT4" sqref="AT4"/>
    </sheetView>
  </sheetViews>
  <sheetFormatPr defaultRowHeight="12.75" x14ac:dyDescent="0.2"/>
  <cols>
    <col min="1" max="1" width="9.140625" style="7"/>
    <col min="2" max="2" width="12.85546875" style="17" bestFit="1" customWidth="1"/>
    <col min="3" max="3" width="9.28515625" style="7" bestFit="1" customWidth="1"/>
    <col min="4" max="4" width="12.85546875" style="17" bestFit="1" customWidth="1"/>
    <col min="5" max="5" width="9.28515625" style="7" bestFit="1" customWidth="1"/>
    <col min="6" max="13" width="9.140625" style="7"/>
    <col min="14" max="14" width="9.5703125" style="7" bestFit="1" customWidth="1"/>
    <col min="15" max="15" width="9.140625" style="7"/>
    <col min="16" max="16" width="9.5703125" style="7" bestFit="1" customWidth="1"/>
    <col min="17" max="17" width="9.140625" style="7"/>
    <col min="18" max="19" width="11.7109375" style="7" customWidth="1"/>
    <col min="20" max="20" width="10.28515625" style="7" bestFit="1" customWidth="1"/>
    <col min="21" max="23" width="11.85546875" style="7" customWidth="1"/>
    <col min="24" max="24" width="14.140625" bestFit="1" customWidth="1"/>
    <col min="25" max="25" width="16.7109375" style="7" customWidth="1"/>
    <col min="26" max="26" width="9.28515625" bestFit="1" customWidth="1"/>
    <col min="27" max="27" width="11.140625" style="7" bestFit="1" customWidth="1"/>
    <col min="28" max="28" width="10.28515625" style="7" bestFit="1" customWidth="1"/>
    <col min="29" max="29" width="10.28515625" style="7" customWidth="1"/>
    <col min="30" max="30" width="11.85546875" style="7" customWidth="1"/>
    <col min="31" max="31" width="11.140625" style="7" bestFit="1" customWidth="1"/>
    <col min="32" max="32" width="10.28515625" style="7" bestFit="1" customWidth="1"/>
    <col min="33" max="33" width="11.85546875" style="7" customWidth="1"/>
    <col min="39" max="39" width="13" customWidth="1"/>
    <col min="40" max="40" width="16.7109375" bestFit="1" customWidth="1"/>
    <col min="41" max="42" width="10.28515625" bestFit="1" customWidth="1"/>
    <col min="43" max="43" width="12.42578125" customWidth="1"/>
    <col min="44" max="44" width="12.5703125" bestFit="1" customWidth="1"/>
    <col min="45" max="45" width="10.28515625" bestFit="1" customWidth="1"/>
  </cols>
  <sheetData>
    <row r="1" spans="1:45" x14ac:dyDescent="0.2">
      <c r="AH1" s="30" t="s">
        <v>36</v>
      </c>
      <c r="AI1" s="30"/>
      <c r="AJ1" s="30"/>
      <c r="AK1" s="30"/>
      <c r="AL1" t="s">
        <v>37</v>
      </c>
      <c r="AN1" s="30"/>
      <c r="AO1" s="30"/>
      <c r="AR1" t="s">
        <v>42</v>
      </c>
      <c r="AS1">
        <v>7.3499999999999996E-2</v>
      </c>
    </row>
    <row r="2" spans="1:45" s="7" customFormat="1" ht="51" customHeight="1" x14ac:dyDescent="0.2"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N2" s="7" t="s">
        <v>43</v>
      </c>
      <c r="P2" s="7" t="s">
        <v>43</v>
      </c>
      <c r="X2" s="27" t="s">
        <v>17</v>
      </c>
      <c r="Y2" s="27"/>
      <c r="AA2" s="28" t="s">
        <v>35</v>
      </c>
      <c r="AB2" s="28"/>
      <c r="AC2" s="22" t="s">
        <v>59</v>
      </c>
      <c r="AD2" s="22" t="s">
        <v>53</v>
      </c>
      <c r="AE2" s="28" t="s">
        <v>57</v>
      </c>
      <c r="AF2" s="28"/>
      <c r="AG2" s="22"/>
      <c r="AH2" s="7" t="s">
        <v>23</v>
      </c>
      <c r="AI2" s="7" t="s">
        <v>23</v>
      </c>
      <c r="AJ2" s="7" t="s">
        <v>21</v>
      </c>
      <c r="AK2" s="7" t="s">
        <v>22</v>
      </c>
      <c r="AL2" s="7" t="s">
        <v>38</v>
      </c>
      <c r="AM2" s="23">
        <v>0.5</v>
      </c>
      <c r="AN2" s="27" t="s">
        <v>39</v>
      </c>
      <c r="AO2" s="27"/>
      <c r="AP2" s="27" t="s">
        <v>40</v>
      </c>
      <c r="AQ2" s="27"/>
      <c r="AR2" s="27" t="s">
        <v>41</v>
      </c>
      <c r="AS2" s="27"/>
    </row>
    <row r="3" spans="1:45" s="7" customFormat="1" ht="38.25" x14ac:dyDescent="0.2">
      <c r="A3" s="7" t="s">
        <v>16</v>
      </c>
      <c r="B3" s="17" t="s">
        <v>24</v>
      </c>
      <c r="D3" s="17" t="s">
        <v>25</v>
      </c>
      <c r="E3" s="7" t="s">
        <v>44</v>
      </c>
      <c r="F3" s="7" t="s">
        <v>26</v>
      </c>
      <c r="G3" s="7" t="s">
        <v>44</v>
      </c>
      <c r="H3" s="7" t="s">
        <v>27</v>
      </c>
      <c r="I3" s="7" t="s">
        <v>44</v>
      </c>
      <c r="J3" s="7" t="s">
        <v>28</v>
      </c>
      <c r="K3" s="7" t="s">
        <v>44</v>
      </c>
      <c r="L3" s="7" t="s">
        <v>29</v>
      </c>
      <c r="M3" s="7" t="s">
        <v>44</v>
      </c>
      <c r="N3" s="7" t="s">
        <v>45</v>
      </c>
      <c r="P3" s="7" t="s">
        <v>46</v>
      </c>
      <c r="R3" s="7" t="s">
        <v>48</v>
      </c>
      <c r="S3" s="7" t="s">
        <v>49</v>
      </c>
      <c r="T3" s="7" t="s">
        <v>30</v>
      </c>
      <c r="U3" s="7" t="s">
        <v>47</v>
      </c>
      <c r="V3" s="7" t="s">
        <v>31</v>
      </c>
      <c r="W3" s="7" t="s">
        <v>54</v>
      </c>
      <c r="X3" s="7" t="s">
        <v>33</v>
      </c>
      <c r="Y3" s="7" t="s">
        <v>34</v>
      </c>
      <c r="Z3" s="7" t="s">
        <v>55</v>
      </c>
      <c r="AA3" s="7" t="s">
        <v>33</v>
      </c>
      <c r="AB3" s="7" t="s">
        <v>34</v>
      </c>
      <c r="AC3" s="7" t="s">
        <v>56</v>
      </c>
      <c r="AD3" s="7">
        <v>7500</v>
      </c>
      <c r="AE3" s="7" t="s">
        <v>33</v>
      </c>
      <c r="AF3" s="7" t="s">
        <v>34</v>
      </c>
      <c r="AH3" s="7" t="str">
        <f>+ElectricFP0622!D5</f>
        <v>California Northern Zone (NP-15)</v>
      </c>
      <c r="AI3" s="7" t="str">
        <f>+ElectricFP0622!E5</f>
        <v>California Southern Zone (SP-15)</v>
      </c>
      <c r="AJ3" s="7" t="str">
        <f>+ElectricFP0622!N5</f>
        <v>California Northern Zone (NP-15)</v>
      </c>
      <c r="AK3" s="7" t="str">
        <f>+ElectricFP0622!O5</f>
        <v>California Southern Zone (SP-15)</v>
      </c>
      <c r="AL3" s="7" t="s">
        <v>13</v>
      </c>
      <c r="AM3" s="7" t="s">
        <v>32</v>
      </c>
      <c r="AN3" s="7" t="s">
        <v>33</v>
      </c>
      <c r="AO3" s="7" t="s">
        <v>34</v>
      </c>
      <c r="AP3" s="7" t="s">
        <v>33</v>
      </c>
      <c r="AQ3" s="7" t="s">
        <v>34</v>
      </c>
      <c r="AR3" s="7" t="s">
        <v>33</v>
      </c>
      <c r="AS3" s="7" t="s">
        <v>34</v>
      </c>
    </row>
    <row r="4" spans="1:45" x14ac:dyDescent="0.2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9">
        <f t="shared" ref="W4:W13" si="2">+V4/Y4</f>
        <v>0.11339399999999998</v>
      </c>
      <c r="X4" s="16">
        <v>18000000</v>
      </c>
      <c r="Y4" s="16">
        <v>20000000</v>
      </c>
      <c r="Z4" s="16">
        <v>138</v>
      </c>
      <c r="AA4" s="17">
        <f>+$Z4*X4/1000000</f>
        <v>2484</v>
      </c>
      <c r="AB4" s="17">
        <f>+$Z4*Y4/1000000</f>
        <v>2760</v>
      </c>
      <c r="AC4" s="25">
        <f>+GasFP0618!F7</f>
        <v>3.6492000000000013</v>
      </c>
      <c r="AD4" s="17">
        <f t="shared" ref="AD4:AD13" si="3">+AC4*$AD$3/1000*R4/1000000*R4/1000000</f>
        <v>29.510387000619275</v>
      </c>
      <c r="AE4" s="17">
        <f>+AA4-$AD4</f>
        <v>2454.4896129993808</v>
      </c>
      <c r="AF4" s="17">
        <f t="shared" ref="AF4:AF13" si="4">+AB4-$AD4</f>
        <v>2730.4896129993808</v>
      </c>
      <c r="AG4" s="17"/>
      <c r="AH4" s="21">
        <f>+AVERAGE(ElectricFP0622!D6:D11)</f>
        <v>79.499999956538247</v>
      </c>
      <c r="AI4" s="21">
        <f>+AVERAGE(ElectricFP0622!E6:E11)</f>
        <v>74.666666630034612</v>
      </c>
      <c r="AJ4" s="21">
        <f>+AVERAGE(ElectricFP0622!N6:N11)</f>
        <v>75.598805114172009</v>
      </c>
      <c r="AK4" s="21">
        <f>+AVERAGE(ElectricFP0622!O6:O11)</f>
        <v>67.170728674295745</v>
      </c>
      <c r="AL4" s="20">
        <v>0.8</v>
      </c>
      <c r="AM4" s="21">
        <f>+$AM$2*((AL4*AI4)+(1-AL4)*AK4)+(1-$AM$2)*((AL4*AH4)+(1-AL4)*AJ4)</f>
        <v>75.943620013475922</v>
      </c>
      <c r="AN4" s="16">
        <f t="shared" ref="AN4:AN13" si="5">+$AM4*X4/1000000</f>
        <v>1366.9851602425665</v>
      </c>
      <c r="AO4" s="16">
        <f t="shared" ref="AO4:AO13" si="6">+$AM4*Y4/1000000</f>
        <v>1518.8724002695183</v>
      </c>
      <c r="AP4" s="16">
        <f>+AE4-AN4</f>
        <v>1087.5044527568143</v>
      </c>
      <c r="AQ4" s="16">
        <f t="shared" ref="AQ4:AQ13" si="7">+AF4-AO4</f>
        <v>1211.6172127298626</v>
      </c>
      <c r="AR4" s="16">
        <f t="shared" ref="AR4:AR13" si="8">+AP4/((1+$AS$1)^($A4-2000.5))</f>
        <v>1049.614977988407</v>
      </c>
      <c r="AS4" s="16">
        <f t="shared" ref="AS4:AS13" si="9">+AQ4/((1+$AS$1)^($A4-2000.5))</f>
        <v>1169.4035558622325</v>
      </c>
    </row>
    <row r="5" spans="1:45" x14ac:dyDescent="0.2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10">+P5+N5+J5+F5</f>
        <v>6879744</v>
      </c>
      <c r="S5" s="19">
        <f t="shared" ref="S5:S13" si="11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2">+L5+H5+F5+D5+N5+P5</f>
        <v>13050840</v>
      </c>
      <c r="W5" s="19">
        <f t="shared" si="2"/>
        <v>0.29001866666666665</v>
      </c>
      <c r="X5" s="16">
        <v>30000000</v>
      </c>
      <c r="Y5" s="16">
        <v>45000000</v>
      </c>
      <c r="Z5" s="16">
        <v>106</v>
      </c>
      <c r="AA5" s="17">
        <f t="shared" ref="AA5:AA13" si="13">+Z5*X5/1000000</f>
        <v>3180</v>
      </c>
      <c r="AB5" s="17">
        <f t="shared" ref="AB5:AB13" si="14">+$Z5*Y5/1000000</f>
        <v>4770</v>
      </c>
      <c r="AC5" s="25">
        <f>+GasFP0618!F20</f>
        <v>0.97184615384615414</v>
      </c>
      <c r="AD5" s="17">
        <f t="shared" si="3"/>
        <v>344.98748446438964</v>
      </c>
      <c r="AE5" s="17">
        <f t="shared" ref="AE5:AE13" si="15">+AA5-$AD5</f>
        <v>2835.0125155356104</v>
      </c>
      <c r="AF5" s="17">
        <f t="shared" si="4"/>
        <v>4425.01251553561</v>
      </c>
      <c r="AG5" s="17"/>
      <c r="AH5" s="21">
        <f>+AVERAGE(ElectricFP0622!D12:D23)</f>
        <v>55.999999955606931</v>
      </c>
      <c r="AI5" s="21">
        <f>+AVERAGE(ElectricFP0622!E12:E23)</f>
        <v>53.499999963367948</v>
      </c>
      <c r="AJ5" s="21">
        <f>+AVERAGE(ElectricFP0622!N12:N23)</f>
        <v>51.829996527011048</v>
      </c>
      <c r="AK5" s="21">
        <f>+AVERAGE(ElectricFP0622!O12:O23)</f>
        <v>49.285654495300882</v>
      </c>
      <c r="AL5" s="20">
        <v>0.2</v>
      </c>
      <c r="AM5" s="21">
        <f t="shared" ref="AM5:AM13" si="16">+$AM$2*((AL5*AI5)+(1-AL5)*AK5)+(1-$AM$2)*((AL5*AH5)+(1-AL5)*AJ5)</f>
        <v>51.396260400822264</v>
      </c>
      <c r="AN5" s="16">
        <f t="shared" si="5"/>
        <v>1541.8878120246679</v>
      </c>
      <c r="AO5" s="16">
        <f t="shared" si="6"/>
        <v>2312.8317180370022</v>
      </c>
      <c r="AP5" s="16">
        <f t="shared" ref="AP5:AP13" si="17">+AE5-AN5</f>
        <v>1293.1247035109425</v>
      </c>
      <c r="AQ5" s="16">
        <f t="shared" si="7"/>
        <v>2112.1807974986077</v>
      </c>
      <c r="AR5" s="16">
        <f t="shared" si="8"/>
        <v>1162.6187836363613</v>
      </c>
      <c r="AS5" s="16">
        <f t="shared" si="9"/>
        <v>1899.0133456893866</v>
      </c>
    </row>
    <row r="6" spans="1:45" x14ac:dyDescent="0.2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10"/>
        <v>14632392</v>
      </c>
      <c r="S6" s="19">
        <f t="shared" si="11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2"/>
        <v>26634360</v>
      </c>
      <c r="W6" s="19">
        <f t="shared" si="2"/>
        <v>0.39168176470588234</v>
      </c>
      <c r="X6" s="16">
        <v>50000000</v>
      </c>
      <c r="Y6" s="16">
        <v>68000000</v>
      </c>
      <c r="Z6" s="16">
        <v>89</v>
      </c>
      <c r="AA6" s="17">
        <f t="shared" si="13"/>
        <v>4450</v>
      </c>
      <c r="AB6" s="17">
        <f t="shared" si="14"/>
        <v>6052</v>
      </c>
      <c r="AC6" s="25">
        <f>+GasFP0618!F32</f>
        <v>0.35046153846153894</v>
      </c>
      <c r="AD6" s="17">
        <f t="shared" si="3"/>
        <v>562.77174031351319</v>
      </c>
      <c r="AE6" s="17">
        <f t="shared" si="15"/>
        <v>3887.228259686487</v>
      </c>
      <c r="AF6" s="17">
        <f t="shared" si="4"/>
        <v>5489.228259686487</v>
      </c>
      <c r="AG6" s="17"/>
      <c r="AH6" s="21">
        <f>+AVERAGE(ElectricFP0622!D24:D35)</f>
        <v>38.833333291734228</v>
      </c>
      <c r="AI6" s="21">
        <f>+AVERAGE(ElectricFP0622!E24:E35)</f>
        <v>41.416666628171967</v>
      </c>
      <c r="AJ6" s="21">
        <f>+AVERAGE(ElectricFP0622!N24:N35)</f>
        <v>36.116453268953869</v>
      </c>
      <c r="AK6" s="21">
        <f>+AVERAGE(ElectricFP0622!O24:O35)</f>
        <v>38.196654669477816</v>
      </c>
      <c r="AL6" s="20">
        <v>0.16</v>
      </c>
      <c r="AM6" s="21">
        <f t="shared" si="16"/>
        <v>37.631505327733805</v>
      </c>
      <c r="AN6" s="16">
        <f t="shared" si="5"/>
        <v>1881.5752663866904</v>
      </c>
      <c r="AO6" s="16">
        <f t="shared" si="6"/>
        <v>2558.9423622858985</v>
      </c>
      <c r="AP6" s="16">
        <f t="shared" si="17"/>
        <v>2005.6529932997967</v>
      </c>
      <c r="AQ6" s="16">
        <f t="shared" si="7"/>
        <v>2930.2858974005885</v>
      </c>
      <c r="AR6" s="16">
        <f t="shared" si="8"/>
        <v>1679.7733008463842</v>
      </c>
      <c r="AS6" s="16">
        <f t="shared" si="9"/>
        <v>2454.1713001918292</v>
      </c>
    </row>
    <row r="7" spans="1:45" x14ac:dyDescent="0.2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8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10"/>
        <v>22258432</v>
      </c>
      <c r="S7" s="19">
        <f t="shared" si="11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2"/>
        <v>39954400</v>
      </c>
      <c r="W7" s="19">
        <f t="shared" si="2"/>
        <v>0.45924597701149428</v>
      </c>
      <c r="X7" s="16">
        <v>65000000</v>
      </c>
      <c r="Y7" s="16">
        <v>87000000</v>
      </c>
      <c r="Z7" s="16">
        <v>75</v>
      </c>
      <c r="AA7" s="17">
        <f t="shared" si="13"/>
        <v>4875</v>
      </c>
      <c r="AB7" s="17">
        <f t="shared" si="14"/>
        <v>6525</v>
      </c>
      <c r="AC7" s="25">
        <f>+GasFP0618!F44</f>
        <v>0.29776923076923106</v>
      </c>
      <c r="AD7" s="17">
        <f t="shared" si="3"/>
        <v>1106.4459835539085</v>
      </c>
      <c r="AE7" s="17">
        <f t="shared" si="15"/>
        <v>3768.5540164460917</v>
      </c>
      <c r="AF7" s="17">
        <f t="shared" si="4"/>
        <v>5418.5540164460917</v>
      </c>
      <c r="AG7" s="17"/>
      <c r="AH7" s="21">
        <f>+AVERAGE(ElectricFP0622!D36:D47)</f>
        <v>36.999999967403681</v>
      </c>
      <c r="AI7" s="21">
        <f>+AVERAGE(ElectricFP0622!E36:E47)</f>
        <v>39.666666640589597</v>
      </c>
      <c r="AJ7" s="21">
        <f>+AVERAGE(ElectricFP0622!N36:N47)</f>
        <v>34.498854651784171</v>
      </c>
      <c r="AK7" s="21">
        <f>+AVERAGE(ElectricFP0622!O36:O47)</f>
        <v>36.334905000082792</v>
      </c>
      <c r="AL7" s="20">
        <v>0.1</v>
      </c>
      <c r="AM7" s="21">
        <f t="shared" si="16"/>
        <v>35.708525173739801</v>
      </c>
      <c r="AN7" s="16">
        <f t="shared" si="5"/>
        <v>2321.0541362930871</v>
      </c>
      <c r="AO7" s="16">
        <f t="shared" si="6"/>
        <v>3106.6416901153625</v>
      </c>
      <c r="AP7" s="16">
        <f t="shared" si="17"/>
        <v>1447.4998801530046</v>
      </c>
      <c r="AQ7" s="16">
        <f t="shared" si="7"/>
        <v>2311.9123263307292</v>
      </c>
      <c r="AR7" s="16">
        <f t="shared" si="8"/>
        <v>1129.305298398054</v>
      </c>
      <c r="AS7" s="16">
        <f t="shared" si="9"/>
        <v>1803.6995203627162</v>
      </c>
    </row>
    <row r="8" spans="1:45" x14ac:dyDescent="0.2">
      <c r="A8" s="7">
        <v>2005</v>
      </c>
      <c r="D8" s="17">
        <f t="shared" ref="D8:D13" si="19">8760*1000</f>
        <v>8760000</v>
      </c>
      <c r="E8" s="7">
        <v>61</v>
      </c>
      <c r="F8" s="7">
        <f t="shared" ref="F8:H13" si="20">8760*1000</f>
        <v>8760000</v>
      </c>
      <c r="H8" s="7">
        <f t="shared" si="20"/>
        <v>8760000</v>
      </c>
      <c r="I8" s="7">
        <v>61</v>
      </c>
      <c r="J8" s="7">
        <f t="shared" si="18"/>
        <v>2452031.9999999995</v>
      </c>
      <c r="L8" s="7">
        <f t="shared" ref="L8:L13" si="21">800*8760</f>
        <v>7008000</v>
      </c>
      <c r="M8" s="7">
        <v>58</v>
      </c>
      <c r="N8" s="7">
        <f t="shared" ref="N8:N13" si="22">2*6*4.3*16*700+3*6*4.3*16*400+7*4.3*16*700</f>
        <v>1410399.9999999998</v>
      </c>
      <c r="P8" s="7">
        <f t="shared" ref="P8:P13" si="23">9/12*8760*1200+3/12*8760*800</f>
        <v>9636000</v>
      </c>
      <c r="R8" s="18">
        <f t="shared" si="10"/>
        <v>22258432</v>
      </c>
      <c r="S8" s="19">
        <f t="shared" si="11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2"/>
        <v>44334400</v>
      </c>
      <c r="W8" s="19">
        <f t="shared" si="2"/>
        <v>0.5341493975903614</v>
      </c>
      <c r="X8" s="16">
        <v>60000000</v>
      </c>
      <c r="Y8" s="16">
        <v>83000000</v>
      </c>
      <c r="Z8" s="16">
        <v>64</v>
      </c>
      <c r="AA8" s="17">
        <f t="shared" si="13"/>
        <v>3840</v>
      </c>
      <c r="AB8" s="17">
        <f t="shared" si="14"/>
        <v>5312</v>
      </c>
      <c r="AC8" s="25">
        <f>+GasFP0618!$F$56</f>
        <v>0.30276923076923112</v>
      </c>
      <c r="AD8" s="17">
        <f t="shared" si="3"/>
        <v>1125.0249008701073</v>
      </c>
      <c r="AE8" s="17">
        <f t="shared" si="15"/>
        <v>2714.9750991298924</v>
      </c>
      <c r="AF8" s="17">
        <f t="shared" si="4"/>
        <v>4186.9750991298924</v>
      </c>
      <c r="AG8" s="17"/>
      <c r="AH8" s="21">
        <f>+AVERAGE(ElectricFP0622!D48:D59)</f>
        <v>36.999999967403681</v>
      </c>
      <c r="AI8" s="21">
        <f>+AVERAGE(ElectricFP0622!E48:E59)</f>
        <v>39.666666640589597</v>
      </c>
      <c r="AJ8" s="21">
        <f>+AVERAGE(ElectricFP0622!N48:N59)</f>
        <v>34.501817599668861</v>
      </c>
      <c r="AK8" s="21">
        <f>+AVERAGE(ElectricFP0622!O48:O59)</f>
        <v>36.336396957597252</v>
      </c>
      <c r="AL8" s="20">
        <v>0.1</v>
      </c>
      <c r="AM8" s="21">
        <f t="shared" si="16"/>
        <v>35.710529881169421</v>
      </c>
      <c r="AN8" s="16">
        <f t="shared" si="5"/>
        <v>2142.6317928701656</v>
      </c>
      <c r="AO8" s="16">
        <f t="shared" si="6"/>
        <v>2963.973980137062</v>
      </c>
      <c r="AP8" s="16">
        <f t="shared" si="17"/>
        <v>572.34330625972689</v>
      </c>
      <c r="AQ8" s="16">
        <f t="shared" si="7"/>
        <v>1223.0011189928305</v>
      </c>
      <c r="AR8" s="16">
        <f t="shared" si="8"/>
        <v>415.95599548996762</v>
      </c>
      <c r="AS8" s="16">
        <f t="shared" si="9"/>
        <v>888.82781081247526</v>
      </c>
    </row>
    <row r="9" spans="1:45" x14ac:dyDescent="0.2">
      <c r="A9" s="7">
        <v>2006</v>
      </c>
      <c r="D9" s="17">
        <f t="shared" si="19"/>
        <v>8760000</v>
      </c>
      <c r="E9" s="7">
        <v>61</v>
      </c>
      <c r="F9" s="7">
        <f t="shared" si="20"/>
        <v>8760000</v>
      </c>
      <c r="H9" s="7">
        <f t="shared" si="20"/>
        <v>8760000</v>
      </c>
      <c r="I9" s="7">
        <v>61</v>
      </c>
      <c r="J9" s="7">
        <f t="shared" si="18"/>
        <v>2452031.9999999995</v>
      </c>
      <c r="L9" s="7">
        <f t="shared" si="21"/>
        <v>7008000</v>
      </c>
      <c r="M9" s="7">
        <v>58</v>
      </c>
      <c r="N9" s="7">
        <f t="shared" si="22"/>
        <v>1410399.9999999998</v>
      </c>
      <c r="P9" s="7">
        <f t="shared" si="23"/>
        <v>9636000</v>
      </c>
      <c r="R9" s="18">
        <f t="shared" si="10"/>
        <v>22258432</v>
      </c>
      <c r="S9" s="19">
        <f t="shared" si="11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2"/>
        <v>44334400</v>
      </c>
      <c r="W9" s="19">
        <f t="shared" si="2"/>
        <v>0.52158117647058821</v>
      </c>
      <c r="X9" s="16">
        <v>62500000</v>
      </c>
      <c r="Y9" s="16">
        <v>85000000</v>
      </c>
      <c r="Z9" s="16">
        <v>61</v>
      </c>
      <c r="AA9" s="17">
        <f t="shared" si="13"/>
        <v>3812.5</v>
      </c>
      <c r="AB9" s="17">
        <f t="shared" si="14"/>
        <v>5185</v>
      </c>
      <c r="AC9" s="25">
        <f>+GasFP0618!$F$56</f>
        <v>0.30276923076923112</v>
      </c>
      <c r="AD9" s="17">
        <f t="shared" si="3"/>
        <v>1125.0249008701073</v>
      </c>
      <c r="AE9" s="17">
        <f t="shared" si="15"/>
        <v>2687.4750991298924</v>
      </c>
      <c r="AF9" s="17">
        <f t="shared" si="4"/>
        <v>4059.9750991298924</v>
      </c>
      <c r="AG9" s="17"/>
      <c r="AH9" s="21">
        <f>+AVERAGE(ElectricFP0622!D60:D71)</f>
        <v>37.249999967403674</v>
      </c>
      <c r="AI9" s="21">
        <f>+AVERAGE(ElectricFP0622!E60:E71)</f>
        <v>39.916666640589604</v>
      </c>
      <c r="AJ9" s="21">
        <f>+AVERAGE(ElectricFP0622!N60:N71)</f>
        <v>34.698129363527833</v>
      </c>
      <c r="AK9" s="21">
        <f>+AVERAGE(ElectricFP0622!O60:O71)</f>
        <v>36.542240104898006</v>
      </c>
      <c r="AL9" s="20">
        <v>0.1</v>
      </c>
      <c r="AM9" s="21">
        <f t="shared" si="16"/>
        <v>35.916499591191297</v>
      </c>
      <c r="AN9" s="16">
        <f t="shared" si="5"/>
        <v>2244.7812244494562</v>
      </c>
      <c r="AO9" s="16">
        <f t="shared" si="6"/>
        <v>3052.9024652512603</v>
      </c>
      <c r="AP9" s="16">
        <f t="shared" si="17"/>
        <v>442.69387468043624</v>
      </c>
      <c r="AQ9" s="16">
        <f t="shared" si="7"/>
        <v>1007.0726338786321</v>
      </c>
      <c r="AR9" s="16">
        <f t="shared" si="8"/>
        <v>299.70379668104408</v>
      </c>
      <c r="AS9" s="16">
        <f t="shared" si="9"/>
        <v>681.78827214376963</v>
      </c>
    </row>
    <row r="10" spans="1:45" x14ac:dyDescent="0.2">
      <c r="A10" s="7">
        <v>2007</v>
      </c>
      <c r="D10" s="17">
        <f t="shared" si="19"/>
        <v>8760000</v>
      </c>
      <c r="E10" s="7">
        <v>61</v>
      </c>
      <c r="F10" s="7">
        <f t="shared" si="20"/>
        <v>8760000</v>
      </c>
      <c r="H10" s="7">
        <f t="shared" si="20"/>
        <v>8760000</v>
      </c>
      <c r="I10" s="7">
        <v>61</v>
      </c>
      <c r="J10" s="7">
        <f t="shared" si="18"/>
        <v>2452031.9999999995</v>
      </c>
      <c r="L10" s="7">
        <f t="shared" si="21"/>
        <v>7008000</v>
      </c>
      <c r="M10" s="7">
        <v>58</v>
      </c>
      <c r="N10" s="7">
        <f t="shared" si="22"/>
        <v>1410399.9999999998</v>
      </c>
      <c r="P10" s="7">
        <f t="shared" si="23"/>
        <v>9636000</v>
      </c>
      <c r="R10" s="18">
        <f t="shared" si="10"/>
        <v>22258432</v>
      </c>
      <c r="S10" s="19">
        <f t="shared" si="11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2"/>
        <v>44334400</v>
      </c>
      <c r="W10" s="19">
        <f t="shared" si="2"/>
        <v>0.54066341463414636</v>
      </c>
      <c r="X10" s="16">
        <v>62500000</v>
      </c>
      <c r="Y10" s="16">
        <v>82000000</v>
      </c>
      <c r="Z10" s="16">
        <v>60</v>
      </c>
      <c r="AA10" s="17">
        <f t="shared" si="13"/>
        <v>3750</v>
      </c>
      <c r="AB10" s="17">
        <f t="shared" si="14"/>
        <v>4920</v>
      </c>
      <c r="AC10" s="25">
        <f>+GasFP0618!$F$56</f>
        <v>0.30276923076923112</v>
      </c>
      <c r="AD10" s="17">
        <f t="shared" si="3"/>
        <v>1125.0249008701073</v>
      </c>
      <c r="AE10" s="17">
        <f t="shared" si="15"/>
        <v>2624.9750991298924</v>
      </c>
      <c r="AF10" s="17">
        <f t="shared" si="4"/>
        <v>3794.9750991298924</v>
      </c>
      <c r="AG10" s="17"/>
      <c r="AH10" s="21">
        <f>+AVERAGE(ElectricFP0622!D72:D83)</f>
        <v>37.599999967403697</v>
      </c>
      <c r="AI10" s="21">
        <f>+AVERAGE(ElectricFP0622!E72:E83)</f>
        <v>40.266666640589619</v>
      </c>
      <c r="AJ10" s="21">
        <f>+AVERAGE(ElectricFP0622!N72:N83)</f>
        <v>34.993787219195831</v>
      </c>
      <c r="AK10" s="21">
        <f>+AVERAGE(ElectricFP0622!O72:O83)</f>
        <v>36.816790369821938</v>
      </c>
      <c r="AL10" s="20">
        <v>0.1</v>
      </c>
      <c r="AM10" s="21">
        <f t="shared" si="16"/>
        <v>36.208093245457661</v>
      </c>
      <c r="AN10" s="16">
        <f t="shared" si="5"/>
        <v>2263.0058278411038</v>
      </c>
      <c r="AO10" s="16">
        <f t="shared" si="6"/>
        <v>2969.063646127528</v>
      </c>
      <c r="AP10" s="16">
        <f t="shared" si="17"/>
        <v>361.9692712887886</v>
      </c>
      <c r="AQ10" s="16">
        <f t="shared" si="7"/>
        <v>825.9114530023644</v>
      </c>
      <c r="AR10" s="16">
        <f t="shared" si="8"/>
        <v>228.27501839650907</v>
      </c>
      <c r="AS10" s="16">
        <f t="shared" si="9"/>
        <v>520.85899849101861</v>
      </c>
    </row>
    <row r="11" spans="1:45" x14ac:dyDescent="0.2">
      <c r="A11" s="7">
        <v>2008</v>
      </c>
      <c r="D11" s="17">
        <f t="shared" si="19"/>
        <v>8760000</v>
      </c>
      <c r="E11" s="7">
        <v>61</v>
      </c>
      <c r="F11" s="7">
        <f t="shared" si="20"/>
        <v>8760000</v>
      </c>
      <c r="H11" s="7">
        <f t="shared" si="20"/>
        <v>8760000</v>
      </c>
      <c r="I11" s="7">
        <v>61</v>
      </c>
      <c r="J11" s="7">
        <f t="shared" si="18"/>
        <v>2452031.9999999995</v>
      </c>
      <c r="L11" s="7">
        <f t="shared" si="21"/>
        <v>7008000</v>
      </c>
      <c r="M11" s="7">
        <v>58</v>
      </c>
      <c r="N11" s="7">
        <f t="shared" si="22"/>
        <v>1410399.9999999998</v>
      </c>
      <c r="P11" s="7">
        <f t="shared" si="23"/>
        <v>9636000</v>
      </c>
      <c r="R11" s="18">
        <f t="shared" si="10"/>
        <v>22258432</v>
      </c>
      <c r="S11" s="19">
        <f t="shared" si="11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2"/>
        <v>44334400</v>
      </c>
      <c r="W11" s="19">
        <f t="shared" si="2"/>
        <v>0.54066341463414636</v>
      </c>
      <c r="X11" s="16">
        <v>62500000</v>
      </c>
      <c r="Y11" s="16">
        <v>82000000</v>
      </c>
      <c r="Z11" s="16">
        <v>60</v>
      </c>
      <c r="AA11" s="17">
        <f t="shared" si="13"/>
        <v>3750</v>
      </c>
      <c r="AB11" s="17">
        <f t="shared" si="14"/>
        <v>4920</v>
      </c>
      <c r="AC11" s="25">
        <f>+GasFP0618!$F$56</f>
        <v>0.30276923076923112</v>
      </c>
      <c r="AD11" s="17">
        <f t="shared" si="3"/>
        <v>1125.0249008701073</v>
      </c>
      <c r="AE11" s="17">
        <f t="shared" si="15"/>
        <v>2624.9750991298924</v>
      </c>
      <c r="AF11" s="17">
        <f t="shared" si="4"/>
        <v>3794.9750991298924</v>
      </c>
      <c r="AG11" s="17"/>
      <c r="AH11" s="21">
        <f>+AVERAGE(ElectricFP0622!D84:D95)</f>
        <v>37.949999967403713</v>
      </c>
      <c r="AI11" s="21">
        <f>+AVERAGE(ElectricFP0622!E84:E95)</f>
        <v>40.616666640589607</v>
      </c>
      <c r="AJ11" s="21">
        <f>+AVERAGE(ElectricFP0622!N84:N95)</f>
        <v>35.290836483266055</v>
      </c>
      <c r="AK11" s="21">
        <f>+AVERAGE(ElectricFP0622!O84:O95)</f>
        <v>37.099888726833591</v>
      </c>
      <c r="AL11" s="20">
        <v>0.1</v>
      </c>
      <c r="AM11" s="21">
        <f t="shared" si="16"/>
        <v>36.504159674944503</v>
      </c>
      <c r="AN11" s="16">
        <f t="shared" si="5"/>
        <v>2281.5099796840314</v>
      </c>
      <c r="AO11" s="16">
        <f t="shared" si="6"/>
        <v>2993.3410933454493</v>
      </c>
      <c r="AP11" s="16">
        <f t="shared" si="17"/>
        <v>343.46511944586109</v>
      </c>
      <c r="AQ11" s="16">
        <f t="shared" si="7"/>
        <v>801.63400578444316</v>
      </c>
      <c r="AR11" s="16">
        <f t="shared" si="8"/>
        <v>201.77496150480371</v>
      </c>
      <c r="AS11" s="16">
        <f t="shared" si="9"/>
        <v>470.93478056537703</v>
      </c>
    </row>
    <row r="12" spans="1:45" x14ac:dyDescent="0.2">
      <c r="A12" s="7">
        <v>2009</v>
      </c>
      <c r="D12" s="17">
        <f t="shared" si="19"/>
        <v>8760000</v>
      </c>
      <c r="E12" s="7">
        <v>61</v>
      </c>
      <c r="F12" s="7">
        <f t="shared" si="20"/>
        <v>8760000</v>
      </c>
      <c r="H12" s="7">
        <f t="shared" si="20"/>
        <v>8760000</v>
      </c>
      <c r="I12" s="7">
        <v>61</v>
      </c>
      <c r="J12" s="7">
        <f t="shared" si="18"/>
        <v>2452031.9999999995</v>
      </c>
      <c r="L12" s="7">
        <f t="shared" si="21"/>
        <v>7008000</v>
      </c>
      <c r="M12" s="7">
        <v>58</v>
      </c>
      <c r="N12" s="7">
        <f t="shared" si="22"/>
        <v>1410399.9999999998</v>
      </c>
      <c r="P12" s="7">
        <f t="shared" si="23"/>
        <v>9636000</v>
      </c>
      <c r="R12" s="18">
        <f t="shared" si="10"/>
        <v>22258432</v>
      </c>
      <c r="S12" s="19">
        <f t="shared" si="11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2"/>
        <v>44334400</v>
      </c>
      <c r="W12" s="19">
        <f t="shared" si="2"/>
        <v>0.54066341463414636</v>
      </c>
      <c r="X12" s="16">
        <v>62500000</v>
      </c>
      <c r="Y12" s="16">
        <v>82000000</v>
      </c>
      <c r="Z12" s="16">
        <v>60</v>
      </c>
      <c r="AA12" s="17">
        <f t="shared" si="13"/>
        <v>3750</v>
      </c>
      <c r="AB12" s="17">
        <f t="shared" si="14"/>
        <v>4920</v>
      </c>
      <c r="AC12" s="25">
        <f>+GasFP0618!$F$56</f>
        <v>0.30276923076923112</v>
      </c>
      <c r="AD12" s="17">
        <f t="shared" si="3"/>
        <v>1125.0249008701073</v>
      </c>
      <c r="AE12" s="17">
        <f t="shared" si="15"/>
        <v>2624.9750991298924</v>
      </c>
      <c r="AF12" s="17">
        <f t="shared" si="4"/>
        <v>3794.9750991298924</v>
      </c>
      <c r="AG12" s="17"/>
      <c r="AH12" s="21">
        <f>+AVERAGE(ElectricFP0622!D96:D107)</f>
        <v>38.487499967434722</v>
      </c>
      <c r="AI12" s="21">
        <f>+AVERAGE(ElectricFP0622!E96:E107)</f>
        <v>41.116666640589635</v>
      </c>
      <c r="AJ12" s="21">
        <f>+AVERAGE(ElectricFP0622!N96:N107)</f>
        <v>35.702360567957449</v>
      </c>
      <c r="AK12" s="21">
        <f>+AVERAGE(ElectricFP0622!O96:O107)</f>
        <v>37.484288236053779</v>
      </c>
      <c r="AL12" s="20">
        <v>0.1</v>
      </c>
      <c r="AM12" s="21">
        <f t="shared" si="16"/>
        <v>36.914200292206274</v>
      </c>
      <c r="AN12" s="16">
        <f t="shared" si="5"/>
        <v>2307.1375182628922</v>
      </c>
      <c r="AO12" s="16">
        <f t="shared" si="6"/>
        <v>3026.9644239609147</v>
      </c>
      <c r="AP12" s="16">
        <f t="shared" si="17"/>
        <v>317.83758086700027</v>
      </c>
      <c r="AQ12" s="16">
        <f t="shared" si="7"/>
        <v>768.01067516897774</v>
      </c>
      <c r="AR12" s="16">
        <f t="shared" si="8"/>
        <v>173.9353406077521</v>
      </c>
      <c r="AS12" s="16">
        <f t="shared" si="9"/>
        <v>420.29075986393298</v>
      </c>
    </row>
    <row r="13" spans="1:45" x14ac:dyDescent="0.2">
      <c r="A13" s="7">
        <v>2010</v>
      </c>
      <c r="D13" s="17">
        <f t="shared" si="19"/>
        <v>8760000</v>
      </c>
      <c r="E13" s="7">
        <v>61</v>
      </c>
      <c r="F13" s="7">
        <f t="shared" si="20"/>
        <v>8760000</v>
      </c>
      <c r="H13" s="7">
        <f t="shared" si="20"/>
        <v>8760000</v>
      </c>
      <c r="I13" s="7">
        <v>61</v>
      </c>
      <c r="J13" s="7">
        <f t="shared" si="18"/>
        <v>2452031.9999999995</v>
      </c>
      <c r="L13" s="7">
        <f t="shared" si="21"/>
        <v>7008000</v>
      </c>
      <c r="M13" s="7">
        <v>58</v>
      </c>
      <c r="N13" s="7">
        <f t="shared" si="22"/>
        <v>1410399.9999999998</v>
      </c>
      <c r="P13" s="7">
        <f t="shared" si="23"/>
        <v>9636000</v>
      </c>
      <c r="R13" s="18">
        <f t="shared" si="10"/>
        <v>22258432</v>
      </c>
      <c r="S13" s="19">
        <f t="shared" si="11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2"/>
        <v>44334400</v>
      </c>
      <c r="W13" s="19">
        <f t="shared" si="2"/>
        <v>0.54066341463414636</v>
      </c>
      <c r="X13" s="16">
        <v>62500000</v>
      </c>
      <c r="Y13" s="16">
        <v>82000000</v>
      </c>
      <c r="Z13" s="16">
        <v>59</v>
      </c>
      <c r="AA13" s="17">
        <f t="shared" si="13"/>
        <v>3687.5</v>
      </c>
      <c r="AB13" s="17">
        <f t="shared" si="14"/>
        <v>4838</v>
      </c>
      <c r="AC13" s="25">
        <f>+GasFP0618!$F$56</f>
        <v>0.30276923076923112</v>
      </c>
      <c r="AD13" s="17">
        <f t="shared" si="3"/>
        <v>1125.0249008701073</v>
      </c>
      <c r="AE13" s="17">
        <f t="shared" si="15"/>
        <v>2562.4750991298924</v>
      </c>
      <c r="AF13" s="17">
        <f t="shared" si="4"/>
        <v>3712.9750991298924</v>
      </c>
      <c r="AG13" s="17"/>
      <c r="AH13" s="21">
        <f>+AVERAGE(ElectricFP0622!D108:D119)</f>
        <v>39.174999967589962</v>
      </c>
      <c r="AI13" s="21">
        <f>+AVERAGE(ElectricFP0622!E108:E119)</f>
        <v>41.616666640589635</v>
      </c>
      <c r="AJ13" s="21">
        <f>+AVERAGE(ElectricFP0622!N108:N119)</f>
        <v>36.222209304661313</v>
      </c>
      <c r="AK13" s="21">
        <f>+AVERAGE(ElectricFP0622!O108:O119)</f>
        <v>37.86385727466611</v>
      </c>
      <c r="AL13" s="20">
        <v>0.1</v>
      </c>
      <c r="AM13" s="21">
        <f t="shared" si="16"/>
        <v>37.378313291106323</v>
      </c>
      <c r="AN13" s="16">
        <f t="shared" si="5"/>
        <v>2336.1445806941451</v>
      </c>
      <c r="AO13" s="16">
        <f t="shared" si="6"/>
        <v>3065.0216898707185</v>
      </c>
      <c r="AP13" s="16">
        <f t="shared" si="17"/>
        <v>226.33051843574731</v>
      </c>
      <c r="AQ13" s="16">
        <f t="shared" si="7"/>
        <v>647.9534092591739</v>
      </c>
      <c r="AR13" s="16">
        <f t="shared" si="8"/>
        <v>115.37817226032904</v>
      </c>
      <c r="AS13" s="16">
        <f t="shared" si="9"/>
        <v>330.3119728919628</v>
      </c>
    </row>
    <row r="14" spans="1:45" ht="25.5" x14ac:dyDescent="0.2">
      <c r="A14" s="7" t="s">
        <v>18</v>
      </c>
      <c r="U14" s="19" t="e">
        <f t="shared" si="1"/>
        <v>#DIV/0!</v>
      </c>
      <c r="X14" s="16"/>
      <c r="Y14" s="16">
        <f>+AVERAGE(Y4:Y13)</f>
        <v>71600000</v>
      </c>
      <c r="Z14" s="16">
        <f>+AVERAGE(Z4:Z13)</f>
        <v>77.2</v>
      </c>
      <c r="AA14" s="16">
        <f>+AVERAGE(AA4:AA13)</f>
        <v>3757.9</v>
      </c>
      <c r="AB14" s="16">
        <f>+AVERAGE(AB4:AB13)</f>
        <v>5020.2</v>
      </c>
      <c r="AC14" s="16"/>
      <c r="AD14" s="16"/>
      <c r="AE14" s="16">
        <f>+AVERAGE(AE4:AE13)</f>
        <v>2878.5134999446932</v>
      </c>
      <c r="AF14" s="16">
        <f>+AVERAGE(AF4:AF13)</f>
        <v>4140.8134999446929</v>
      </c>
      <c r="AG14" s="16"/>
      <c r="AH14" s="21">
        <f>+AVERAGE(AH4:AH13)</f>
        <v>43.879583297592248</v>
      </c>
      <c r="AI14" s="21">
        <f>+AVERAGE(AI4:AI13)</f>
        <v>45.244999970570184</v>
      </c>
      <c r="AJ14" s="21">
        <f>+AVERAGE(AJ4:AJ13)</f>
        <v>40.945325010019843</v>
      </c>
      <c r="AK14" s="21">
        <f>+AVERAGE(AK4:AK13)</f>
        <v>41.313140450902786</v>
      </c>
      <c r="AN14" s="16">
        <f t="shared" ref="AN14:AS14" si="24">+AVERAGE(AN4:AN13)</f>
        <v>2068.6713298748805</v>
      </c>
      <c r="AO14" s="16">
        <f t="shared" si="24"/>
        <v>2756.8555469400717</v>
      </c>
      <c r="AP14" s="16">
        <f t="shared" si="24"/>
        <v>809.8421700698118</v>
      </c>
      <c r="AQ14" s="16">
        <f t="shared" si="24"/>
        <v>1383.9579530046208</v>
      </c>
      <c r="AR14" s="16">
        <f t="shared" si="24"/>
        <v>645.63356458096109</v>
      </c>
      <c r="AS14" s="16">
        <f t="shared" si="24"/>
        <v>1063.9300316874701</v>
      </c>
    </row>
    <row r="15" spans="1:45" ht="25.5" x14ac:dyDescent="0.2">
      <c r="A15" s="7" t="s">
        <v>19</v>
      </c>
      <c r="X15" s="16"/>
      <c r="Y15" s="16">
        <f>SUM(Y4:Y13)</f>
        <v>716000000</v>
      </c>
      <c r="Z15" s="14">
        <f>SUM(Z4:Z13)</f>
        <v>772</v>
      </c>
      <c r="AA15" s="14">
        <f>SUM(AA4:AA13)</f>
        <v>37579</v>
      </c>
      <c r="AB15" s="14">
        <f>SUM(AB4:AB13)</f>
        <v>50202</v>
      </c>
      <c r="AC15" s="14"/>
      <c r="AD15" s="14"/>
      <c r="AE15" s="14">
        <f>SUM(AE4:AE13)</f>
        <v>28785.134999446931</v>
      </c>
      <c r="AF15" s="14">
        <f>SUM(AF4:AF13)</f>
        <v>41408.134999446927</v>
      </c>
      <c r="AG15" s="14"/>
      <c r="AH15" s="24">
        <f>SUM(AH4:AH13)</f>
        <v>438.79583297592245</v>
      </c>
      <c r="AI15" s="24">
        <f>SUM(AI4:AI13)</f>
        <v>452.44999970570183</v>
      </c>
      <c r="AJ15" s="24">
        <f>SUM(AJ4:AJ13)</f>
        <v>409.45325010019843</v>
      </c>
      <c r="AK15" s="24">
        <f>SUM(AK4:AK13)</f>
        <v>413.13140450902785</v>
      </c>
      <c r="AN15" s="14">
        <f t="shared" ref="AN15:AS15" si="25">SUM(AN4:AN13)</f>
        <v>20686.713298748804</v>
      </c>
      <c r="AO15" s="14">
        <f t="shared" si="25"/>
        <v>27568.555469400715</v>
      </c>
      <c r="AP15" s="15">
        <f t="shared" si="25"/>
        <v>8098.421700698118</v>
      </c>
      <c r="AQ15" s="15">
        <f t="shared" si="25"/>
        <v>13839.579530046209</v>
      </c>
      <c r="AR15" s="15">
        <f t="shared" si="25"/>
        <v>6456.3356458096114</v>
      </c>
      <c r="AS15" s="15">
        <f t="shared" si="25"/>
        <v>10639.300316874702</v>
      </c>
    </row>
    <row r="16" spans="1:45" ht="25.5" x14ac:dyDescent="0.2">
      <c r="A16" s="7" t="s">
        <v>20</v>
      </c>
      <c r="X16" s="16"/>
      <c r="Y16" s="16">
        <f>+AVERAGE(Y5:Y14)</f>
        <v>76760000</v>
      </c>
      <c r="Z16" s="16">
        <f>+AVERAGE(Z4:Z9)</f>
        <v>88.833333333333329</v>
      </c>
      <c r="AA16" s="16">
        <f>+AVERAGE(AA4:AA9)</f>
        <v>3773.5833333333335</v>
      </c>
      <c r="AB16" s="16">
        <f>+AVERAGE(AB4:AB9)</f>
        <v>5100.666666666667</v>
      </c>
      <c r="AC16" s="16"/>
      <c r="AD16" s="16"/>
      <c r="AE16" s="16">
        <f>+AVERAGE(AE4:AE9)</f>
        <v>3057.9557671545595</v>
      </c>
      <c r="AF16" s="16">
        <f>+AVERAGE(AF4:AF9)</f>
        <v>4385.039100487892</v>
      </c>
      <c r="AG16" s="16"/>
      <c r="AH16" s="21">
        <f>+AVERAGE(AH4:AH9)</f>
        <v>47.597222184348404</v>
      </c>
      <c r="AI16" s="21">
        <f>+AVERAGE(AI4:AI9)</f>
        <v>48.13888885722389</v>
      </c>
      <c r="AJ16" s="21">
        <f>+AVERAGE(AJ4:AJ9)</f>
        <v>44.540676087519635</v>
      </c>
      <c r="AK16" s="21">
        <f>+AVERAGE(AK4:AK9)</f>
        <v>43.977763316942081</v>
      </c>
      <c r="AN16" s="16">
        <f t="shared" ref="AN16:AS16" si="26">+AVERAGE(AN4:AN9)</f>
        <v>1916.4858987111056</v>
      </c>
      <c r="AO16" s="16">
        <f t="shared" si="26"/>
        <v>2585.6941026826839</v>
      </c>
      <c r="AP16" s="16">
        <f t="shared" si="26"/>
        <v>1141.4698684434536</v>
      </c>
      <c r="AQ16" s="16">
        <f t="shared" si="26"/>
        <v>1799.3449978052083</v>
      </c>
      <c r="AR16" s="16">
        <f t="shared" si="26"/>
        <v>956.16202550670312</v>
      </c>
      <c r="AS16" s="16">
        <f t="shared" si="26"/>
        <v>1482.817300843735</v>
      </c>
    </row>
  </sheetData>
  <mergeCells count="9">
    <mergeCell ref="AP2:AQ2"/>
    <mergeCell ref="AR2:AS2"/>
    <mergeCell ref="AE2:AF2"/>
    <mergeCell ref="B2:K2"/>
    <mergeCell ref="AH1:AK1"/>
    <mergeCell ref="X2:Y2"/>
    <mergeCell ref="AA2:AB2"/>
    <mergeCell ref="AN1:AO1"/>
    <mergeCell ref="AN2:AO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53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2.75" x14ac:dyDescent="0.2"/>
  <cols>
    <col min="2" max="2" width="9.140625" style="1"/>
    <col min="3" max="3" width="14.5703125" style="1" customWidth="1"/>
    <col min="4" max="6" width="13.85546875" style="1" customWidth="1"/>
    <col min="7" max="8" width="9.140625" style="1"/>
  </cols>
  <sheetData>
    <row r="1" spans="1:13" x14ac:dyDescent="0.2">
      <c r="A1" t="s">
        <v>11</v>
      </c>
      <c r="D1" s="1" t="s">
        <v>52</v>
      </c>
      <c r="H1" t="s">
        <v>8</v>
      </c>
    </row>
    <row r="2" spans="1:13" ht="13.5" thickBot="1" x14ac:dyDescent="0.25">
      <c r="B2" s="1" t="s">
        <v>9</v>
      </c>
      <c r="C2" s="1" t="s">
        <v>6</v>
      </c>
      <c r="D2" s="10">
        <v>11.22</v>
      </c>
      <c r="E2" s="26" t="s">
        <v>50</v>
      </c>
      <c r="F2" s="26" t="s">
        <v>51</v>
      </c>
      <c r="G2" s="1" t="s">
        <v>7</v>
      </c>
      <c r="H2" s="1" t="s">
        <v>12</v>
      </c>
    </row>
    <row r="3" spans="1:13" x14ac:dyDescent="0.2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86"/>
  <sheetViews>
    <sheetView zoomScale="75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N3" sqref="N3"/>
    </sheetView>
  </sheetViews>
  <sheetFormatPr defaultRowHeight="12.75" x14ac:dyDescent="0.2"/>
  <cols>
    <col min="19" max="19" width="11.28515625" bestFit="1" customWidth="1"/>
  </cols>
  <sheetData>
    <row r="2" spans="1:16" x14ac:dyDescent="0.2">
      <c r="B2" t="s">
        <v>10</v>
      </c>
    </row>
    <row r="3" spans="1:16" x14ac:dyDescent="0.2">
      <c r="N3" s="13"/>
    </row>
    <row r="4" spans="1:16" x14ac:dyDescent="0.2">
      <c r="B4" s="31" t="s">
        <v>13</v>
      </c>
      <c r="C4" s="31"/>
      <c r="D4" s="31"/>
      <c r="E4" s="31"/>
      <c r="F4" s="31"/>
      <c r="G4" s="31" t="s">
        <v>14</v>
      </c>
      <c r="H4" s="31"/>
      <c r="I4" s="31"/>
      <c r="J4" s="31"/>
      <c r="K4" s="31"/>
      <c r="L4" s="31" t="s">
        <v>15</v>
      </c>
      <c r="M4" s="31"/>
      <c r="N4" s="31"/>
      <c r="O4" s="31"/>
      <c r="P4" s="31"/>
    </row>
    <row r="5" spans="1:16" s="7" customFormat="1" ht="51" x14ac:dyDescent="0.2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4</v>
      </c>
      <c r="O5" s="5" t="s">
        <v>5</v>
      </c>
      <c r="P5" s="6" t="s">
        <v>1</v>
      </c>
    </row>
    <row r="6" spans="1:16" x14ac:dyDescent="0.2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81.989247129969698</v>
      </c>
      <c r="O6" s="11">
        <v>75.827956875565903</v>
      </c>
      <c r="P6" s="11">
        <v>72.892472882905295</v>
      </c>
    </row>
    <row r="7" spans="1:16" x14ac:dyDescent="0.2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>
        <v>90.225805994243402</v>
      </c>
      <c r="O7" s="11">
        <v>81.354838222265201</v>
      </c>
      <c r="P7" s="11">
        <v>82.387096533852201</v>
      </c>
    </row>
    <row r="8" spans="1:16" x14ac:dyDescent="0.2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>
        <v>81.933332722882398</v>
      </c>
      <c r="O8" s="11">
        <v>76.199999432265798</v>
      </c>
      <c r="P8" s="11">
        <v>76.999999888738003</v>
      </c>
    </row>
    <row r="9" spans="1:16" x14ac:dyDescent="0.2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>
        <v>72.903226344816105</v>
      </c>
      <c r="O9" s="11">
        <v>68.709677988963705</v>
      </c>
      <c r="P9" s="11">
        <v>65.419355026175893</v>
      </c>
    </row>
    <row r="10" spans="1:16" x14ac:dyDescent="0.2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>
        <v>57.777777632905398</v>
      </c>
      <c r="O10" s="11">
        <v>50.555555440692402</v>
      </c>
      <c r="P10" s="11">
        <v>46.333333459475803</v>
      </c>
    </row>
    <row r="11" spans="1:16" x14ac:dyDescent="0.2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>
        <v>68.763440860215098</v>
      </c>
      <c r="O11" s="11">
        <v>50.376344086021497</v>
      </c>
      <c r="P11" s="11">
        <v>44.451613021393598</v>
      </c>
    </row>
    <row r="12" spans="1:16" x14ac:dyDescent="0.2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>
        <v>67.236558803287096</v>
      </c>
      <c r="O12" s="11">
        <v>58.118279277497201</v>
      </c>
      <c r="P12" s="11">
        <v>46.827957115566697</v>
      </c>
    </row>
    <row r="13" spans="1:16" x14ac:dyDescent="0.2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>
        <v>55.571428454348002</v>
      </c>
      <c r="O13" s="11">
        <v>42.428571313619599</v>
      </c>
      <c r="P13" s="11">
        <v>42.857142565771902</v>
      </c>
    </row>
    <row r="14" spans="1:16" x14ac:dyDescent="0.2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>
        <v>45.204301104610501</v>
      </c>
      <c r="O14" s="11">
        <v>40.000000012017097</v>
      </c>
      <c r="P14" s="11">
        <v>34.591397642428397</v>
      </c>
    </row>
    <row r="15" spans="1:16" x14ac:dyDescent="0.2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>
        <v>41.000000108612902</v>
      </c>
      <c r="O15" s="11">
        <v>39.155555655227801</v>
      </c>
      <c r="P15" s="11">
        <v>34.777777568747602</v>
      </c>
    </row>
    <row r="16" spans="1:16" x14ac:dyDescent="0.2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>
        <v>41</v>
      </c>
      <c r="O16" s="11">
        <v>41.354838709677402</v>
      </c>
      <c r="P16" s="11">
        <v>34.591398050147397</v>
      </c>
    </row>
    <row r="17" spans="1:20" x14ac:dyDescent="0.2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>
        <v>47.333333685994099</v>
      </c>
      <c r="O17" s="11">
        <v>50.000000372529001</v>
      </c>
      <c r="P17" s="11">
        <v>52.8888888518429</v>
      </c>
    </row>
    <row r="18" spans="1:20" x14ac:dyDescent="0.2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>
        <v>64.860214981040201</v>
      </c>
      <c r="O18" s="11">
        <v>70.096774126212793</v>
      </c>
      <c r="P18" s="11">
        <v>65.301075010770703</v>
      </c>
    </row>
    <row r="19" spans="1:20" x14ac:dyDescent="0.2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>
        <v>71.838709203225903</v>
      </c>
      <c r="O19" s="11">
        <v>75.677418873194696</v>
      </c>
      <c r="P19" s="11">
        <v>84.032257843402107</v>
      </c>
    </row>
    <row r="20" spans="1:20" x14ac:dyDescent="0.2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>
        <v>64.266666187842702</v>
      </c>
      <c r="O20" s="11">
        <v>59.599999555945402</v>
      </c>
      <c r="P20" s="11">
        <v>59.733333218594403</v>
      </c>
      <c r="S20" s="12"/>
    </row>
    <row r="21" spans="1:20" x14ac:dyDescent="0.2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>
        <v>45.645161656843101</v>
      </c>
      <c r="O21" s="11">
        <v>42.806451971732798</v>
      </c>
      <c r="P21" s="11">
        <v>44.225806566976701</v>
      </c>
    </row>
    <row r="22" spans="1:20" x14ac:dyDescent="0.2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>
        <v>37.777777686715098</v>
      </c>
      <c r="O22" s="11">
        <v>35.888888807139502</v>
      </c>
      <c r="P22" s="11">
        <v>31.4444445277461</v>
      </c>
      <c r="S22" s="13"/>
      <c r="T22" s="13"/>
    </row>
    <row r="23" spans="1:20" x14ac:dyDescent="0.2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>
        <v>40.225806451612897</v>
      </c>
      <c r="O23" s="11">
        <v>36.3010752688172</v>
      </c>
      <c r="P23" s="11">
        <v>30.7634409405692</v>
      </c>
    </row>
    <row r="24" spans="1:20" x14ac:dyDescent="0.2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>
        <v>37.1935482065103</v>
      </c>
      <c r="O24" s="11">
        <v>36.236558960370203</v>
      </c>
      <c r="P24" s="11">
        <v>29.354838785945699</v>
      </c>
      <c r="S24" s="12"/>
    </row>
    <row r="25" spans="1:20" x14ac:dyDescent="0.2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>
        <v>33.7142856379173</v>
      </c>
      <c r="O25" s="11">
        <v>33.999999923897597</v>
      </c>
      <c r="P25" s="11">
        <v>27.714285573523</v>
      </c>
      <c r="S25" s="12"/>
    </row>
    <row r="26" spans="1:20" x14ac:dyDescent="0.2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>
        <v>32.752688155088897</v>
      </c>
      <c r="O26" s="11">
        <v>31.9139784821459</v>
      </c>
      <c r="P26" s="11">
        <v>26.354838560445501</v>
      </c>
      <c r="S26" s="12"/>
    </row>
    <row r="27" spans="1:20" x14ac:dyDescent="0.2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>
        <v>27.133333408253101</v>
      </c>
      <c r="O27" s="11">
        <v>29.155555628736799</v>
      </c>
      <c r="P27" s="11">
        <v>24.733333205514501</v>
      </c>
    </row>
    <row r="28" spans="1:20" x14ac:dyDescent="0.2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>
        <v>29.279569892473098</v>
      </c>
      <c r="O28" s="11">
        <v>29.677419354838701</v>
      </c>
      <c r="P28" s="11">
        <v>24.677419506694399</v>
      </c>
      <c r="S28" s="13"/>
    </row>
    <row r="29" spans="1:20" x14ac:dyDescent="0.2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>
        <v>32.722222466021698</v>
      </c>
      <c r="O29" s="11">
        <v>37.222222499549297</v>
      </c>
      <c r="P29" s="11">
        <v>34.666666622584103</v>
      </c>
      <c r="S29" s="13"/>
    </row>
    <row r="30" spans="1:20" x14ac:dyDescent="0.2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>
        <v>47.430107445756498</v>
      </c>
      <c r="O30" s="11">
        <v>54.064516062257397</v>
      </c>
      <c r="P30" s="11">
        <v>52.301075080549801</v>
      </c>
      <c r="S30" s="13"/>
    </row>
    <row r="31" spans="1:20" x14ac:dyDescent="0.2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>
        <v>54.580644799306299</v>
      </c>
      <c r="O31" s="11">
        <v>63.096773769886703</v>
      </c>
      <c r="P31" s="11">
        <v>66.182795520170899</v>
      </c>
    </row>
    <row r="32" spans="1:20" x14ac:dyDescent="0.2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>
        <v>49.055555190063203</v>
      </c>
      <c r="O32" s="11">
        <v>50.111110737754203</v>
      </c>
      <c r="P32" s="11">
        <v>48.555555465113798</v>
      </c>
    </row>
    <row r="33" spans="1:16" x14ac:dyDescent="0.2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>
        <v>31.870967973143799</v>
      </c>
      <c r="O33" s="11">
        <v>34.322580908575397</v>
      </c>
      <c r="P33" s="11">
        <v>34.161290406700097</v>
      </c>
    </row>
    <row r="34" spans="1:16" x14ac:dyDescent="0.2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>
        <v>28.266666590546599</v>
      </c>
      <c r="O34" s="11">
        <v>28.999999920775501</v>
      </c>
      <c r="P34" s="11">
        <v>28.7333334088325</v>
      </c>
    </row>
    <row r="35" spans="1:16" x14ac:dyDescent="0.2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>
        <v>29.397849462365599</v>
      </c>
      <c r="O35" s="11">
        <v>29.559139784946201</v>
      </c>
      <c r="P35" s="11">
        <v>28.913978570891999</v>
      </c>
    </row>
    <row r="36" spans="1:16" x14ac:dyDescent="0.2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>
        <v>30.838709522729701</v>
      </c>
      <c r="O36" s="11">
        <v>31.2365589857061</v>
      </c>
      <c r="P36" s="11">
        <v>27.064749161643999</v>
      </c>
    </row>
    <row r="37" spans="1:16" x14ac:dyDescent="0.2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>
        <v>28.2758619937532</v>
      </c>
      <c r="O37" s="11">
        <v>30.103448198915601</v>
      </c>
      <c r="P37" s="11">
        <v>25.851084718789501</v>
      </c>
    </row>
    <row r="38" spans="1:16" x14ac:dyDescent="0.2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>
        <v>27.451612902264401</v>
      </c>
      <c r="O38" s="11">
        <v>29.580645165376101</v>
      </c>
      <c r="P38" s="11">
        <v>25.093854452056501</v>
      </c>
    </row>
    <row r="39" spans="1:16" x14ac:dyDescent="0.2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>
        <v>27.711111185534101</v>
      </c>
      <c r="O39" s="11">
        <v>29.577777854104799</v>
      </c>
      <c r="P39" s="11">
        <v>23.8333555217385</v>
      </c>
    </row>
    <row r="40" spans="1:16" x14ac:dyDescent="0.2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>
        <v>28.344086021505401</v>
      </c>
      <c r="O40" s="11">
        <v>32.075268817204297</v>
      </c>
      <c r="P40" s="11">
        <v>23.7931791409741</v>
      </c>
    </row>
    <row r="41" spans="1:16" x14ac:dyDescent="0.2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>
        <v>33.866666918992998</v>
      </c>
      <c r="O41" s="11">
        <v>37.355555833876103</v>
      </c>
      <c r="P41" s="11">
        <v>31.564193446474601</v>
      </c>
    </row>
    <row r="42" spans="1:16" x14ac:dyDescent="0.2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>
        <v>46.666666608834497</v>
      </c>
      <c r="O42" s="11">
        <v>53.419354805382298</v>
      </c>
      <c r="P42" s="11">
        <v>45.0625338627503</v>
      </c>
    </row>
    <row r="43" spans="1:16" x14ac:dyDescent="0.2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>
        <v>55.139784576501498</v>
      </c>
      <c r="O43" s="11">
        <v>57.096773796684801</v>
      </c>
      <c r="P43" s="11">
        <v>55.820292000930401</v>
      </c>
    </row>
    <row r="44" spans="1:16" x14ac:dyDescent="0.2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>
        <v>46.499999653548002</v>
      </c>
      <c r="O44" s="11">
        <v>45.222221885290402</v>
      </c>
      <c r="P44" s="11">
        <v>42.473142146601099</v>
      </c>
    </row>
    <row r="45" spans="1:16" x14ac:dyDescent="0.2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>
        <v>32.397849700043103</v>
      </c>
      <c r="O45" s="11">
        <v>33.236559392664098</v>
      </c>
      <c r="P45" s="11">
        <v>31.515513251634601</v>
      </c>
    </row>
    <row r="46" spans="1:16" x14ac:dyDescent="0.2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>
        <v>27.2777777054451</v>
      </c>
      <c r="O46" s="11">
        <v>28.555555480842798</v>
      </c>
      <c r="P46" s="11">
        <v>27.558633259744301</v>
      </c>
    </row>
    <row r="47" spans="1:16" x14ac:dyDescent="0.2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>
        <v>29.5161290322581</v>
      </c>
      <c r="O47" s="11">
        <v>28.559139784946201</v>
      </c>
      <c r="P47" s="11">
        <v>27.665545813372098</v>
      </c>
    </row>
    <row r="48" spans="1:16" x14ac:dyDescent="0.2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>
        <v>30.669354684650902</v>
      </c>
      <c r="O48" s="11">
        <v>31.150537480309801</v>
      </c>
      <c r="P48" s="11">
        <v>27.681302661549701</v>
      </c>
    </row>
    <row r="49" spans="1:16" x14ac:dyDescent="0.2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>
        <v>28.4162560824231</v>
      </c>
      <c r="O49" s="11">
        <v>30.1428570667548</v>
      </c>
      <c r="P49" s="11">
        <v>26.848874769724802</v>
      </c>
    </row>
    <row r="50" spans="1:16" x14ac:dyDescent="0.2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>
        <v>27.451612902264401</v>
      </c>
      <c r="O50" s="11">
        <v>29.580645165376101</v>
      </c>
      <c r="P50" s="11">
        <v>26.116939403886001</v>
      </c>
    </row>
    <row r="51" spans="1:16" x14ac:dyDescent="0.2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>
        <v>27.711111185534101</v>
      </c>
      <c r="O51" s="11">
        <v>29.577777854104799</v>
      </c>
      <c r="P51" s="11">
        <v>25.051774255748199</v>
      </c>
    </row>
    <row r="52" spans="1:16" x14ac:dyDescent="0.2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>
        <v>28.344086021505401</v>
      </c>
      <c r="O52" s="11">
        <v>32.075268817204297</v>
      </c>
      <c r="P52" s="11">
        <v>24.980775323011098</v>
      </c>
    </row>
    <row r="53" spans="1:16" x14ac:dyDescent="0.2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>
        <v>33.866666918992998</v>
      </c>
      <c r="O53" s="11">
        <v>37.355555833876103</v>
      </c>
      <c r="P53" s="11">
        <v>31.824504744343301</v>
      </c>
    </row>
    <row r="54" spans="1:16" x14ac:dyDescent="0.2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>
        <v>46.379032199160903</v>
      </c>
      <c r="O54" s="11">
        <v>52.903225774406103</v>
      </c>
      <c r="P54" s="11">
        <v>43.113042005046303</v>
      </c>
    </row>
    <row r="55" spans="1:16" x14ac:dyDescent="0.2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>
        <v>55.491935110200302</v>
      </c>
      <c r="O55" s="11">
        <v>57.677418955391502</v>
      </c>
      <c r="P55" s="11">
        <v>53.166510746033801</v>
      </c>
    </row>
    <row r="56" spans="1:16" x14ac:dyDescent="0.2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>
        <v>46.499999653548002</v>
      </c>
      <c r="O56" s="11">
        <v>45.222221885290402</v>
      </c>
      <c r="P56" s="11">
        <v>41.221538618055902</v>
      </c>
    </row>
    <row r="57" spans="1:16" x14ac:dyDescent="0.2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>
        <v>32.397849700043103</v>
      </c>
      <c r="O57" s="11">
        <v>33.236559392664098</v>
      </c>
      <c r="P57" s="11">
        <v>31.8150573704702</v>
      </c>
    </row>
    <row r="58" spans="1:16" x14ac:dyDescent="0.2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>
        <v>27.2777777054451</v>
      </c>
      <c r="O58" s="11">
        <v>28.555555480842798</v>
      </c>
      <c r="P58" s="11">
        <v>28.297919594203201</v>
      </c>
    </row>
    <row r="59" spans="1:16" x14ac:dyDescent="0.2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>
        <v>29.5161290322581</v>
      </c>
      <c r="O59" s="11">
        <v>28.559139784946201</v>
      </c>
      <c r="P59" s="11">
        <v>28.402436756563802</v>
      </c>
    </row>
    <row r="60" spans="1:16" x14ac:dyDescent="0.2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>
        <v>30.877956834225198</v>
      </c>
      <c r="O60" s="13">
        <v>31.3543009202427</v>
      </c>
      <c r="P60" s="13">
        <v>28.710492509029699</v>
      </c>
    </row>
    <row r="61" spans="1:16" x14ac:dyDescent="0.2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>
        <v>28.626970367764901</v>
      </c>
      <c r="O61" s="13">
        <v>30.3499999235517</v>
      </c>
      <c r="P61" s="13">
        <v>28.043772727698101</v>
      </c>
    </row>
    <row r="62" spans="1:16" x14ac:dyDescent="0.2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>
        <v>27.662903224616802</v>
      </c>
      <c r="O62" s="13">
        <v>29.788709681252801</v>
      </c>
      <c r="P62" s="13">
        <v>27.3928745943489</v>
      </c>
    </row>
    <row r="63" spans="1:16" x14ac:dyDescent="0.2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>
        <v>27.7680556303511</v>
      </c>
      <c r="O63" s="13">
        <v>29.7611111888558</v>
      </c>
      <c r="P63" s="13">
        <v>26.362465327278802</v>
      </c>
    </row>
    <row r="64" spans="1:16" x14ac:dyDescent="0.2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>
        <v>28.712634408602199</v>
      </c>
      <c r="O64" s="13">
        <v>32.3241935483871</v>
      </c>
      <c r="P64" s="13">
        <v>26.444745556010599</v>
      </c>
    </row>
    <row r="65" spans="1:16" x14ac:dyDescent="0.2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>
        <v>34.077778031676999</v>
      </c>
      <c r="O65" s="13">
        <v>37.563333613201998</v>
      </c>
      <c r="P65" s="13">
        <v>32.468852597434797</v>
      </c>
    </row>
    <row r="66" spans="1:16" x14ac:dyDescent="0.2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>
        <v>46.587634349544302</v>
      </c>
      <c r="O66" s="13">
        <v>53.1069892151842</v>
      </c>
      <c r="P66" s="13">
        <v>42.308815847333001</v>
      </c>
    </row>
    <row r="67" spans="1:16" x14ac:dyDescent="0.2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>
        <v>55.703225431350901</v>
      </c>
      <c r="O67" s="13">
        <v>57.885483470066397</v>
      </c>
      <c r="P67" s="13">
        <v>51.2631305162773</v>
      </c>
    </row>
    <row r="68" spans="1:16" x14ac:dyDescent="0.2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>
        <v>46.709721874207702</v>
      </c>
      <c r="O68" s="13">
        <v>45.427777439314497</v>
      </c>
      <c r="P68" s="13">
        <v>40.672953797574003</v>
      </c>
    </row>
    <row r="69" spans="1:16" x14ac:dyDescent="0.2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>
        <v>32.607795938613101</v>
      </c>
      <c r="O69" s="13">
        <v>33.442473373199597</v>
      </c>
      <c r="P69" s="13">
        <v>32.455078908130297</v>
      </c>
    </row>
    <row r="70" spans="1:16" x14ac:dyDescent="0.2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>
        <v>27.487499927294799</v>
      </c>
      <c r="O70" s="13">
        <v>28.761111036056899</v>
      </c>
      <c r="P70" s="13">
        <v>29.301743161605</v>
      </c>
    </row>
    <row r="71" spans="1:16" x14ac:dyDescent="0.2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>
        <v>29.555376344086</v>
      </c>
      <c r="O71" s="13">
        <v>28.741397849462398</v>
      </c>
      <c r="P71" s="13">
        <v>29.2703525750177</v>
      </c>
    </row>
    <row r="72" spans="1:16" x14ac:dyDescent="0.2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>
        <v>31.339247154839001</v>
      </c>
      <c r="O72" s="13">
        <v>31.726343929723502</v>
      </c>
      <c r="P72" s="13">
        <v>29.714958725820299</v>
      </c>
    </row>
    <row r="73" spans="1:16" x14ac:dyDescent="0.2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>
        <v>28.9186370339349</v>
      </c>
      <c r="O73" s="13">
        <v>30.635714208813699</v>
      </c>
      <c r="P73" s="13">
        <v>28.987465478788899</v>
      </c>
    </row>
    <row r="74" spans="1:16" x14ac:dyDescent="0.2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>
        <v>27.955376342551801</v>
      </c>
      <c r="O74" s="13">
        <v>30.075806455061802</v>
      </c>
      <c r="P74" s="13">
        <v>28.408229712971501</v>
      </c>
    </row>
    <row r="75" spans="1:16" x14ac:dyDescent="0.2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>
        <v>28.0583334086256</v>
      </c>
      <c r="O75" s="13">
        <v>30.044444522634102</v>
      </c>
      <c r="P75" s="13">
        <v>27.436542747774201</v>
      </c>
    </row>
    <row r="76" spans="1:16" x14ac:dyDescent="0.2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>
        <v>29.003225806451599</v>
      </c>
      <c r="O76" s="13">
        <v>32.608064516128998</v>
      </c>
      <c r="P76" s="13">
        <v>27.516641434371099</v>
      </c>
    </row>
    <row r="77" spans="1:16" x14ac:dyDescent="0.2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>
        <v>34.370000256076501</v>
      </c>
      <c r="O77" s="13">
        <v>37.850000282004501</v>
      </c>
      <c r="P77" s="13">
        <v>33.042570835508698</v>
      </c>
    </row>
    <row r="78" spans="1:16" x14ac:dyDescent="0.2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>
        <v>46.876344026797398</v>
      </c>
      <c r="O78" s="13">
        <v>53.387634376428501</v>
      </c>
      <c r="P78" s="13">
        <v>42.017301400115301</v>
      </c>
    </row>
    <row r="79" spans="1:16" x14ac:dyDescent="0.2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>
        <v>55.995698547603602</v>
      </c>
      <c r="O79" s="13">
        <v>58.172580242193</v>
      </c>
      <c r="P79" s="13">
        <v>50.250183506925502</v>
      </c>
    </row>
    <row r="80" spans="1:16" x14ac:dyDescent="0.2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>
        <v>46.704999652020597</v>
      </c>
      <c r="O80" s="13">
        <v>45.416666328286098</v>
      </c>
      <c r="P80" s="13">
        <v>40.265632744180699</v>
      </c>
    </row>
    <row r="81" spans="1:16" x14ac:dyDescent="0.2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>
        <v>33.081720675367798</v>
      </c>
      <c r="O81" s="13">
        <v>33.817742196891103</v>
      </c>
      <c r="P81" s="13">
        <v>33.092405197961298</v>
      </c>
    </row>
    <row r="82" spans="1:16" x14ac:dyDescent="0.2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>
        <v>27.777777704575801</v>
      </c>
      <c r="O82" s="13">
        <v>29.0444443689452</v>
      </c>
      <c r="P82" s="13">
        <v>30.1362090799235</v>
      </c>
    </row>
    <row r="83" spans="1:16" x14ac:dyDescent="0.2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>
        <v>29.844086021505401</v>
      </c>
      <c r="O83" s="13">
        <v>29.0220430107527</v>
      </c>
      <c r="P83" s="13">
        <v>30.089346042469</v>
      </c>
    </row>
    <row r="84" spans="1:16" x14ac:dyDescent="0.2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>
        <v>31.629838551357601</v>
      </c>
      <c r="O84" s="13">
        <v>32.010214896184699</v>
      </c>
      <c r="P84" s="13">
        <v>30.4789154726496</v>
      </c>
    </row>
    <row r="85" spans="1:16" x14ac:dyDescent="0.2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>
        <v>29.234482682042401</v>
      </c>
      <c r="O85" s="13">
        <v>30.929310267611299</v>
      </c>
      <c r="P85" s="13">
        <v>29.827728793913</v>
      </c>
    </row>
    <row r="86" spans="1:16" x14ac:dyDescent="0.2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>
        <v>28.089516127743401</v>
      </c>
      <c r="O86" s="13">
        <v>30.332795703624399</v>
      </c>
      <c r="P86" s="13">
        <v>29.120212448928498</v>
      </c>
    </row>
    <row r="87" spans="1:16" x14ac:dyDescent="0.2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>
        <v>28.5066667424556</v>
      </c>
      <c r="O87" s="13">
        <v>30.3588889664743</v>
      </c>
      <c r="P87" s="13">
        <v>28.478437172115999</v>
      </c>
    </row>
    <row r="88" spans="1:16" x14ac:dyDescent="0.2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>
        <v>29.293817204301099</v>
      </c>
      <c r="O88" s="13">
        <v>32.891935483871002</v>
      </c>
      <c r="P88" s="13">
        <v>28.425196185714601</v>
      </c>
    </row>
    <row r="89" spans="1:16" x14ac:dyDescent="0.2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>
        <v>34.465278034564101</v>
      </c>
      <c r="O89" s="13">
        <v>37.883333615586203</v>
      </c>
      <c r="P89" s="13">
        <v>33.483972406937497</v>
      </c>
    </row>
    <row r="90" spans="1:16" x14ac:dyDescent="0.2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>
        <v>47.457795640624902</v>
      </c>
      <c r="O90" s="13">
        <v>54.193010719153598</v>
      </c>
      <c r="P90" s="13">
        <v>42.277712765268603</v>
      </c>
    </row>
    <row r="91" spans="1:16" x14ac:dyDescent="0.2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>
        <v>55.930913603332897</v>
      </c>
      <c r="O91" s="13">
        <v>57.870429705106403</v>
      </c>
      <c r="P91" s="13">
        <v>49.435262338568002</v>
      </c>
    </row>
    <row r="92" spans="1:16" x14ac:dyDescent="0.2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>
        <v>47.2902774254378</v>
      </c>
      <c r="O92" s="13">
        <v>45.9944441017591</v>
      </c>
      <c r="P92" s="13">
        <v>40.609670677320899</v>
      </c>
    </row>
    <row r="93" spans="1:16" x14ac:dyDescent="0.2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>
        <v>33.374193796515499</v>
      </c>
      <c r="O93" s="13">
        <v>34.104838973992798</v>
      </c>
      <c r="P93" s="13">
        <v>33.655507016720698</v>
      </c>
    </row>
    <row r="94" spans="1:16" x14ac:dyDescent="0.2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>
        <v>27.9099999263013</v>
      </c>
      <c r="O94" s="13">
        <v>29.296666589714601</v>
      </c>
      <c r="P94" s="13">
        <v>30.716748018158601</v>
      </c>
    </row>
    <row r="95" spans="1:16" x14ac:dyDescent="0.2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>
        <v>30.307258064516098</v>
      </c>
      <c r="O95" s="13">
        <v>29.332795698924699</v>
      </c>
      <c r="P95" s="13">
        <v>30.973017293459399</v>
      </c>
    </row>
    <row r="96" spans="1:16" x14ac:dyDescent="0.2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>
        <v>32.016397689454102</v>
      </c>
      <c r="O96" s="13">
        <v>32.377956830120297</v>
      </c>
      <c r="P96" s="13">
        <v>31.228282759825401</v>
      </c>
    </row>
    <row r="97" spans="1:16" x14ac:dyDescent="0.2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>
        <v>29.598398937703301</v>
      </c>
      <c r="O97" s="13">
        <v>31.292857065131599</v>
      </c>
      <c r="P97" s="13">
        <v>30.611194194440898</v>
      </c>
    </row>
    <row r="98" spans="1:16" x14ac:dyDescent="0.2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>
        <v>28.476075266833401</v>
      </c>
      <c r="O98" s="13">
        <v>30.700537638273101</v>
      </c>
      <c r="P98" s="13">
        <v>29.9614945962009</v>
      </c>
    </row>
    <row r="99" spans="1:16" x14ac:dyDescent="0.2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>
        <v>28.9277778540634</v>
      </c>
      <c r="O99" s="13">
        <v>30.732222300188401</v>
      </c>
      <c r="P99" s="13">
        <v>29.377725123648801</v>
      </c>
    </row>
    <row r="100" spans="1:16" x14ac:dyDescent="0.2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>
        <v>29.545698924731202</v>
      </c>
      <c r="O100" s="13">
        <v>33.201612903225801</v>
      </c>
      <c r="P100" s="13">
        <v>29.1711381896605</v>
      </c>
    </row>
    <row r="101" spans="1:16" x14ac:dyDescent="0.2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>
        <v>35.0833335947245</v>
      </c>
      <c r="O101" s="13">
        <v>38.510000286921901</v>
      </c>
      <c r="P101" s="13">
        <v>34.166036075486701</v>
      </c>
    </row>
    <row r="102" spans="1:16" x14ac:dyDescent="0.2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>
        <v>47.876344028039199</v>
      </c>
      <c r="O102" s="13">
        <v>54.560752655116097</v>
      </c>
      <c r="P102" s="13">
        <v>42.269069325482</v>
      </c>
    </row>
    <row r="103" spans="1:16" x14ac:dyDescent="0.2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>
        <v>56.349461986993802</v>
      </c>
      <c r="O103" s="13">
        <v>58.2381716373717</v>
      </c>
      <c r="P103" s="13">
        <v>48.948743047373199</v>
      </c>
    </row>
    <row r="104" spans="1:16" x14ac:dyDescent="0.2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>
        <v>47.708332977878499</v>
      </c>
      <c r="O104" s="13">
        <v>46.361110765693901</v>
      </c>
      <c r="P104" s="13">
        <v>40.7054143180574</v>
      </c>
    </row>
    <row r="105" spans="1:16" x14ac:dyDescent="0.2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>
        <v>33.795699177650398</v>
      </c>
      <c r="O105" s="13">
        <v>34.4790325268022</v>
      </c>
      <c r="P105" s="13">
        <v>34.2181749155068</v>
      </c>
    </row>
    <row r="106" spans="1:16" x14ac:dyDescent="0.2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>
        <v>28.324999925804601</v>
      </c>
      <c r="O106" s="13">
        <v>29.656666589391701</v>
      </c>
      <c r="P106" s="13">
        <v>31.4341154728513</v>
      </c>
    </row>
    <row r="107" spans="1:16" x14ac:dyDescent="0.2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>
        <v>30.7258064516129</v>
      </c>
      <c r="O107" s="13">
        <v>29.700537634408601</v>
      </c>
      <c r="P107" s="13">
        <v>31.700194061582099</v>
      </c>
    </row>
    <row r="108" spans="1:16" x14ac:dyDescent="0.2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>
        <v>32.239784785085703</v>
      </c>
      <c r="O108" s="13">
        <v>32.661290161834401</v>
      </c>
      <c r="P108" s="13">
        <v>31.779843084857699</v>
      </c>
    </row>
    <row r="109" spans="1:16" x14ac:dyDescent="0.2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>
        <v>30.003160841844402</v>
      </c>
      <c r="O109" s="13">
        <v>31.685714207456599</v>
      </c>
      <c r="P109" s="13">
        <v>31.398057749785501</v>
      </c>
    </row>
    <row r="110" spans="1:16" x14ac:dyDescent="0.2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>
        <v>29.043010749523699</v>
      </c>
      <c r="O110" s="13">
        <v>31.132258066102398</v>
      </c>
      <c r="P110" s="13">
        <v>30.965448635007601</v>
      </c>
    </row>
    <row r="111" spans="1:16" x14ac:dyDescent="0.2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>
        <v>29.494444521350999</v>
      </c>
      <c r="O111" s="13">
        <v>31.126666745170901</v>
      </c>
      <c r="P111" s="13">
        <v>30.2548294474241</v>
      </c>
    </row>
    <row r="112" spans="1:16" x14ac:dyDescent="0.2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>
        <v>30.104838709677399</v>
      </c>
      <c r="O112" s="13">
        <v>33.586021505376301</v>
      </c>
      <c r="P112" s="13">
        <v>30.0216219557614</v>
      </c>
    </row>
    <row r="113" spans="1:16" x14ac:dyDescent="0.2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>
        <v>35.650000265613201</v>
      </c>
      <c r="O113" s="13">
        <v>38.904444734305102</v>
      </c>
      <c r="P113" s="13">
        <v>34.726681543895197</v>
      </c>
    </row>
    <row r="114" spans="1:16" x14ac:dyDescent="0.2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>
        <v>48.439516071595698</v>
      </c>
      <c r="O114" s="13">
        <v>54.950537601502901</v>
      </c>
      <c r="P114" s="13">
        <v>42.293016419535803</v>
      </c>
    </row>
    <row r="115" spans="1:16" x14ac:dyDescent="0.2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>
        <v>56.912634025262797</v>
      </c>
      <c r="O115" s="13">
        <v>58.627956580553899</v>
      </c>
      <c r="P115" s="13">
        <v>48.525562166528601</v>
      </c>
    </row>
    <row r="116" spans="1:16" x14ac:dyDescent="0.2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>
        <v>48.270832973687597</v>
      </c>
      <c r="O116" s="13">
        <v>46.7499996516853</v>
      </c>
      <c r="P116" s="13">
        <v>40.827440787112998</v>
      </c>
    </row>
    <row r="117" spans="1:16" x14ac:dyDescent="0.2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>
        <v>34.170699181375603</v>
      </c>
      <c r="O117" s="13">
        <v>34.767742204840403</v>
      </c>
      <c r="P117" s="13">
        <v>34.651773553120201</v>
      </c>
    </row>
    <row r="118" spans="1:16" x14ac:dyDescent="0.2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>
        <v>29.048611036294901</v>
      </c>
      <c r="O118" s="13">
        <v>30.0833332565199</v>
      </c>
      <c r="P118" s="13">
        <v>32.323995738307701</v>
      </c>
    </row>
    <row r="119" spans="1:16" x14ac:dyDescent="0.2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>
        <v>31.288978494623699</v>
      </c>
      <c r="O119" s="13">
        <v>30.0903225806452</v>
      </c>
      <c r="P119" s="13">
        <v>32.415060469960999</v>
      </c>
    </row>
    <row r="120" spans="1:16" x14ac:dyDescent="0.2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>
        <v>32.640322417691699</v>
      </c>
      <c r="O120" s="13">
        <v>33.0456987623025</v>
      </c>
      <c r="P120" s="13">
        <v>32.467619577024799</v>
      </c>
    </row>
    <row r="121" spans="1:16" x14ac:dyDescent="0.2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>
        <v>30.407922745985399</v>
      </c>
      <c r="O121" s="13">
        <v>32.078571349781498</v>
      </c>
      <c r="P121" s="13">
        <v>32.148054127007804</v>
      </c>
    </row>
    <row r="122" spans="1:16" x14ac:dyDescent="0.2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>
        <v>29.4489247274375</v>
      </c>
      <c r="O122" s="13">
        <v>31.527419355764</v>
      </c>
      <c r="P122" s="13">
        <v>31.748129309280198</v>
      </c>
    </row>
    <row r="123" spans="1:16" x14ac:dyDescent="0.2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>
        <v>29.900000077527402</v>
      </c>
      <c r="O123" s="13">
        <v>31.521111190153501</v>
      </c>
      <c r="P123" s="13">
        <v>31.079818153862799</v>
      </c>
    </row>
    <row r="124" spans="1:16" x14ac:dyDescent="0.2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>
        <v>30.505376344085999</v>
      </c>
      <c r="O124" s="13">
        <v>33.970430107526902</v>
      </c>
      <c r="P124" s="13">
        <v>30.8178771403621</v>
      </c>
    </row>
    <row r="125" spans="1:16" x14ac:dyDescent="0.2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>
        <v>36.0555558241903</v>
      </c>
      <c r="O125" s="13">
        <v>39.298889181688402</v>
      </c>
      <c r="P125" s="13">
        <v>35.294873543122101</v>
      </c>
    </row>
    <row r="126" spans="1:16" x14ac:dyDescent="0.2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>
        <v>48.5403225220319</v>
      </c>
      <c r="O126" s="13">
        <v>54.798387065439698</v>
      </c>
      <c r="P126" s="13">
        <v>42.068333216769801</v>
      </c>
    </row>
    <row r="127" spans="1:16" x14ac:dyDescent="0.2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>
        <v>57.682795308530302</v>
      </c>
      <c r="O127" s="13">
        <v>59.624193134002603</v>
      </c>
      <c r="P127" s="13">
        <v>48.549848420630703</v>
      </c>
    </row>
    <row r="128" spans="1:16" x14ac:dyDescent="0.2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>
        <v>48.673610748464398</v>
      </c>
      <c r="O128" s="13">
        <v>47.138888537676799</v>
      </c>
      <c r="P128" s="13">
        <v>41.006482233475502</v>
      </c>
    </row>
    <row r="129" spans="1:16" x14ac:dyDescent="0.2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>
        <v>34.573924991973101</v>
      </c>
      <c r="O129" s="13">
        <v>35.157527155323002</v>
      </c>
      <c r="P129" s="13">
        <v>35.210470896109904</v>
      </c>
    </row>
    <row r="130" spans="1:16" x14ac:dyDescent="0.2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>
        <v>29.4513888134518</v>
      </c>
      <c r="O130" s="13">
        <v>30.472222144891401</v>
      </c>
      <c r="P130" s="13">
        <v>33.008502565930399</v>
      </c>
    </row>
    <row r="131" spans="1:16" x14ac:dyDescent="0.2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>
        <v>31.6922043010753</v>
      </c>
      <c r="O131" s="13">
        <v>30.480107526881699</v>
      </c>
      <c r="P131" s="13">
        <v>33.099112841078103</v>
      </c>
    </row>
    <row r="132" spans="1:16" x14ac:dyDescent="0.2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>
        <v>32.882257900351</v>
      </c>
      <c r="O132" s="13">
        <v>33.2956987610307</v>
      </c>
      <c r="P132" s="13">
        <v>33.146114072146098</v>
      </c>
    </row>
    <row r="133" spans="1:16" x14ac:dyDescent="0.2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>
        <v>30.6775861279589</v>
      </c>
      <c r="O133" s="13">
        <v>32.339080380442802</v>
      </c>
      <c r="P133" s="13">
        <v>32.914079438295801</v>
      </c>
    </row>
    <row r="134" spans="1:16" x14ac:dyDescent="0.2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>
        <v>29.6935483833715</v>
      </c>
      <c r="O134" s="13">
        <v>31.777419355824101</v>
      </c>
      <c r="P134" s="13">
        <v>32.517449424753501</v>
      </c>
    </row>
    <row r="135" spans="1:16" x14ac:dyDescent="0.2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>
        <v>29.975000078148302</v>
      </c>
      <c r="O135" s="13">
        <v>31.722222302916101</v>
      </c>
      <c r="P135" s="13">
        <v>31.700993650995802</v>
      </c>
    </row>
    <row r="136" spans="1:16" x14ac:dyDescent="0.2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>
        <v>30.922043010752699</v>
      </c>
      <c r="O136" s="13">
        <v>34.289247311827999</v>
      </c>
      <c r="P136" s="13">
        <v>31.7794379046668</v>
      </c>
    </row>
    <row r="137" spans="1:16" x14ac:dyDescent="0.2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>
        <v>36.300000270456103</v>
      </c>
      <c r="O137" s="13">
        <v>39.548889183551097</v>
      </c>
      <c r="P137" s="13">
        <v>35.861250541885902</v>
      </c>
    </row>
    <row r="138" spans="1:16" x14ac:dyDescent="0.2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>
        <v>48.782258005251997</v>
      </c>
      <c r="O138" s="13">
        <v>55.048387064668603</v>
      </c>
      <c r="P138" s="13">
        <v>42.1823588583202</v>
      </c>
    </row>
    <row r="139" spans="1:16" x14ac:dyDescent="0.2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>
        <v>57.927418963262603</v>
      </c>
      <c r="O139" s="13">
        <v>59.874193132861002</v>
      </c>
      <c r="P139" s="13">
        <v>48.333429459838001</v>
      </c>
    </row>
    <row r="140" spans="1:16" x14ac:dyDescent="0.2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>
        <v>48.608332971172999</v>
      </c>
      <c r="O140" s="13">
        <v>47.073332982609699</v>
      </c>
      <c r="P140" s="13">
        <v>40.901599213256503</v>
      </c>
    </row>
    <row r="141" spans="1:16" x14ac:dyDescent="0.2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>
        <v>35.013441125692097</v>
      </c>
      <c r="O141" s="13">
        <v>35.519355117721901</v>
      </c>
      <c r="P141" s="13">
        <v>35.924971776931699</v>
      </c>
    </row>
    <row r="142" spans="1:16" x14ac:dyDescent="0.2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>
        <v>29.694444368386399</v>
      </c>
      <c r="O142" s="13">
        <v>30.722222144218801</v>
      </c>
      <c r="P142" s="13">
        <v>33.684355334436802</v>
      </c>
    </row>
    <row r="143" spans="1:16" x14ac:dyDescent="0.2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>
        <v>31.75</v>
      </c>
      <c r="O143" s="13">
        <v>30.6827956989247</v>
      </c>
      <c r="P143" s="13">
        <v>33.572425034005803</v>
      </c>
    </row>
    <row r="144" spans="1:16" x14ac:dyDescent="0.2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>
        <v>33.6293009080103</v>
      </c>
      <c r="O144" s="13">
        <v>33.657526716634997</v>
      </c>
      <c r="P144" s="13">
        <v>33.907528133614697</v>
      </c>
    </row>
    <row r="145" spans="1:16" x14ac:dyDescent="0.2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>
        <v>31.217446554267401</v>
      </c>
      <c r="O145" s="13">
        <v>32.578571348451099</v>
      </c>
      <c r="P145" s="13">
        <v>33.430106519591902</v>
      </c>
    </row>
    <row r="146" spans="1:16" x14ac:dyDescent="0.2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>
        <v>30.088978490356599</v>
      </c>
      <c r="O146" s="13">
        <v>31.980107529554498</v>
      </c>
      <c r="P146" s="13">
        <v>32.876390499002497</v>
      </c>
    </row>
    <row r="147" spans="1:16" x14ac:dyDescent="0.2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>
        <v>30.711111189880299</v>
      </c>
      <c r="O147" s="13">
        <v>32.021111191477999</v>
      </c>
      <c r="P147" s="13">
        <v>32.446642012869603</v>
      </c>
    </row>
    <row r="148" spans="1:16" x14ac:dyDescent="0.2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>
        <v>31.485215053763401</v>
      </c>
      <c r="O148" s="13">
        <v>34.539247311827999</v>
      </c>
      <c r="P148" s="13">
        <v>32.331546705109602</v>
      </c>
    </row>
    <row r="149" spans="1:16" x14ac:dyDescent="0.2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>
        <v>36.654166939761502</v>
      </c>
      <c r="O149" s="13">
        <v>39.527778072282601</v>
      </c>
      <c r="P149" s="13">
        <v>36.177020407856197</v>
      </c>
    </row>
    <row r="150" spans="1:16" x14ac:dyDescent="0.2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>
        <v>49.6491934908003</v>
      </c>
      <c r="O150" s="13">
        <v>55.840322546397502</v>
      </c>
      <c r="P150" s="13">
        <v>43.032716749874602</v>
      </c>
    </row>
    <row r="151" spans="1:16" x14ac:dyDescent="0.2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>
        <v>58.494623259551098</v>
      </c>
      <c r="O151" s="13">
        <v>60.124193131719402</v>
      </c>
      <c r="P151" s="13">
        <v>48.797430049541099</v>
      </c>
    </row>
    <row r="152" spans="1:16" x14ac:dyDescent="0.2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>
        <v>49.166666300346499</v>
      </c>
      <c r="O152" s="13">
        <v>47.323332980746997</v>
      </c>
      <c r="P152" s="13">
        <v>41.4061407879298</v>
      </c>
    </row>
    <row r="153" spans="1:16" x14ac:dyDescent="0.2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>
        <v>35.5806454333567</v>
      </c>
      <c r="O153" s="13">
        <v>35.7693551194644</v>
      </c>
      <c r="P153" s="13">
        <v>36.421306154168697</v>
      </c>
    </row>
    <row r="154" spans="1:16" x14ac:dyDescent="0.2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>
        <v>30.256944367765598</v>
      </c>
      <c r="O154" s="13">
        <v>30.972222143546201</v>
      </c>
      <c r="P154" s="13">
        <v>34.231593266785197</v>
      </c>
    </row>
    <row r="155" spans="1:16" x14ac:dyDescent="0.2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>
        <v>32.309139784946197</v>
      </c>
      <c r="O155" s="13">
        <v>30.9327956989247</v>
      </c>
      <c r="P155" s="13">
        <v>34.1118908517672</v>
      </c>
    </row>
    <row r="156" spans="1:16" x14ac:dyDescent="0.2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>
        <v>34.192472948612597</v>
      </c>
      <c r="O156" s="13">
        <v>33.907526715368199</v>
      </c>
      <c r="P156" s="13">
        <v>34.438596973912396</v>
      </c>
    </row>
    <row r="157" spans="1:16" x14ac:dyDescent="0.2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>
        <v>31.7829227441228</v>
      </c>
      <c r="O157" s="13">
        <v>32.828571347785797</v>
      </c>
      <c r="P157" s="13">
        <v>33.953298614220699</v>
      </c>
    </row>
    <row r="158" spans="1:16" x14ac:dyDescent="0.2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>
        <v>30.6521505322007</v>
      </c>
      <c r="O158" s="13">
        <v>32.230107529629599</v>
      </c>
      <c r="P158" s="13">
        <v>33.410382991959402</v>
      </c>
    </row>
    <row r="159" spans="1:16" x14ac:dyDescent="0.2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>
        <v>31.277777857167901</v>
      </c>
      <c r="O159" s="13">
        <v>32.271111192140303</v>
      </c>
      <c r="P159" s="13">
        <v>32.9741036600713</v>
      </c>
    </row>
    <row r="160" spans="1:16" x14ac:dyDescent="0.2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>
        <v>32.048387096774199</v>
      </c>
      <c r="O160" s="13">
        <v>34.7892473118279</v>
      </c>
      <c r="P160" s="13">
        <v>32.852642915439198</v>
      </c>
    </row>
    <row r="161" spans="1:16" x14ac:dyDescent="0.2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>
        <v>37.216666943952397</v>
      </c>
      <c r="O161" s="13">
        <v>39.777778074145303</v>
      </c>
      <c r="P161" s="13">
        <v>36.6801697098944</v>
      </c>
    </row>
    <row r="162" spans="1:16" x14ac:dyDescent="0.2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>
        <v>50.212365534356799</v>
      </c>
      <c r="O162" s="13">
        <v>56.090322545651503</v>
      </c>
      <c r="P162" s="13">
        <v>43.599519377364302</v>
      </c>
    </row>
    <row r="163" spans="1:16" x14ac:dyDescent="0.2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>
        <v>58.685483474023997</v>
      </c>
      <c r="O163" s="13">
        <v>59.767741520386402</v>
      </c>
      <c r="P163" s="13">
        <v>49.012294632912003</v>
      </c>
    </row>
    <row r="164" spans="1:16" x14ac:dyDescent="0.2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>
        <v>50.041666293827198</v>
      </c>
      <c r="O164" s="13">
        <v>47.888888532088899</v>
      </c>
      <c r="P164" s="13">
        <v>42.280537321695697</v>
      </c>
    </row>
    <row r="165" spans="1:16" x14ac:dyDescent="0.2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>
        <v>36.147849741021297</v>
      </c>
      <c r="O165" s="13">
        <v>36.0193551212068</v>
      </c>
      <c r="P165" s="13">
        <v>36.929067998035897</v>
      </c>
    </row>
    <row r="166" spans="1:16" x14ac:dyDescent="0.2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>
        <v>30.641666589366899</v>
      </c>
      <c r="O166" s="13">
        <v>31.1733332530161</v>
      </c>
      <c r="P166" s="13">
        <v>34.532589613131499</v>
      </c>
    </row>
    <row r="167" spans="1:16" x14ac:dyDescent="0.2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>
        <v>33.061827956989198</v>
      </c>
      <c r="O167" s="13">
        <v>31.230107526881699</v>
      </c>
      <c r="P167" s="13">
        <v>34.8499562654331</v>
      </c>
    </row>
    <row r="168" spans="1:16" x14ac:dyDescent="0.2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>
        <v>34.755644989215</v>
      </c>
      <c r="O168" s="13">
        <v>34.241666498420699</v>
      </c>
      <c r="P168" s="13">
        <v>34.950582091098397</v>
      </c>
    </row>
    <row r="169" spans="1:16" x14ac:dyDescent="0.2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>
        <v>32.348398933978103</v>
      </c>
      <c r="O169" s="13">
        <v>33.2074403937795</v>
      </c>
      <c r="P169" s="13">
        <v>34.477989864339598</v>
      </c>
    </row>
    <row r="170" spans="1:16" x14ac:dyDescent="0.2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>
        <v>31.215322574044801</v>
      </c>
      <c r="O170" s="13">
        <v>32.480107529704703</v>
      </c>
      <c r="P170" s="13">
        <v>33.943017425011</v>
      </c>
    </row>
    <row r="171" spans="1:16" x14ac:dyDescent="0.2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>
        <v>31.844444524455401</v>
      </c>
      <c r="O171" s="13">
        <v>32.6580556382673</v>
      </c>
      <c r="P171" s="13">
        <v>33.501366469580802</v>
      </c>
    </row>
    <row r="172" spans="1:16" x14ac:dyDescent="0.2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>
        <v>32.424731182795703</v>
      </c>
      <c r="O172" s="13">
        <v>34.970430107526902</v>
      </c>
      <c r="P172" s="13">
        <v>33.173304774978597</v>
      </c>
    </row>
    <row r="173" spans="1:16" x14ac:dyDescent="0.2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>
        <v>38.000000283121999</v>
      </c>
      <c r="O173" s="13">
        <v>40.298889189138997</v>
      </c>
      <c r="P173" s="13">
        <v>37.396561037459399</v>
      </c>
    </row>
    <row r="174" spans="1:16" x14ac:dyDescent="0.2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>
        <v>50.775537577913397</v>
      </c>
      <c r="O174" s="13">
        <v>56.340322544905398</v>
      </c>
      <c r="P174" s="13">
        <v>44.1678751595298</v>
      </c>
    </row>
    <row r="175" spans="1:16" x14ac:dyDescent="0.2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>
        <v>59.248655512293098</v>
      </c>
      <c r="O175" s="13">
        <v>60.017741519269798</v>
      </c>
      <c r="P175" s="13">
        <v>49.549887851206101</v>
      </c>
    </row>
    <row r="176" spans="1:16" x14ac:dyDescent="0.2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>
        <v>50.604166289636197</v>
      </c>
      <c r="O176" s="13">
        <v>48.138888530226197</v>
      </c>
      <c r="P176" s="13">
        <v>42.835246248820297</v>
      </c>
    </row>
    <row r="177" spans="1:16" x14ac:dyDescent="0.2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>
        <v>36.7150540486859</v>
      </c>
      <c r="O177" s="13">
        <v>36.364247595360602</v>
      </c>
      <c r="P177" s="13">
        <v>37.467510033871299</v>
      </c>
    </row>
    <row r="178" spans="1:16" x14ac:dyDescent="0.2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>
        <v>31.1999999220793</v>
      </c>
      <c r="O178" s="13">
        <v>31.554722140243101</v>
      </c>
      <c r="P178" s="13">
        <v>35.037565054248702</v>
      </c>
    </row>
    <row r="179" spans="1:16" x14ac:dyDescent="0.2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>
        <v>33.625</v>
      </c>
      <c r="O179" s="13">
        <v>31.480107526881699</v>
      </c>
      <c r="P179" s="13">
        <v>35.377512444903097</v>
      </c>
    </row>
    <row r="180" spans="1:16" x14ac:dyDescent="0.2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>
        <v>34.674731010711298</v>
      </c>
      <c r="O180" s="13">
        <v>34.381182626274303</v>
      </c>
      <c r="P180" s="13">
        <v>35.235441949344597</v>
      </c>
    </row>
    <row r="181" spans="1:16" x14ac:dyDescent="0.2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>
        <v>32.491379228923698</v>
      </c>
      <c r="O181" s="13">
        <v>33.464942445815801</v>
      </c>
      <c r="P181" s="13">
        <v>35.027433035182298</v>
      </c>
    </row>
    <row r="182" spans="1:16" x14ac:dyDescent="0.2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>
        <v>31.510752681402401</v>
      </c>
      <c r="O182" s="13">
        <v>32.911290324803801</v>
      </c>
      <c r="P182" s="13">
        <v>34.685447669999697</v>
      </c>
    </row>
    <row r="183" spans="1:16" x14ac:dyDescent="0.2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>
        <v>31.960000080631801</v>
      </c>
      <c r="O183" s="13">
        <v>32.771111193464897</v>
      </c>
      <c r="P183" s="13">
        <v>34.025226033019599</v>
      </c>
    </row>
    <row r="184" spans="1:16" x14ac:dyDescent="0.2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>
        <v>32.539784946236601</v>
      </c>
      <c r="O184" s="13">
        <v>35.220430107526902</v>
      </c>
      <c r="P184" s="13">
        <v>33.685045476079097</v>
      </c>
    </row>
    <row r="185" spans="1:16" x14ac:dyDescent="0.2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>
        <v>38.115555839538601</v>
      </c>
      <c r="O185" s="13">
        <v>40.548889191001699</v>
      </c>
      <c r="P185" s="13">
        <v>37.911577829288497</v>
      </c>
    </row>
    <row r="186" spans="1:16" x14ac:dyDescent="0.2">
      <c r="A186" s="2"/>
    </row>
  </sheetData>
  <mergeCells count="3">
    <mergeCell ref="B4:F4"/>
    <mergeCell ref="G4:K4"/>
    <mergeCell ref="L4:P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</vt:lpstr>
      <vt:lpstr>ElectricFP0622!Print_Titles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Felienne</cp:lastModifiedBy>
  <cp:lastPrinted>2001-01-09T07:23:19Z</cp:lastPrinted>
  <dcterms:created xsi:type="dcterms:W3CDTF">2000-12-22T17:38:04Z</dcterms:created>
  <dcterms:modified xsi:type="dcterms:W3CDTF">2014-09-04T18:07:21Z</dcterms:modified>
</cp:coreProperties>
</file>