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6"/>
  </bookViews>
  <sheets>
    <sheet name="WCSSnoCA1" sheetId="19" r:id="rId1"/>
    <sheet name="WSCCnoCA2" sheetId="20" r:id="rId2"/>
    <sheet name="CA_LR1" sheetId="17" r:id="rId3"/>
    <sheet name="CA_LR2" sheetId="18" r:id="rId4"/>
    <sheet name="WSCC_LR1" sheetId="15" r:id="rId5"/>
    <sheet name="WSCC_LR2" sheetId="16" r:id="rId6"/>
    <sheet name="DATA" sheetId="4" r:id="rId7"/>
    <sheet name="CAcap" sheetId="7" r:id="rId8"/>
    <sheet name="WSCCcap" sheetId="9" r:id="rId9"/>
    <sheet name="CAnetchg" sheetId="11" r:id="rId10"/>
    <sheet name="WSCCnetchg" sheetId="13" r:id="rId11"/>
  </sheets>
  <calcPr calcId="152511"/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O14" i="4"/>
  <c r="D18" i="4"/>
  <c r="D20" i="4" s="1"/>
  <c r="F18" i="4"/>
  <c r="G18" i="4"/>
  <c r="D19" i="4"/>
  <c r="E19" i="4"/>
  <c r="F19" i="4"/>
  <c r="F20" i="4" s="1"/>
  <c r="G19" i="4"/>
  <c r="H19" i="4"/>
  <c r="I19" i="4"/>
  <c r="J19" i="4"/>
  <c r="K19" i="4"/>
  <c r="L19" i="4"/>
  <c r="M19" i="4"/>
  <c r="N19" i="4"/>
  <c r="O19" i="4"/>
  <c r="G20" i="4"/>
  <c r="E24" i="4"/>
  <c r="F24" i="4"/>
  <c r="E28" i="4"/>
  <c r="E30" i="4" s="1"/>
  <c r="F28" i="4"/>
  <c r="G28" i="4"/>
  <c r="H28" i="4"/>
  <c r="I28" i="4"/>
  <c r="E29" i="4"/>
  <c r="F29" i="4" s="1"/>
  <c r="G29" i="4" s="1"/>
  <c r="H29" i="4"/>
  <c r="H30" i="4" s="1"/>
  <c r="I29" i="4"/>
  <c r="F30" i="4"/>
  <c r="D39" i="4"/>
  <c r="D45" i="4" s="1"/>
  <c r="D69" i="4" s="1"/>
  <c r="E39" i="4"/>
  <c r="E45" i="4" s="1"/>
  <c r="F39" i="4"/>
  <c r="F45" i="4" s="1"/>
  <c r="F69" i="4" s="1"/>
  <c r="G39" i="4"/>
  <c r="H39" i="4"/>
  <c r="I39" i="4"/>
  <c r="J39" i="4"/>
  <c r="G45" i="4"/>
  <c r="H45" i="4"/>
  <c r="I45" i="4"/>
  <c r="J45" i="4"/>
  <c r="D49" i="4"/>
  <c r="G49" i="4"/>
  <c r="I49" i="4"/>
  <c r="I55" i="4" s="1"/>
  <c r="J49" i="4"/>
  <c r="J55" i="4" s="1"/>
  <c r="E50" i="4"/>
  <c r="E56" i="4" s="1"/>
  <c r="D51" i="4"/>
  <c r="D57" i="4" s="1"/>
  <c r="E51" i="4"/>
  <c r="E57" i="4" s="1"/>
  <c r="F51" i="4"/>
  <c r="F57" i="4" s="1"/>
  <c r="G51" i="4"/>
  <c r="H51" i="4"/>
  <c r="I51" i="4"/>
  <c r="I63" i="4" s="1"/>
  <c r="J51" i="4"/>
  <c r="G55" i="4"/>
  <c r="H55" i="4"/>
  <c r="G57" i="4"/>
  <c r="H57" i="4"/>
  <c r="J57" i="4"/>
  <c r="J69" i="4" s="1"/>
  <c r="D63" i="4"/>
  <c r="E63" i="4"/>
  <c r="F63" i="4"/>
  <c r="G63" i="4"/>
  <c r="H63" i="4"/>
  <c r="J63" i="4"/>
  <c r="G69" i="4"/>
  <c r="H69" i="4"/>
  <c r="I90" i="4"/>
  <c r="J90" i="4"/>
  <c r="K90" i="4"/>
  <c r="L90" i="4"/>
  <c r="M90" i="4"/>
  <c r="N90" i="4"/>
  <c r="O90" i="4"/>
  <c r="F95" i="4"/>
  <c r="G95" i="4"/>
  <c r="H95" i="4"/>
  <c r="I95" i="4"/>
  <c r="I102" i="4" s="1"/>
  <c r="J95" i="4"/>
  <c r="J96" i="4"/>
  <c r="K96" i="4"/>
  <c r="L96" i="4"/>
  <c r="M96" i="4" s="1"/>
  <c r="N96" i="4" s="1"/>
  <c r="O96" i="4"/>
  <c r="J97" i="4"/>
  <c r="K97" i="4"/>
  <c r="L97" i="4" s="1"/>
  <c r="M97" i="4" s="1"/>
  <c r="N97" i="4"/>
  <c r="O97" i="4" s="1"/>
  <c r="J98" i="4"/>
  <c r="K98" i="4"/>
  <c r="L98" i="4"/>
  <c r="M98" i="4"/>
  <c r="D99" i="4"/>
  <c r="E99" i="4"/>
  <c r="H99" i="4"/>
  <c r="I99" i="4"/>
  <c r="D102" i="4"/>
  <c r="D106" i="4" s="1"/>
  <c r="E102" i="4"/>
  <c r="E106" i="4" s="1"/>
  <c r="H102" i="4"/>
  <c r="D103" i="4"/>
  <c r="D126" i="4" s="1"/>
  <c r="E103" i="4"/>
  <c r="F103" i="4"/>
  <c r="G103" i="4"/>
  <c r="F126" i="4" s="1"/>
  <c r="H103" i="4"/>
  <c r="I103" i="4"/>
  <c r="D104" i="4"/>
  <c r="E104" i="4"/>
  <c r="F104" i="4"/>
  <c r="G104" i="4"/>
  <c r="F127" i="4" s="1"/>
  <c r="H104" i="4"/>
  <c r="I104" i="4"/>
  <c r="J104" i="4" s="1"/>
  <c r="K104" i="4"/>
  <c r="D105" i="4"/>
  <c r="D128" i="4" s="1"/>
  <c r="D50" i="4" s="1"/>
  <c r="D56" i="4" s="1"/>
  <c r="E105" i="4"/>
  <c r="E18" i="4" s="1"/>
  <c r="E20" i="4" s="1"/>
  <c r="F105" i="4"/>
  <c r="G105" i="4"/>
  <c r="H105" i="4"/>
  <c r="H18" i="4" s="1"/>
  <c r="H20" i="4" s="1"/>
  <c r="I105" i="4"/>
  <c r="H106" i="4"/>
  <c r="H13" i="4" s="1"/>
  <c r="H15" i="4" s="1"/>
  <c r="J109" i="4"/>
  <c r="J110" i="4"/>
  <c r="K110" i="4"/>
  <c r="L110" i="4"/>
  <c r="M110" i="4" s="1"/>
  <c r="N110" i="4" s="1"/>
  <c r="O110" i="4"/>
  <c r="J111" i="4"/>
  <c r="K111" i="4"/>
  <c r="L111" i="4" s="1"/>
  <c r="M111" i="4" s="1"/>
  <c r="N111" i="4"/>
  <c r="O111" i="4" s="1"/>
  <c r="J112" i="4"/>
  <c r="J105" i="4" s="1"/>
  <c r="K112" i="4"/>
  <c r="L112" i="4" s="1"/>
  <c r="M112" i="4" s="1"/>
  <c r="N112" i="4" s="1"/>
  <c r="O112" i="4" s="1"/>
  <c r="D113" i="4"/>
  <c r="D146" i="4" s="1"/>
  <c r="E113" i="4"/>
  <c r="E146" i="4" s="1"/>
  <c r="F113" i="4"/>
  <c r="E23" i="4" s="1"/>
  <c r="E25" i="4" s="1"/>
  <c r="G113" i="4"/>
  <c r="F23" i="4" s="1"/>
  <c r="H113" i="4"/>
  <c r="G23" i="4" s="1"/>
  <c r="I113" i="4"/>
  <c r="H136" i="4" s="1"/>
  <c r="D118" i="4"/>
  <c r="H118" i="4"/>
  <c r="D119" i="4"/>
  <c r="E119" i="4"/>
  <c r="F119" i="4"/>
  <c r="G119" i="4"/>
  <c r="H119" i="4"/>
  <c r="D120" i="4"/>
  <c r="E120" i="4"/>
  <c r="F120" i="4"/>
  <c r="G120" i="4"/>
  <c r="H120" i="4"/>
  <c r="D121" i="4"/>
  <c r="E121" i="4"/>
  <c r="E49" i="4" s="1"/>
  <c r="F121" i="4"/>
  <c r="F49" i="4" s="1"/>
  <c r="F55" i="4" s="1"/>
  <c r="G121" i="4"/>
  <c r="H121" i="4"/>
  <c r="H49" i="4" s="1"/>
  <c r="D122" i="4"/>
  <c r="H122" i="4"/>
  <c r="I122" i="4"/>
  <c r="J122" i="4"/>
  <c r="K122" i="4"/>
  <c r="L122" i="4"/>
  <c r="M122" i="4"/>
  <c r="N122" i="4"/>
  <c r="O122" i="4"/>
  <c r="D125" i="4"/>
  <c r="I125" i="4"/>
  <c r="J125" i="4"/>
  <c r="K125" i="4"/>
  <c r="K129" i="4" s="1"/>
  <c r="L125" i="4"/>
  <c r="L129" i="4" s="1"/>
  <c r="M125" i="4"/>
  <c r="M129" i="4" s="1"/>
  <c r="N125" i="4"/>
  <c r="O125" i="4"/>
  <c r="E126" i="4"/>
  <c r="H126" i="4"/>
  <c r="I126" i="4"/>
  <c r="I129" i="4" s="1"/>
  <c r="J126" i="4"/>
  <c r="K126" i="4"/>
  <c r="L126" i="4"/>
  <c r="M126" i="4"/>
  <c r="N126" i="4"/>
  <c r="N129" i="4" s="1"/>
  <c r="O126" i="4"/>
  <c r="O129" i="4" s="1"/>
  <c r="D127" i="4"/>
  <c r="E127" i="4"/>
  <c r="G127" i="4"/>
  <c r="H127" i="4"/>
  <c r="I127" i="4"/>
  <c r="J127" i="4"/>
  <c r="K127" i="4"/>
  <c r="L104" i="4" s="1"/>
  <c r="M104" i="4" s="1"/>
  <c r="N104" i="4" s="1"/>
  <c r="O104" i="4" s="1"/>
  <c r="L127" i="4"/>
  <c r="M127" i="4"/>
  <c r="N127" i="4"/>
  <c r="O127" i="4"/>
  <c r="E128" i="4"/>
  <c r="G128" i="4"/>
  <c r="H128" i="4"/>
  <c r="I128" i="4"/>
  <c r="J128" i="4"/>
  <c r="K128" i="4"/>
  <c r="L128" i="4"/>
  <c r="M128" i="4"/>
  <c r="N128" i="4"/>
  <c r="O128" i="4"/>
  <c r="J129" i="4"/>
  <c r="D135" i="4"/>
  <c r="E135" i="4"/>
  <c r="F135" i="4"/>
  <c r="G135" i="4"/>
  <c r="H135" i="4"/>
  <c r="I136" i="4"/>
  <c r="I146" i="4" s="1"/>
  <c r="J136" i="4"/>
  <c r="K136" i="4"/>
  <c r="L136" i="4"/>
  <c r="M136" i="4"/>
  <c r="N136" i="4"/>
  <c r="O136" i="4"/>
  <c r="I148" i="4"/>
  <c r="H149" i="4"/>
  <c r="I149" i="4"/>
  <c r="G150" i="4"/>
  <c r="H150" i="4"/>
  <c r="I150" i="4"/>
  <c r="F151" i="4"/>
  <c r="G151" i="4"/>
  <c r="H151" i="4"/>
  <c r="I151" i="4"/>
  <c r="E152" i="4"/>
  <c r="F152" i="4"/>
  <c r="G152" i="4"/>
  <c r="H152" i="4"/>
  <c r="I152" i="4"/>
  <c r="E69" i="4" l="1"/>
  <c r="D129" i="4"/>
  <c r="E38" i="4"/>
  <c r="D38" i="4"/>
  <c r="D13" i="4"/>
  <c r="D15" i="4" s="1"/>
  <c r="I106" i="4"/>
  <c r="I38" i="4" s="1"/>
  <c r="J102" i="4"/>
  <c r="J50" i="4"/>
  <c r="J18" i="4"/>
  <c r="J20" i="4" s="1"/>
  <c r="K105" i="4"/>
  <c r="L105" i="4" s="1"/>
  <c r="M105" i="4" s="1"/>
  <c r="N105" i="4" s="1"/>
  <c r="O105" i="4" s="1"/>
  <c r="H23" i="4"/>
  <c r="H146" i="4"/>
  <c r="F118" i="4"/>
  <c r="F122" i="4" s="1"/>
  <c r="G102" i="4"/>
  <c r="H58" i="4"/>
  <c r="I30" i="4"/>
  <c r="J29" i="4"/>
  <c r="J30" i="4" s="1"/>
  <c r="G146" i="4"/>
  <c r="G126" i="4"/>
  <c r="H52" i="4"/>
  <c r="G118" i="4"/>
  <c r="G122" i="4" s="1"/>
  <c r="F99" i="4"/>
  <c r="F102" i="4"/>
  <c r="I57" i="4"/>
  <c r="I69" i="4" s="1"/>
  <c r="G58" i="4"/>
  <c r="H38" i="4"/>
  <c r="F146" i="4"/>
  <c r="G136" i="4"/>
  <c r="E118" i="4"/>
  <c r="E122" i="4" s="1"/>
  <c r="K109" i="4"/>
  <c r="J113" i="4"/>
  <c r="I23" i="4" s="1"/>
  <c r="I37" i="4"/>
  <c r="I13" i="4"/>
  <c r="I15" i="4" s="1"/>
  <c r="D55" i="4"/>
  <c r="D58" i="4" s="1"/>
  <c r="D52" i="4"/>
  <c r="G30" i="4"/>
  <c r="F136" i="4"/>
  <c r="H125" i="4"/>
  <c r="H129" i="4" s="1"/>
  <c r="I50" i="4"/>
  <c r="I18" i="4"/>
  <c r="I20" i="4" s="1"/>
  <c r="H37" i="4"/>
  <c r="J28" i="4"/>
  <c r="D136" i="4"/>
  <c r="E55" i="4"/>
  <c r="E58" i="4" s="1"/>
  <c r="E52" i="4"/>
  <c r="J103" i="4"/>
  <c r="K103" i="4" s="1"/>
  <c r="L103" i="4" s="1"/>
  <c r="M103" i="4" s="1"/>
  <c r="N103" i="4" s="1"/>
  <c r="O103" i="4" s="1"/>
  <c r="G99" i="4"/>
  <c r="H50" i="4"/>
  <c r="H56" i="4" s="1"/>
  <c r="G24" i="4"/>
  <c r="F25" i="4"/>
  <c r="F128" i="4"/>
  <c r="F50" i="4" s="1"/>
  <c r="G50" i="4"/>
  <c r="G56" i="4" s="1"/>
  <c r="E13" i="4"/>
  <c r="E15" i="4" s="1"/>
  <c r="K95" i="4"/>
  <c r="J99" i="4"/>
  <c r="D37" i="4"/>
  <c r="N98" i="4"/>
  <c r="E136" i="4"/>
  <c r="E37" i="4"/>
  <c r="F56" i="4" l="1"/>
  <c r="F58" i="4" s="1"/>
  <c r="F52" i="4"/>
  <c r="H61" i="4"/>
  <c r="H64" i="4" s="1"/>
  <c r="H40" i="4"/>
  <c r="H43" i="4"/>
  <c r="D44" i="4"/>
  <c r="D68" i="4" s="1"/>
  <c r="D62" i="4"/>
  <c r="L95" i="4"/>
  <c r="K99" i="4"/>
  <c r="G37" i="4"/>
  <c r="G13" i="4"/>
  <c r="G15" i="4" s="1"/>
  <c r="I61" i="4"/>
  <c r="I64" i="4" s="1"/>
  <c r="I43" i="4"/>
  <c r="I40" i="4"/>
  <c r="E43" i="4"/>
  <c r="E40" i="4"/>
  <c r="E61" i="4"/>
  <c r="E64" i="4" s="1"/>
  <c r="L109" i="4"/>
  <c r="K113" i="4"/>
  <c r="J23" i="4" s="1"/>
  <c r="F37" i="4"/>
  <c r="J56" i="4"/>
  <c r="J58" i="4" s="1"/>
  <c r="J52" i="4"/>
  <c r="J37" i="4"/>
  <c r="K18" i="4"/>
  <c r="K20" i="4" s="1"/>
  <c r="I52" i="4"/>
  <c r="I56" i="4"/>
  <c r="I58" i="4" s="1"/>
  <c r="F106" i="4"/>
  <c r="F38" i="4" s="1"/>
  <c r="E125" i="4"/>
  <c r="E129" i="4" s="1"/>
  <c r="E44" i="4"/>
  <c r="E68" i="4" s="1"/>
  <c r="E62" i="4"/>
  <c r="J106" i="4"/>
  <c r="J38" i="4" s="1"/>
  <c r="K102" i="4"/>
  <c r="N18" i="4"/>
  <c r="N20" i="4" s="1"/>
  <c r="O98" i="4"/>
  <c r="O18" i="4" s="1"/>
  <c r="O20" i="4" s="1"/>
  <c r="F125" i="4"/>
  <c r="F129" i="4" s="1"/>
  <c r="G106" i="4"/>
  <c r="G38" i="4" s="1"/>
  <c r="G125" i="4"/>
  <c r="G129" i="4" s="1"/>
  <c r="I62" i="4"/>
  <c r="I44" i="4"/>
  <c r="M18" i="4"/>
  <c r="M20" i="4" s="1"/>
  <c r="H24" i="4"/>
  <c r="G25" i="4"/>
  <c r="L18" i="4"/>
  <c r="L20" i="4" s="1"/>
  <c r="D43" i="4"/>
  <c r="D40" i="4"/>
  <c r="D61" i="4"/>
  <c r="D64" i="4" s="1"/>
  <c r="H44" i="4"/>
  <c r="H68" i="4" s="1"/>
  <c r="H62" i="4"/>
  <c r="G52" i="4"/>
  <c r="F44" i="4" l="1"/>
  <c r="F68" i="4" s="1"/>
  <c r="F62" i="4"/>
  <c r="F43" i="4"/>
  <c r="F61" i="4"/>
  <c r="F64" i="4" s="1"/>
  <c r="F40" i="4"/>
  <c r="I46" i="4"/>
  <c r="I67" i="4"/>
  <c r="I70" i="4" s="1"/>
  <c r="H46" i="4"/>
  <c r="H67" i="4"/>
  <c r="H70" i="4" s="1"/>
  <c r="F13" i="4"/>
  <c r="F15" i="4" s="1"/>
  <c r="H25" i="4"/>
  <c r="I24" i="4"/>
  <c r="K106" i="4"/>
  <c r="K13" i="4" s="1"/>
  <c r="K15" i="4" s="1"/>
  <c r="L102" i="4"/>
  <c r="L113" i="4"/>
  <c r="M109" i="4"/>
  <c r="G43" i="4"/>
  <c r="G61" i="4"/>
  <c r="G40" i="4"/>
  <c r="J62" i="4"/>
  <c r="J44" i="4"/>
  <c r="J68" i="4" s="1"/>
  <c r="J13" i="4"/>
  <c r="J15" i="4" s="1"/>
  <c r="J61" i="4"/>
  <c r="J64" i="4" s="1"/>
  <c r="J43" i="4"/>
  <c r="J40" i="4"/>
  <c r="M95" i="4"/>
  <c r="L99" i="4"/>
  <c r="E67" i="4"/>
  <c r="E70" i="4" s="1"/>
  <c r="E46" i="4"/>
  <c r="D67" i="4"/>
  <c r="D70" i="4" s="1"/>
  <c r="D46" i="4"/>
  <c r="G44" i="4"/>
  <c r="G68" i="4" s="1"/>
  <c r="G62" i="4"/>
  <c r="I68" i="4"/>
  <c r="M113" i="4" l="1"/>
  <c r="N109" i="4"/>
  <c r="L106" i="4"/>
  <c r="M102" i="4"/>
  <c r="L13" i="4"/>
  <c r="L15" i="4" s="1"/>
  <c r="I25" i="4"/>
  <c r="J24" i="4"/>
  <c r="J25" i="4" s="1"/>
  <c r="M99" i="4"/>
  <c r="N95" i="4"/>
  <c r="F67" i="4"/>
  <c r="F70" i="4" s="1"/>
  <c r="F46" i="4"/>
  <c r="G64" i="4"/>
  <c r="J67" i="4"/>
  <c r="J70" i="4" s="1"/>
  <c r="J46" i="4"/>
  <c r="G46" i="4"/>
  <c r="G67" i="4"/>
  <c r="G70" i="4" s="1"/>
  <c r="N99" i="4" l="1"/>
  <c r="O95" i="4"/>
  <c r="O99" i="4" s="1"/>
  <c r="N102" i="4"/>
  <c r="M106" i="4"/>
  <c r="M13" i="4" s="1"/>
  <c r="M15" i="4" s="1"/>
  <c r="N113" i="4"/>
  <c r="O109" i="4"/>
  <c r="O113" i="4" s="1"/>
  <c r="N13" i="4" l="1"/>
  <c r="N15" i="4" s="1"/>
  <c r="N106" i="4"/>
  <c r="O102" i="4"/>
  <c r="O106" i="4" s="1"/>
  <c r="O13" i="4"/>
  <c r="O15" i="4" s="1"/>
</calcChain>
</file>

<file path=xl/sharedStrings.xml><?xml version="1.0" encoding="utf-8"?>
<sst xmlns="http://schemas.openxmlformats.org/spreadsheetml/2006/main" count="122" uniqueCount="54">
  <si>
    <t>TOTAL</t>
  </si>
  <si>
    <t>AZ/NM/SNV</t>
  </si>
  <si>
    <t>Reserve Margin</t>
  </si>
  <si>
    <t>NWPP</t>
  </si>
  <si>
    <t>RMPA</t>
  </si>
  <si>
    <t>CA/MX</t>
  </si>
  <si>
    <t>WSCC</t>
  </si>
  <si>
    <t>Sources</t>
  </si>
  <si>
    <t>WSCC Loads and Resources</t>
  </si>
  <si>
    <t>Historical and Projected</t>
  </si>
  <si>
    <t>Yellow cells contain projected data</t>
  </si>
  <si>
    <t>LOADS</t>
  </si>
  <si>
    <t>Conventional Hydro</t>
  </si>
  <si>
    <t>All Other (incl. Pump Storage)</t>
  </si>
  <si>
    <t>Actuals</t>
  </si>
  <si>
    <t>PROJECTED ADDITIONS</t>
  </si>
  <si>
    <t>GENERATION CAPACITY (MW)</t>
  </si>
  <si>
    <t>Annual Energy (GWH)</t>
  </si>
  <si>
    <t>Peak Summer Demand (MW, Non-Coincident)</t>
  </si>
  <si>
    <t>Peak Load</t>
  </si>
  <si>
    <t>Capacity</t>
  </si>
  <si>
    <t>Hydro Sustained Peak Adj Factor</t>
  </si>
  <si>
    <t>Assumed Outage Rate for Thermal</t>
  </si>
  <si>
    <t>WSCC Existing Generation and Significant Additions and Changes, 1995-2000; WSCC Summary of Estimated Loads and Resources 1997-2000.</t>
  </si>
  <si>
    <t>2000 Peak Demand based on preliminary figures obtained from WSCC.</t>
  </si>
  <si>
    <t>WSCC Capacity Graph</t>
  </si>
  <si>
    <t>Calif Capacity Graph</t>
  </si>
  <si>
    <t>WSCC Net Change Graph</t>
  </si>
  <si>
    <t>Calif Net Change Graph</t>
  </si>
  <si>
    <t>Cumulative New Load (MWa)</t>
  </si>
  <si>
    <t>Energy Deficit</t>
  </si>
  <si>
    <t>Cumulative New Capacity Additions</t>
  </si>
  <si>
    <t>Data in this box feed graphs</t>
  </si>
  <si>
    <t>2000 Additions ENE sources; 2001 Calif Additions from CAISO</t>
  </si>
  <si>
    <t>ENE West Desk best guess at actual new online in 2000</t>
  </si>
  <si>
    <t>CAISO estimate of new online in 2001</t>
  </si>
  <si>
    <t>Year Projected</t>
  </si>
  <si>
    <t>How good have the WSCC's</t>
  </si>
  <si>
    <t>projections been?</t>
  </si>
  <si>
    <t xml:space="preserve">which   </t>
  </si>
  <si>
    <t xml:space="preserve">projection   </t>
  </si>
  <si>
    <t xml:space="preserve">was made   </t>
  </si>
  <si>
    <t xml:space="preserve">Year in   </t>
  </si>
  <si>
    <t>These are WSCC estimates for 2000 and 2001</t>
  </si>
  <si>
    <t>Hydro Capacity</t>
  </si>
  <si>
    <t>All Other Capacity</t>
  </si>
  <si>
    <t xml:space="preserve">Thermal Cap Factor   </t>
  </si>
  <si>
    <t xml:space="preserve">Hydro Cap Factor   </t>
  </si>
  <si>
    <t>WSCC_LR1</t>
  </si>
  <si>
    <t>WSCC_LR2</t>
  </si>
  <si>
    <t>CA_LR1</t>
  </si>
  <si>
    <t>CA_LR2</t>
  </si>
  <si>
    <t>WSCCnoCA1</t>
  </si>
  <si>
    <t>WSCCnoCA2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</si>
</sst>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#,##0.000_);[Red]\(#,##0.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44"/>
      <name val="Arial"/>
      <family val="2"/>
    </font>
    <font>
      <b/>
      <sz val="16"/>
      <color indexed="44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8" fontId="0" fillId="0" borderId="5" xfId="0" applyNumberFormat="1" applyBorder="1"/>
    <xf numFmtId="164" fontId="0" fillId="0" borderId="0" xfId="1" applyNumberFormat="1" applyFont="1" applyBorder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4" fillId="0" borderId="0" xfId="0" applyFont="1"/>
    <xf numFmtId="0" fontId="3" fillId="0" borderId="0" xfId="0" applyFont="1"/>
    <xf numFmtId="38" fontId="0" fillId="0" borderId="0" xfId="0" applyNumberFormat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/>
    <xf numFmtId="0" fontId="2" fillId="0" borderId="0" xfId="0" applyFont="1" applyAlignment="1">
      <alignment horizontal="left" indent="1"/>
    </xf>
    <xf numFmtId="164" fontId="4" fillId="0" borderId="0" xfId="0" applyNumberFormat="1" applyFont="1" applyBorder="1"/>
    <xf numFmtId="38" fontId="0" fillId="2" borderId="0" xfId="0" applyNumberFormat="1" applyFill="1"/>
    <xf numFmtId="38" fontId="0" fillId="2" borderId="1" xfId="0" applyNumberFormat="1" applyFill="1" applyBorder="1"/>
    <xf numFmtId="0" fontId="6" fillId="0" borderId="0" xfId="0" applyFont="1"/>
    <xf numFmtId="0" fontId="7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0" fillId="2" borderId="0" xfId="0" applyFill="1"/>
    <xf numFmtId="164" fontId="0" fillId="2" borderId="0" xfId="1" applyNumberFormat="1" applyFont="1" applyFill="1"/>
    <xf numFmtId="0" fontId="8" fillId="0" borderId="0" xfId="0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38" fontId="0" fillId="2" borderId="5" xfId="0" applyNumberFormat="1" applyFill="1" applyBorder="1"/>
    <xf numFmtId="38" fontId="0" fillId="2" borderId="6" xfId="0" applyNumberFormat="1" applyFill="1" applyBorder="1"/>
    <xf numFmtId="38" fontId="0" fillId="2" borderId="0" xfId="0" applyNumberFormat="1" applyFill="1" applyBorder="1"/>
    <xf numFmtId="38" fontId="0" fillId="2" borderId="7" xfId="0" applyNumberFormat="1" applyFill="1" applyBorder="1"/>
    <xf numFmtId="0" fontId="2" fillId="2" borderId="8" xfId="0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9" fontId="10" fillId="2" borderId="9" xfId="1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11" fillId="5" borderId="0" xfId="0" applyFont="1" applyFill="1"/>
    <xf numFmtId="0" fontId="12" fillId="5" borderId="0" xfId="0" applyFont="1" applyFill="1" applyAlignment="1">
      <alignment horizontal="center" vertical="center" textRotation="255"/>
    </xf>
    <xf numFmtId="0" fontId="9" fillId="4" borderId="11" xfId="0" applyFont="1" applyFill="1" applyBorder="1"/>
    <xf numFmtId="38" fontId="0" fillId="0" borderId="0" xfId="0" applyNumberFormat="1" applyBorder="1" applyAlignment="1">
      <alignment horizontal="right"/>
    </xf>
    <xf numFmtId="0" fontId="4" fillId="0" borderId="0" xfId="0" applyFont="1" applyBorder="1"/>
    <xf numFmtId="38" fontId="4" fillId="0" borderId="0" xfId="0" applyNumberFormat="1" applyFont="1" applyBorder="1"/>
    <xf numFmtId="38" fontId="4" fillId="2" borderId="0" xfId="0" applyNumberFormat="1" applyFont="1" applyFill="1" applyBorder="1"/>
    <xf numFmtId="38" fontId="4" fillId="2" borderId="0" xfId="0" applyNumberFormat="1" applyFont="1" applyFill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38" fontId="0" fillId="5" borderId="0" xfId="0" applyNumberFormat="1" applyFill="1"/>
    <xf numFmtId="38" fontId="13" fillId="5" borderId="1" xfId="0" applyNumberFormat="1" applyFont="1" applyFill="1" applyBorder="1"/>
    <xf numFmtId="38" fontId="13" fillId="5" borderId="0" xfId="0" applyNumberFormat="1" applyFont="1" applyFill="1"/>
    <xf numFmtId="38" fontId="13" fillId="4" borderId="1" xfId="0" applyNumberFormat="1" applyFont="1" applyFill="1" applyBorder="1"/>
    <xf numFmtId="38" fontId="0" fillId="4" borderId="0" xfId="0" applyNumberFormat="1" applyFill="1"/>
    <xf numFmtId="0" fontId="0" fillId="0" borderId="1" xfId="0" applyBorder="1"/>
    <xf numFmtId="38" fontId="2" fillId="0" borderId="0" xfId="0" applyNumberFormat="1" applyFont="1"/>
    <xf numFmtId="38" fontId="2" fillId="0" borderId="0" xfId="0" applyNumberFormat="1" applyFont="1" applyAlignment="1">
      <alignment horizontal="left"/>
    </xf>
    <xf numFmtId="167" fontId="0" fillId="2" borderId="0" xfId="0" applyNumberFormat="1" applyFill="1"/>
    <xf numFmtId="38" fontId="0" fillId="0" borderId="12" xfId="0" applyNumberFormat="1" applyBorder="1"/>
    <xf numFmtId="38" fontId="0" fillId="2" borderId="12" xfId="0" applyNumberFormat="1" applyFill="1" applyBorder="1"/>
    <xf numFmtId="38" fontId="0" fillId="2" borderId="13" xfId="0" applyNumberFormat="1" applyFill="1" applyBorder="1"/>
    <xf numFmtId="164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299667036625971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79578246392896779"/>
          <c:h val="0.71125611745513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DATA!$C$62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DATA!$D$62:$J$62</c:f>
              <c:numCache>
                <c:formatCode>#,##0_);[Red]\(#,##0\)</c:formatCode>
                <c:ptCount val="7"/>
                <c:pt idx="0">
                  <c:v>51155</c:v>
                </c:pt>
                <c:pt idx="1">
                  <c:v>51101</c:v>
                </c:pt>
                <c:pt idx="2">
                  <c:v>52846</c:v>
                </c:pt>
                <c:pt idx="3">
                  <c:v>53389</c:v>
                </c:pt>
                <c:pt idx="4">
                  <c:v>53772</c:v>
                </c:pt>
                <c:pt idx="5">
                  <c:v>55732</c:v>
                </c:pt>
                <c:pt idx="6">
                  <c:v>58931</c:v>
                </c:pt>
              </c:numCache>
            </c:numRef>
          </c:val>
        </c:ser>
        <c:ser>
          <c:idx val="1"/>
          <c:order val="1"/>
          <c:tx>
            <c:strRef>
              <c:f>DATA!$C$61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DATA!$D$61:$J$61</c:f>
              <c:numCache>
                <c:formatCode>#,##0_);[Red]\(#,##0\)</c:formatCode>
                <c:ptCount val="7"/>
                <c:pt idx="0">
                  <c:v>51372</c:v>
                </c:pt>
                <c:pt idx="1">
                  <c:v>51506</c:v>
                </c:pt>
                <c:pt idx="2">
                  <c:v>51500</c:v>
                </c:pt>
                <c:pt idx="3">
                  <c:v>51758</c:v>
                </c:pt>
                <c:pt idx="4">
                  <c:v>51976</c:v>
                </c:pt>
                <c:pt idx="5">
                  <c:v>51997</c:v>
                </c:pt>
                <c:pt idx="6">
                  <c:v>52047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941632"/>
        <c:axId val="88942192"/>
      </c:barChart>
      <c:lineChart>
        <c:grouping val="standard"/>
        <c:varyColors val="0"/>
        <c:ser>
          <c:idx val="2"/>
          <c:order val="2"/>
          <c:tx>
            <c:strRef>
              <c:f>DATA!$C$63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DATA!$D$63:$J$63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1632"/>
        <c:axId val="88942192"/>
      </c:lineChart>
      <c:lineChart>
        <c:grouping val="standard"/>
        <c:varyColors val="0"/>
        <c:ser>
          <c:idx val="3"/>
          <c:order val="3"/>
          <c:tx>
            <c:strRef>
              <c:f>DATA!$C$64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DATA!$D$64:$J$64</c:f>
              <c:numCache>
                <c:formatCode>0.0%</c:formatCode>
                <c:ptCount val="7"/>
                <c:pt idx="0">
                  <c:v>0.58035328935199448</c:v>
                </c:pt>
                <c:pt idx="1">
                  <c:v>0.49540188005538144</c:v>
                </c:pt>
                <c:pt idx="2">
                  <c:v>0.45494854848155275</c:v>
                </c:pt>
                <c:pt idx="3">
                  <c:v>0.37917601227718101</c:v>
                </c:pt>
                <c:pt idx="4">
                  <c:v>0.39301568901242212</c:v>
                </c:pt>
                <c:pt idx="5">
                  <c:v>0.37528723893172655</c:v>
                </c:pt>
                <c:pt idx="6">
                  <c:v>0.37845458271746013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2752"/>
        <c:axId val="88943312"/>
      </c:lineChart>
      <c:catAx>
        <c:axId val="889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942192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1632"/>
        <c:crosses val="autoZero"/>
        <c:crossBetween val="between"/>
        <c:majorUnit val="25000"/>
      </c:valAx>
      <c:catAx>
        <c:axId val="889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43312"/>
        <c:crosses val="autoZero"/>
        <c:auto val="0"/>
        <c:lblAlgn val="ctr"/>
        <c:lblOffset val="100"/>
        <c:noMultiLvlLbl val="0"/>
      </c:catAx>
      <c:valAx>
        <c:axId val="8894331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2752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98446170921199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5238623751387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500815660685155"/>
          <c:w val="0.85460599334073251"/>
          <c:h val="0.724306688417618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DATA!$C$23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DATA!$E$23:$J$23</c:f>
              <c:numCache>
                <c:formatCode>#,##0_);[Red]\(#,##0\)</c:formatCode>
                <c:ptCount val="6"/>
                <c:pt idx="0">
                  <c:v>1287</c:v>
                </c:pt>
                <c:pt idx="1">
                  <c:v>1565</c:v>
                </c:pt>
                <c:pt idx="2">
                  <c:v>2048</c:v>
                </c:pt>
                <c:pt idx="3">
                  <c:v>2154</c:v>
                </c:pt>
                <c:pt idx="4">
                  <c:v>4012</c:v>
                </c:pt>
                <c:pt idx="5">
                  <c:v>8151</c:v>
                </c:pt>
              </c:numCache>
            </c:numRef>
          </c:val>
        </c:ser>
        <c:ser>
          <c:idx val="0"/>
          <c:order val="1"/>
          <c:tx>
            <c:strRef>
              <c:f>DATA!$C$24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DATA!$E$24:$J$24</c:f>
              <c:numCache>
                <c:formatCode>#,##0_);[Red]\(#,##0\)</c:formatCode>
                <c:ptCount val="6"/>
                <c:pt idx="0">
                  <c:v>3610.0865209471763</c:v>
                </c:pt>
                <c:pt idx="1">
                  <c:v>5096.1595803079072</c:v>
                </c:pt>
                <c:pt idx="2">
                  <c:v>6041.1367492576792</c:v>
                </c:pt>
                <c:pt idx="3">
                  <c:v>7358.2600369289121</c:v>
                </c:pt>
                <c:pt idx="4">
                  <c:v>10470.851111610151</c:v>
                </c:pt>
                <c:pt idx="5">
                  <c:v>12220.394490605584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89293536"/>
        <c:axId val="89294096"/>
      </c:barChart>
      <c:lineChart>
        <c:grouping val="standard"/>
        <c:varyColors val="0"/>
        <c:ser>
          <c:idx val="2"/>
          <c:order val="2"/>
          <c:tx>
            <c:strRef>
              <c:f>DATA!$C$25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DATA!$E$25:$J$25</c:f>
              <c:numCache>
                <c:formatCode>#,##0_);[Red]\(#,##0\)</c:formatCode>
                <c:ptCount val="6"/>
                <c:pt idx="0">
                  <c:v>2323.0865209471763</c:v>
                </c:pt>
                <c:pt idx="1">
                  <c:v>3531.1595803079072</c:v>
                </c:pt>
                <c:pt idx="2">
                  <c:v>3993.1367492576792</c:v>
                </c:pt>
                <c:pt idx="3">
                  <c:v>5204.2600369289121</c:v>
                </c:pt>
                <c:pt idx="4">
                  <c:v>6458.8511116101508</c:v>
                </c:pt>
                <c:pt idx="5">
                  <c:v>4069.394490605584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3536"/>
        <c:axId val="89294096"/>
      </c:lineChart>
      <c:catAx>
        <c:axId val="89293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2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96411092985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4583795782463"/>
          <c:y val="0.18923327895595432"/>
          <c:w val="0.32297447280799113"/>
          <c:h val="0.12724306688417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79578246392896779"/>
          <c:h val="0.712887438825448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DATA!$C$68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DATA!$D$68:$J$68</c:f>
              <c:numCache>
                <c:formatCode>#,##0_);[Red]\(#,##0\)</c:formatCode>
                <c:ptCount val="7"/>
                <c:pt idx="0">
                  <c:v>48597.25</c:v>
                </c:pt>
                <c:pt idx="1">
                  <c:v>48545.950000000004</c:v>
                </c:pt>
                <c:pt idx="2">
                  <c:v>50203.700000000004</c:v>
                </c:pt>
                <c:pt idx="3">
                  <c:v>50719.55</c:v>
                </c:pt>
                <c:pt idx="4">
                  <c:v>51083.4</c:v>
                </c:pt>
                <c:pt idx="5">
                  <c:v>52945.4</c:v>
                </c:pt>
                <c:pt idx="6">
                  <c:v>55984.44999999999</c:v>
                </c:pt>
              </c:numCache>
            </c:numRef>
          </c:val>
        </c:ser>
        <c:ser>
          <c:idx val="0"/>
          <c:order val="1"/>
          <c:tx>
            <c:strRef>
              <c:f>DATA!$C$67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DATA!$D$67:$J$67</c:f>
              <c:numCache>
                <c:formatCode>#,##0_);[Red]\(#,##0\)</c:formatCode>
                <c:ptCount val="7"/>
                <c:pt idx="0">
                  <c:v>43666.2</c:v>
                </c:pt>
                <c:pt idx="1">
                  <c:v>43780.1</c:v>
                </c:pt>
                <c:pt idx="2">
                  <c:v>43774.999999999993</c:v>
                </c:pt>
                <c:pt idx="3">
                  <c:v>43994.3</c:v>
                </c:pt>
                <c:pt idx="4">
                  <c:v>44179.6</c:v>
                </c:pt>
                <c:pt idx="5">
                  <c:v>44197.45</c:v>
                </c:pt>
                <c:pt idx="6">
                  <c:v>39035.25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9299136"/>
        <c:axId val="89299696"/>
      </c:barChart>
      <c:lineChart>
        <c:grouping val="standard"/>
        <c:varyColors val="0"/>
        <c:ser>
          <c:idx val="2"/>
          <c:order val="2"/>
          <c:tx>
            <c:strRef>
              <c:f>DATA!$C$69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DATA!$D$69:$J$69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9136"/>
        <c:axId val="89299696"/>
      </c:lineChart>
      <c:lineChart>
        <c:grouping val="standard"/>
        <c:varyColors val="0"/>
        <c:ser>
          <c:idx val="3"/>
          <c:order val="3"/>
          <c:tx>
            <c:strRef>
              <c:f>DATA!$C$70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DATA!$D$70:$J$70</c:f>
              <c:numCache>
                <c:formatCode>0.0%</c:formatCode>
                <c:ptCount val="7"/>
                <c:pt idx="0">
                  <c:v>0.42215071829335971</c:v>
                </c:pt>
                <c:pt idx="1">
                  <c:v>0.34556656707716971</c:v>
                </c:pt>
                <c:pt idx="2">
                  <c:v>0.3103920912462701</c:v>
                </c:pt>
                <c:pt idx="3">
                  <c:v>0.24232807355815278</c:v>
                </c:pt>
                <c:pt idx="4">
                  <c:v>0.25489705320564338</c:v>
                </c:pt>
                <c:pt idx="5">
                  <c:v>0.24014259817188388</c:v>
                </c:pt>
                <c:pt idx="6">
                  <c:v>0.18023699213752487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00256"/>
        <c:axId val="89624736"/>
      </c:lineChart>
      <c:catAx>
        <c:axId val="892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9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299696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9136"/>
        <c:crosses val="autoZero"/>
        <c:crossBetween val="between"/>
        <c:majorUnit val="25000"/>
      </c:valAx>
      <c:catAx>
        <c:axId val="893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624736"/>
        <c:crosses val="autoZero"/>
        <c:auto val="0"/>
        <c:lblAlgn val="ctr"/>
        <c:lblOffset val="100"/>
        <c:noMultiLvlLbl val="0"/>
      </c:catAx>
      <c:valAx>
        <c:axId val="8962473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00256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98446170921199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073251942286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4518760195758565"/>
          <c:w val="0.802441731409545"/>
          <c:h val="0.711256117455138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DATA!$C$50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DATA!$D$50:$J$50</c:f>
              <c:numCache>
                <c:formatCode>#,##0_);[Red]\(#,##0\)</c:formatCode>
                <c:ptCount val="7"/>
                <c:pt idx="0">
                  <c:v>45431</c:v>
                </c:pt>
                <c:pt idx="1">
                  <c:v>45753</c:v>
                </c:pt>
                <c:pt idx="2">
                  <c:v>44003</c:v>
                </c:pt>
                <c:pt idx="3">
                  <c:v>43966</c:v>
                </c:pt>
                <c:pt idx="4">
                  <c:v>43448</c:v>
                </c:pt>
                <c:pt idx="5">
                  <c:v>43448</c:v>
                </c:pt>
                <c:pt idx="6">
                  <c:v>44367</c:v>
                </c:pt>
              </c:numCache>
            </c:numRef>
          </c:val>
        </c:ser>
        <c:ser>
          <c:idx val="0"/>
          <c:order val="1"/>
          <c:tx>
            <c:strRef>
              <c:f>DATA!$C$49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DATA!$D$49:$J$49</c:f>
              <c:numCache>
                <c:formatCode>#,##0_);[Red]\(#,##0\)</c:formatCode>
                <c:ptCount val="7"/>
                <c:pt idx="0">
                  <c:v>9411</c:v>
                </c:pt>
                <c:pt idx="1">
                  <c:v>9560</c:v>
                </c:pt>
                <c:pt idx="2">
                  <c:v>9543</c:v>
                </c:pt>
                <c:pt idx="3">
                  <c:v>9526</c:v>
                </c:pt>
                <c:pt idx="4">
                  <c:v>9206</c:v>
                </c:pt>
                <c:pt idx="5">
                  <c:v>9206</c:v>
                </c:pt>
                <c:pt idx="6">
                  <c:v>9206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458448"/>
        <c:axId val="87459008"/>
      </c:barChart>
      <c:lineChart>
        <c:grouping val="standard"/>
        <c:varyColors val="0"/>
        <c:ser>
          <c:idx val="2"/>
          <c:order val="2"/>
          <c:tx>
            <c:strRef>
              <c:f>DATA!$C$51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DATA!$D$51:$J$51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8448"/>
        <c:axId val="87459008"/>
      </c:lineChart>
      <c:lineChart>
        <c:grouping val="standard"/>
        <c:varyColors val="0"/>
        <c:ser>
          <c:idx val="3"/>
          <c:order val="3"/>
          <c:tx>
            <c:strRef>
              <c:f>DATA!$C$52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DATA!$D$52:$J$52</c:f>
              <c:numCache>
                <c:formatCode>0.0%</c:formatCode>
                <c:ptCount val="7"/>
                <c:pt idx="0">
                  <c:v>4.4410588459341094E-2</c:v>
                </c:pt>
                <c:pt idx="1">
                  <c:v>1.0098612125639228E-2</c:v>
                </c:pt>
                <c:pt idx="2">
                  <c:v>6.1822350000939608E-3</c:v>
                </c:pt>
                <c:pt idx="3">
                  <c:v>-3.5154488555401264E-2</c:v>
                </c:pt>
                <c:pt idx="4">
                  <c:v>-9.2575170285628117E-3</c:v>
                </c:pt>
                <c:pt idx="5">
                  <c:v>2.813738699158419E-2</c:v>
                </c:pt>
                <c:pt idx="6">
                  <c:v>-2.2729345664824208E-2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9568"/>
        <c:axId val="87460128"/>
      </c:lineChart>
      <c:catAx>
        <c:axId val="8745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59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459008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58448"/>
        <c:crosses val="autoZero"/>
        <c:crossBetween val="between"/>
        <c:majorUnit val="20000"/>
      </c:valAx>
      <c:catAx>
        <c:axId val="8745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60128"/>
        <c:crosses val="autoZero"/>
        <c:auto val="0"/>
        <c:lblAlgn val="ctr"/>
        <c:lblOffset val="100"/>
        <c:noMultiLvlLbl val="0"/>
      </c:catAx>
      <c:valAx>
        <c:axId val="87460128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59568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54495005549391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4518760195758565"/>
          <c:w val="0.802441731409545"/>
          <c:h val="0.71288743882544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DATA!$D$56:$J$56</c:f>
              <c:numCache>
                <c:formatCode>#,##0_);[Red]\(#,##0\)</c:formatCode>
                <c:ptCount val="7"/>
                <c:pt idx="0">
                  <c:v>43159.45</c:v>
                </c:pt>
                <c:pt idx="1">
                  <c:v>43465.35</c:v>
                </c:pt>
                <c:pt idx="2">
                  <c:v>41802.85</c:v>
                </c:pt>
                <c:pt idx="3">
                  <c:v>41767.699999999997</c:v>
                </c:pt>
                <c:pt idx="4">
                  <c:v>41275.599999999999</c:v>
                </c:pt>
                <c:pt idx="5">
                  <c:v>41275.599999999999</c:v>
                </c:pt>
                <c:pt idx="6">
                  <c:v>42148.65</c:v>
                </c:pt>
              </c:numCache>
            </c:numRef>
          </c:val>
        </c:ser>
        <c:ser>
          <c:idx val="1"/>
          <c:order val="1"/>
          <c:tx>
            <c:strRef>
              <c:f>DATA!$C$55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DATA!$D$55:$J$55</c:f>
              <c:numCache>
                <c:formatCode>#,##0_);[Red]\(#,##0\)</c:formatCode>
                <c:ptCount val="7"/>
                <c:pt idx="0">
                  <c:v>7999.3499999999995</c:v>
                </c:pt>
                <c:pt idx="1">
                  <c:v>8126</c:v>
                </c:pt>
                <c:pt idx="2">
                  <c:v>8111.55</c:v>
                </c:pt>
                <c:pt idx="3">
                  <c:v>8097.0999999999995</c:v>
                </c:pt>
                <c:pt idx="4">
                  <c:v>7825.0999999999995</c:v>
                </c:pt>
                <c:pt idx="5">
                  <c:v>7825.0999999999995</c:v>
                </c:pt>
                <c:pt idx="6">
                  <c:v>6904.5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483856"/>
        <c:axId val="88484416"/>
      </c:barChart>
      <c:lineChart>
        <c:grouping val="standard"/>
        <c:varyColors val="0"/>
        <c:ser>
          <c:idx val="2"/>
          <c:order val="2"/>
          <c:tx>
            <c:strRef>
              <c:f>DATA!$C$57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DATA!$D$57:$J$57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3856"/>
        <c:axId val="88484416"/>
      </c:lineChart>
      <c:lineChart>
        <c:grouping val="standard"/>
        <c:varyColors val="0"/>
        <c:ser>
          <c:idx val="3"/>
          <c:order val="3"/>
          <c:tx>
            <c:strRef>
              <c:f>DATA!$C$58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DATA!$D$58:$J$58</c:f>
              <c:numCache>
                <c:formatCode>0.0%</c:formatCode>
                <c:ptCount val="7"/>
                <c:pt idx="0">
                  <c:v>-2.5732241477813833E-2</c:v>
                </c:pt>
                <c:pt idx="1">
                  <c:v>-5.78643170197225E-2</c:v>
                </c:pt>
                <c:pt idx="2">
                  <c:v>-6.2059116447751639E-2</c:v>
                </c:pt>
                <c:pt idx="3">
                  <c:v>-0.10057899388539171</c:v>
                </c:pt>
                <c:pt idx="4">
                  <c:v>-7.6116735031799276E-2</c:v>
                </c:pt>
                <c:pt idx="5">
                  <c:v>-4.124538691347901E-2</c:v>
                </c:pt>
                <c:pt idx="6">
                  <c:v>-0.10517977343621732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4976"/>
        <c:axId val="88485536"/>
      </c:lineChart>
      <c:catAx>
        <c:axId val="8848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4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484416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3856"/>
        <c:crosses val="autoZero"/>
        <c:crossBetween val="between"/>
        <c:majorUnit val="20000"/>
      </c:valAx>
      <c:catAx>
        <c:axId val="8848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85536"/>
        <c:crosses val="autoZero"/>
        <c:auto val="0"/>
        <c:lblAlgn val="ctr"/>
        <c:lblOffset val="100"/>
        <c:noMultiLvlLbl val="0"/>
      </c:catAx>
      <c:valAx>
        <c:axId val="88485536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4976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54495005549391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073251942286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80355160932297442"/>
          <c:h val="0.71125611745513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DATA!$C$38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DATA!$D$38:$J$38</c:f>
              <c:numCache>
                <c:formatCode>#,##0_);[Red]\(#,##0\)</c:formatCode>
                <c:ptCount val="7"/>
                <c:pt idx="0">
                  <c:v>96586</c:v>
                </c:pt>
                <c:pt idx="1">
                  <c:v>96854</c:v>
                </c:pt>
                <c:pt idx="2">
                  <c:v>96849</c:v>
                </c:pt>
                <c:pt idx="3">
                  <c:v>97355</c:v>
                </c:pt>
                <c:pt idx="4">
                  <c:v>97220</c:v>
                </c:pt>
                <c:pt idx="5">
                  <c:v>99180</c:v>
                </c:pt>
                <c:pt idx="6">
                  <c:v>103298</c:v>
                </c:pt>
              </c:numCache>
            </c:numRef>
          </c:val>
        </c:ser>
        <c:ser>
          <c:idx val="1"/>
          <c:order val="1"/>
          <c:tx>
            <c:strRef>
              <c:f>DATA!$C$37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DATA!$D$37:$J$37</c:f>
              <c:numCache>
                <c:formatCode>#,##0_);[Red]\(#,##0\)</c:formatCode>
                <c:ptCount val="7"/>
                <c:pt idx="0">
                  <c:v>60783</c:v>
                </c:pt>
                <c:pt idx="1">
                  <c:v>61066</c:v>
                </c:pt>
                <c:pt idx="2">
                  <c:v>61043</c:v>
                </c:pt>
                <c:pt idx="3">
                  <c:v>61284</c:v>
                </c:pt>
                <c:pt idx="4">
                  <c:v>61182</c:v>
                </c:pt>
                <c:pt idx="5">
                  <c:v>61203</c:v>
                </c:pt>
                <c:pt idx="6">
                  <c:v>61253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948352"/>
        <c:axId val="88948912"/>
      </c:barChart>
      <c:lineChart>
        <c:grouping val="standard"/>
        <c:varyColors val="0"/>
        <c:ser>
          <c:idx val="2"/>
          <c:order val="2"/>
          <c:tx>
            <c:strRef>
              <c:f>DATA!$C$39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DATA!$D$39:$J$39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8352"/>
        <c:axId val="88948912"/>
      </c:lineChart>
      <c:lineChart>
        <c:grouping val="standard"/>
        <c:varyColors val="0"/>
        <c:ser>
          <c:idx val="3"/>
          <c:order val="3"/>
          <c:tx>
            <c:strRef>
              <c:f>DATA!$C$40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DATA!$D$40:$J$40</c:f>
              <c:numCache>
                <c:formatCode>0.0%</c:formatCode>
                <c:ptCount val="7"/>
                <c:pt idx="0">
                  <c:v>0.34061131651133869</c:v>
                </c:pt>
                <c:pt idx="1">
                  <c:v>0.28000000000000003</c:v>
                </c:pt>
                <c:pt idx="2">
                  <c:v>0.26379317244967382</c:v>
                </c:pt>
                <c:pt idx="3">
                  <c:v>0.20473116646415557</c:v>
                </c:pt>
                <c:pt idx="4">
                  <c:v>0.22736112940593056</c:v>
                </c:pt>
                <c:pt idx="5">
                  <c:v>0.23804855455633178</c:v>
                </c:pt>
                <c:pt idx="6">
                  <c:v>0.2159420075668006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9472"/>
        <c:axId val="88950032"/>
      </c:lineChart>
      <c:catAx>
        <c:axId val="88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8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948912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8352"/>
        <c:crosses val="autoZero"/>
        <c:crossBetween val="between"/>
        <c:majorUnit val="40000"/>
      </c:valAx>
      <c:catAx>
        <c:axId val="889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50032"/>
        <c:crosses val="autoZero"/>
        <c:auto val="0"/>
        <c:lblAlgn val="ctr"/>
        <c:lblOffset val="100"/>
        <c:noMultiLvlLbl val="0"/>
      </c:catAx>
      <c:valAx>
        <c:axId val="88950032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49472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42397336293008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80355160932297442"/>
          <c:h val="0.712887438825448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DATA!$C$44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DATA!$D$44:$J$44</c:f>
              <c:numCache>
                <c:formatCode>#,##0_);[Red]\(#,##0\)</c:formatCode>
                <c:ptCount val="7"/>
                <c:pt idx="0">
                  <c:v>91756.7</c:v>
                </c:pt>
                <c:pt idx="1">
                  <c:v>92011.3</c:v>
                </c:pt>
                <c:pt idx="2">
                  <c:v>92006.55</c:v>
                </c:pt>
                <c:pt idx="3">
                  <c:v>92487.25</c:v>
                </c:pt>
                <c:pt idx="4">
                  <c:v>92359</c:v>
                </c:pt>
                <c:pt idx="5">
                  <c:v>94221</c:v>
                </c:pt>
                <c:pt idx="6">
                  <c:v>98133.099999999991</c:v>
                </c:pt>
              </c:numCache>
            </c:numRef>
          </c:val>
        </c:ser>
        <c:ser>
          <c:idx val="0"/>
          <c:order val="1"/>
          <c:tx>
            <c:strRef>
              <c:f>DATA!$C$43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DATA!$D$43:$J$43</c:f>
              <c:numCache>
                <c:formatCode>#,##0_);[Red]\(#,##0\)</c:formatCode>
                <c:ptCount val="7"/>
                <c:pt idx="0">
                  <c:v>51665.549999999996</c:v>
                </c:pt>
                <c:pt idx="1">
                  <c:v>51906.1</c:v>
                </c:pt>
                <c:pt idx="2">
                  <c:v>51886.549999999996</c:v>
                </c:pt>
                <c:pt idx="3">
                  <c:v>52091.4</c:v>
                </c:pt>
                <c:pt idx="4">
                  <c:v>52004.7</c:v>
                </c:pt>
                <c:pt idx="5">
                  <c:v>52022.549999999996</c:v>
                </c:pt>
                <c:pt idx="6">
                  <c:v>45939.75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954512"/>
        <c:axId val="88955072"/>
      </c:barChart>
      <c:lineChart>
        <c:grouping val="standard"/>
        <c:varyColors val="0"/>
        <c:ser>
          <c:idx val="2"/>
          <c:order val="2"/>
          <c:tx>
            <c:strRef>
              <c:f>DATA!$C$45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DATA!$D$45:$J$45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4512"/>
        <c:axId val="88955072"/>
      </c:lineChart>
      <c:lineChart>
        <c:grouping val="standard"/>
        <c:varyColors val="0"/>
        <c:ser>
          <c:idx val="3"/>
          <c:order val="3"/>
          <c:tx>
            <c:strRef>
              <c:f>DATA!$C$46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DATA!$D$46:$J$46</c:f>
              <c:numCache>
                <c:formatCode>0.0%</c:formatCode>
                <c:ptCount val="7"/>
                <c:pt idx="0">
                  <c:v>0.2218002998654014</c:v>
                </c:pt>
                <c:pt idx="1">
                  <c:v>0.16650374873353591</c:v>
                </c:pt>
                <c:pt idx="2">
                  <c:v>0.15174370672749826</c:v>
                </c:pt>
                <c:pt idx="3">
                  <c:v>9.795451093560148E-2</c:v>
                </c:pt>
                <c:pt idx="4">
                  <c:v>0.11858684787577789</c:v>
                </c:pt>
                <c:pt idx="5">
                  <c:v>0.12890154000540344</c:v>
                </c:pt>
                <c:pt idx="6">
                  <c:v>6.4619664814376643E-2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5632"/>
        <c:axId val="88956192"/>
      </c:lineChart>
      <c:catAx>
        <c:axId val="8895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55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955072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54512"/>
        <c:crosses val="autoZero"/>
        <c:crossBetween val="between"/>
        <c:majorUnit val="40000"/>
      </c:valAx>
      <c:catAx>
        <c:axId val="8895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56192"/>
        <c:crosses val="autoZero"/>
        <c:auto val="0"/>
        <c:lblAlgn val="ctr"/>
        <c:lblOffset val="100"/>
        <c:noMultiLvlLbl val="0"/>
      </c:catAx>
      <c:valAx>
        <c:axId val="88956192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55632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42397336293008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80910099889012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3539967373572595"/>
          <c:w val="0.802441731409545"/>
          <c:h val="0.727569331158238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DATA!$C$18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DATA!$D$18:$J$18</c:f>
              <c:numCache>
                <c:formatCode>#,##0_);[Red]\(#,##0\)</c:formatCode>
                <c:ptCount val="7"/>
                <c:pt idx="0">
                  <c:v>40957.500000000007</c:v>
                </c:pt>
                <c:pt idx="1">
                  <c:v>42299.55</c:v>
                </c:pt>
                <c:pt idx="2">
                  <c:v>42611.700000000004</c:v>
                </c:pt>
                <c:pt idx="3">
                  <c:v>41034.15</c:v>
                </c:pt>
                <c:pt idx="4">
                  <c:v>40998.300000000003</c:v>
                </c:pt>
                <c:pt idx="5">
                  <c:v>40484.100000000006</c:v>
                </c:pt>
                <c:pt idx="6">
                  <c:v>40484.100000000006</c:v>
                </c:pt>
              </c:numCache>
            </c:numRef>
          </c:val>
        </c:ser>
        <c:ser>
          <c:idx val="0"/>
          <c:order val="1"/>
          <c:tx>
            <c:strRef>
              <c:f>DATA!$C$19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DATA!$D$19:$J$19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88489456"/>
        <c:axId val="88490016"/>
      </c:barChart>
      <c:lineChart>
        <c:grouping val="standard"/>
        <c:varyColors val="0"/>
        <c:ser>
          <c:idx val="2"/>
          <c:order val="2"/>
          <c:tx>
            <c:strRef>
              <c:f>DATA!$C$20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DATA!$D$20:$J$20</c:f>
              <c:numCache>
                <c:formatCode>0.0%</c:formatCode>
                <c:ptCount val="7"/>
                <c:pt idx="0">
                  <c:v>-0.28206067264847684</c:v>
                </c:pt>
                <c:pt idx="1">
                  <c:v>-0.29457641984370986</c:v>
                </c:pt>
                <c:pt idx="2">
                  <c:v>-0.24888234921394817</c:v>
                </c:pt>
                <c:pt idx="3">
                  <c:v>-0.35109414962902846</c:v>
                </c:pt>
                <c:pt idx="4">
                  <c:v>-0.29629765136603214</c:v>
                </c:pt>
                <c:pt idx="5">
                  <c:v>-0.2650151540975344</c:v>
                </c:pt>
                <c:pt idx="6">
                  <c:v>-0.35408716014435276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0576"/>
        <c:axId val="88491136"/>
      </c:lineChart>
      <c:catAx>
        <c:axId val="88489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0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490016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9456"/>
        <c:crosses val="autoZero"/>
        <c:crossBetween val="between"/>
        <c:majorUnit val="20000"/>
      </c:valAx>
      <c:catAx>
        <c:axId val="8849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91136"/>
        <c:crosses val="autoZero"/>
        <c:auto val="0"/>
        <c:lblAlgn val="ctr"/>
        <c:lblOffset val="100"/>
        <c:noMultiLvlLbl val="0"/>
      </c:catAx>
      <c:valAx>
        <c:axId val="88491136"/>
        <c:scaling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1598694942903752"/>
            </c:manualLayout>
          </c:layout>
          <c:overlay val="0"/>
          <c:spPr>
            <a:noFill/>
            <a:ln w="25400">
              <a:noFill/>
            </a:ln>
          </c:spPr>
        </c:title>
        <c:numFmt formatCode="0.0%\)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057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99556048834628"/>
          <c:y val="0.1598694942903752"/>
          <c:w val="0.16870144284128746"/>
          <c:h val="0.11745513866231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80910099889012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3376835236541598"/>
          <c:w val="0.79689234184239732"/>
          <c:h val="0.734094616639477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DATA!$C$13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DATA!$D$13:$J$13</c:f>
              <c:numCache>
                <c:formatCode>#,##0_);[Red]\(#,##0\)</c:formatCode>
                <c:ptCount val="7"/>
                <c:pt idx="0">
                  <c:v>93447.6</c:v>
                </c:pt>
                <c:pt idx="1">
                  <c:v>95127.75</c:v>
                </c:pt>
                <c:pt idx="2">
                  <c:v>96073.800000000017</c:v>
                </c:pt>
                <c:pt idx="3">
                  <c:v>96341.25</c:v>
                </c:pt>
                <c:pt idx="4">
                  <c:v>96595.200000000012</c:v>
                </c:pt>
                <c:pt idx="5">
                  <c:v>96767.1</c:v>
                </c:pt>
                <c:pt idx="6">
                  <c:v>98423.55</c:v>
                </c:pt>
              </c:numCache>
            </c:numRef>
          </c:val>
        </c:ser>
        <c:ser>
          <c:idx val="0"/>
          <c:order val="1"/>
          <c:tx>
            <c:strRef>
              <c:f>DATA!$C$14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DATA!$D$14:$J$14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89287936"/>
        <c:axId val="89288496"/>
      </c:barChart>
      <c:lineChart>
        <c:grouping val="standard"/>
        <c:varyColors val="0"/>
        <c:ser>
          <c:idx val="2"/>
          <c:order val="2"/>
          <c:tx>
            <c:strRef>
              <c:f>DATA!$C$15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DATA!$D$15:$J$15</c:f>
              <c:numCache>
                <c:formatCode>0.0%</c:formatCode>
                <c:ptCount val="7"/>
                <c:pt idx="0">
                  <c:v>-0.25616923281068743</c:v>
                </c:pt>
                <c:pt idx="1">
                  <c:v>-0.29694016730133954</c:v>
                </c:pt>
                <c:pt idx="2">
                  <c:v>-0.30040656245511238</c:v>
                </c:pt>
                <c:pt idx="3">
                  <c:v>-0.36680809103058137</c:v>
                </c:pt>
                <c:pt idx="4">
                  <c:v>-0.3360808818657654</c:v>
                </c:pt>
                <c:pt idx="5">
                  <c:v>-0.33872979556068117</c:v>
                </c:pt>
                <c:pt idx="6">
                  <c:v>-0.37495548575518761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9056"/>
        <c:axId val="89289616"/>
      </c:lineChart>
      <c:catAx>
        <c:axId val="89287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8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288496"/>
        <c:scaling>
          <c:orientation val="minMax"/>
          <c:max val="2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7936"/>
        <c:crosses val="autoZero"/>
        <c:crossBetween val="between"/>
        <c:majorUnit val="40000"/>
      </c:valAx>
      <c:catAx>
        <c:axId val="892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89616"/>
        <c:crosses val="autoZero"/>
        <c:auto val="0"/>
        <c:lblAlgn val="ctr"/>
        <c:lblOffset val="100"/>
        <c:noMultiLvlLbl val="0"/>
      </c:catAx>
      <c:valAx>
        <c:axId val="89289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905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288568257491675"/>
          <c:y val="0.15823817292006526"/>
          <c:w val="0.16870144284128746"/>
          <c:h val="0.11745513866231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5238623751387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500815660685155"/>
          <c:w val="0.85793562708102111"/>
          <c:h val="0.72104404567699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DATA!$C$28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DATA!$E$28:$J$28</c:f>
              <c:numCache>
                <c:formatCode>#,##0_);[Red]\(#,##0\)</c:formatCode>
                <c:ptCount val="6"/>
                <c:pt idx="0">
                  <c:v>471</c:v>
                </c:pt>
                <c:pt idx="1">
                  <c:v>-1296</c:v>
                </c:pt>
                <c:pt idx="2">
                  <c:v>-1350</c:v>
                </c:pt>
                <c:pt idx="3">
                  <c:v>-2188</c:v>
                </c:pt>
                <c:pt idx="4">
                  <c:v>-2188</c:v>
                </c:pt>
                <c:pt idx="5">
                  <c:v>-1269</c:v>
                </c:pt>
              </c:numCache>
            </c:numRef>
          </c:val>
        </c:ser>
        <c:ser>
          <c:idx val="0"/>
          <c:order val="1"/>
          <c:tx>
            <c:strRef>
              <c:f>DATA!$C$29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DATA!$E$29:$J$29</c:f>
              <c:numCache>
                <c:formatCode>#,##0_);[Red]\(#,##0\)</c:formatCode>
                <c:ptCount val="6"/>
                <c:pt idx="0">
                  <c:v>1115.5510018214936</c:v>
                </c:pt>
                <c:pt idx="1">
                  <c:v>287.92543104523793</c:v>
                </c:pt>
                <c:pt idx="2">
                  <c:v>17.719951593183112</c:v>
                </c:pt>
                <c:pt idx="3">
                  <c:v>896.1446091274297</c:v>
                </c:pt>
                <c:pt idx="4">
                  <c:v>1944.869563590089</c:v>
                </c:pt>
                <c:pt idx="5">
                  <c:v>2536.3079197544726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88495056"/>
        <c:axId val="88495616"/>
      </c:barChart>
      <c:lineChart>
        <c:grouping val="standard"/>
        <c:varyColors val="0"/>
        <c:ser>
          <c:idx val="2"/>
          <c:order val="2"/>
          <c:tx>
            <c:strRef>
              <c:f>DATA!$C$30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DATA!$E$30:$J$30</c:f>
              <c:numCache>
                <c:formatCode>#,##0_);[Red]\(#,##0\)</c:formatCode>
                <c:ptCount val="6"/>
                <c:pt idx="0">
                  <c:v>644.55100182149363</c:v>
                </c:pt>
                <c:pt idx="1">
                  <c:v>1583.9254310452379</c:v>
                </c:pt>
                <c:pt idx="2">
                  <c:v>1367.7199515931832</c:v>
                </c:pt>
                <c:pt idx="3">
                  <c:v>3084.1446091274297</c:v>
                </c:pt>
                <c:pt idx="4">
                  <c:v>4132.8695635900895</c:v>
                </c:pt>
                <c:pt idx="5">
                  <c:v>3805.3079197544726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5056"/>
        <c:axId val="88495616"/>
      </c:lineChart>
      <c:catAx>
        <c:axId val="88495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5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49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9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4583795782463"/>
          <c:y val="0.19412724306688417"/>
          <c:w val="0.32297447280799113"/>
          <c:h val="0.12724306688417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0.9145</cdr:y>
    </cdr:from>
    <cdr:to>
      <cdr:x>0.91675</cdr:x>
      <cdr:y>0.9725</cdr:y>
    </cdr:to>
    <cdr:grpSp>
      <cdr:nvGrpSpPr>
        <cdr:cNvPr id="21508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39605"/>
          <a:ext cx="6985768" cy="338652"/>
          <a:chOff x="911840" y="5332307"/>
          <a:chExt cx="6942858" cy="344491"/>
        </a:xfrm>
      </cdr:grpSpPr>
      <cdr:sp macro="" textlink="">
        <cdr:nvSpPr>
          <cdr:cNvPr id="21506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2307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1507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2307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0.915</cdr:y>
    </cdr:from>
    <cdr:to>
      <cdr:x>0.91675</cdr:x>
      <cdr:y>0.97325</cdr:y>
    </cdr:to>
    <cdr:grpSp>
      <cdr:nvGrpSpPr>
        <cdr:cNvPr id="22532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42525"/>
          <a:ext cx="6985768" cy="340111"/>
          <a:chOff x="911840" y="5335226"/>
          <a:chExt cx="6942858" cy="344491"/>
        </a:xfrm>
      </cdr:grpSpPr>
      <cdr:sp macro="" textlink="">
        <cdr:nvSpPr>
          <cdr:cNvPr id="22530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5226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2531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0.09275</cdr:x>
      <cdr:y>0.92025</cdr:y>
    </cdr:from>
    <cdr:to>
      <cdr:x>0.91025</cdr:x>
      <cdr:y>0.97725</cdr:y>
    </cdr:to>
    <cdr:grpSp>
      <cdr:nvGrpSpPr>
        <cdr:cNvPr id="2054" name="Group 6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795983" y="5373179"/>
          <a:ext cx="7015805" cy="332813"/>
          <a:chOff x="814388" y="5344011"/>
          <a:chExt cx="6971585" cy="346843"/>
        </a:xfrm>
      </cdr:grpSpPr>
      <cdr:sp macro="" textlink="">
        <cdr:nvSpPr>
          <cdr:cNvPr id="2049" name="Text Box 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07306" y="5344011"/>
            <a:ext cx="6478667" cy="34684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050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14388" y="5344011"/>
            <a:ext cx="546496" cy="18070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0.1015</cdr:x>
      <cdr:y>0.9205</cdr:y>
    </cdr:from>
    <cdr:to>
      <cdr:x>0.8915</cdr:x>
      <cdr:y>0.978</cdr:y>
    </cdr:to>
    <cdr:grpSp>
      <cdr:nvGrpSpPr>
        <cdr:cNvPr id="3079" name="Group 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71076" y="5374638"/>
          <a:ext cx="6779799" cy="335733"/>
          <a:chOff x="891540" y="5344011"/>
          <a:chExt cx="6849428" cy="351215"/>
        </a:xfrm>
      </cdr:grpSpPr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75886" y="5344011"/>
            <a:ext cx="6365082" cy="35121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91540" y="5344011"/>
            <a:ext cx="537924" cy="18362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0.0935</cdr:x>
      <cdr:y>0.929</cdr:y>
    </cdr:from>
    <cdr:to>
      <cdr:x>0.908</cdr:x>
      <cdr:y>0.9865</cdr:y>
    </cdr:to>
    <cdr:grpSp>
      <cdr:nvGrpSpPr>
        <cdr:cNvPr id="4100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02419" y="5424268"/>
          <a:ext cx="6990060" cy="335733"/>
          <a:chOff x="822960" y="5395017"/>
          <a:chExt cx="6963013" cy="352673"/>
        </a:xfrm>
      </cdr:grpSpPr>
      <cdr:sp macro="" textlink="">
        <cdr:nvSpPr>
          <cdr:cNvPr id="4098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15879" y="5395017"/>
            <a:ext cx="6470094" cy="35267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4099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22960" y="5395017"/>
            <a:ext cx="546497" cy="1850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0.91425</cdr:y>
    </cdr:from>
    <cdr:to>
      <cdr:x>0.90975</cdr:x>
      <cdr:y>0.973</cdr:y>
    </cdr:to>
    <cdr:grpSp>
      <cdr:nvGrpSpPr>
        <cdr:cNvPr id="35841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38146"/>
          <a:ext cx="6925694" cy="343031"/>
          <a:chOff x="843184" y="5330847"/>
          <a:chExt cx="6940713" cy="347410"/>
        </a:xfrm>
      </cdr:grpSpPr>
      <cdr:sp macro="" textlink="">
        <cdr:nvSpPr>
          <cdr:cNvPr id="35842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5843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0.09475</cdr:x>
      <cdr:y>0.9295</cdr:y>
    </cdr:from>
    <cdr:to>
      <cdr:x>0.90875</cdr:x>
      <cdr:y>0.98525</cdr:y>
    </cdr:to>
    <cdr:grpSp>
      <cdr:nvGrpSpPr>
        <cdr:cNvPr id="5124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3147" y="5427188"/>
          <a:ext cx="6985768" cy="325514"/>
          <a:chOff x="831533" y="5396474"/>
          <a:chExt cx="6963013" cy="342472"/>
        </a:xfrm>
      </cdr:grpSpPr>
      <cdr:sp macro="" textlink="">
        <cdr:nvSpPr>
          <cdr:cNvPr id="5122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24451" y="5396474"/>
            <a:ext cx="6470095" cy="34247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5123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31533" y="5396474"/>
            <a:ext cx="546496" cy="1792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0.915</cdr:y>
    </cdr:from>
    <cdr:to>
      <cdr:x>0.90975</cdr:x>
      <cdr:y>0.97325</cdr:y>
    </cdr:to>
    <cdr:grpSp>
      <cdr:nvGrpSpPr>
        <cdr:cNvPr id="36865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42525"/>
          <a:ext cx="6925694" cy="340111"/>
          <a:chOff x="843184" y="5335226"/>
          <a:chExt cx="6940713" cy="344491"/>
        </a:xfrm>
      </cdr:grpSpPr>
      <cdr:sp macro="" textlink="">
        <cdr:nvSpPr>
          <cdr:cNvPr id="36866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6867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0.095</cdr:x>
      <cdr:y>0.91425</cdr:y>
    </cdr:from>
    <cdr:to>
      <cdr:x>0.90875</cdr:x>
      <cdr:y>0.973</cdr:y>
    </cdr:to>
    <cdr:grpSp>
      <cdr:nvGrpSpPr>
        <cdr:cNvPr id="23556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5292" y="5338146"/>
          <a:ext cx="6983623" cy="343031"/>
          <a:chOff x="843184" y="5330847"/>
          <a:chExt cx="6940713" cy="347410"/>
        </a:xfrm>
      </cdr:grpSpPr>
      <cdr:sp macro="" textlink="">
        <cdr:nvSpPr>
          <cdr:cNvPr id="23554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355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0.095</cdr:x>
      <cdr:y>0.915</cdr:y>
    </cdr:from>
    <cdr:to>
      <cdr:x>0.90875</cdr:x>
      <cdr:y>0.97325</cdr:y>
    </cdr:to>
    <cdr:grpSp>
      <cdr:nvGrpSpPr>
        <cdr:cNvPr id="24580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5292" y="5342525"/>
          <a:ext cx="6983623" cy="340111"/>
          <a:chOff x="843184" y="5335226"/>
          <a:chExt cx="6940713" cy="344491"/>
        </a:xfrm>
      </cdr:grpSpPr>
      <cdr:sp macro="" textlink="">
        <cdr:nvSpPr>
          <cdr:cNvPr id="24578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4579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zoomScale="75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RowHeight="12.75" outlineLevelRow="1" x14ac:dyDescent="0.2"/>
  <cols>
    <col min="1" max="1" width="5" customWidth="1"/>
    <col min="2" max="2" width="30.7109375" customWidth="1"/>
  </cols>
  <sheetData>
    <row r="1" spans="1:15" ht="18" x14ac:dyDescent="0.25">
      <c r="A1" s="26" t="s">
        <v>8</v>
      </c>
    </row>
    <row r="2" spans="1:15" ht="15" x14ac:dyDescent="0.2">
      <c r="A2" s="27" t="s">
        <v>9</v>
      </c>
      <c r="J2" s="30"/>
      <c r="K2" s="1" t="s">
        <v>10</v>
      </c>
    </row>
    <row r="3" spans="1:15" x14ac:dyDescent="0.2">
      <c r="J3" s="58"/>
      <c r="K3" s="64" t="s">
        <v>34</v>
      </c>
    </row>
    <row r="4" spans="1:15" x14ac:dyDescent="0.2">
      <c r="J4" s="62"/>
      <c r="K4" s="64" t="s">
        <v>35</v>
      </c>
    </row>
    <row r="6" spans="1:15" x14ac:dyDescent="0.2">
      <c r="C6" s="14"/>
      <c r="D6" s="14">
        <v>1995</v>
      </c>
      <c r="E6" s="14">
        <v>1996</v>
      </c>
      <c r="F6" s="14">
        <v>1997</v>
      </c>
      <c r="G6" s="14">
        <v>1998</v>
      </c>
      <c r="H6" s="14">
        <v>1999</v>
      </c>
      <c r="I6" s="14">
        <v>2000</v>
      </c>
      <c r="J6" s="28">
        <v>2001</v>
      </c>
      <c r="K6" s="28">
        <v>2002</v>
      </c>
      <c r="L6" s="28">
        <v>2003</v>
      </c>
      <c r="M6" s="28">
        <v>2004</v>
      </c>
      <c r="N6" s="28">
        <v>2005</v>
      </c>
      <c r="O6" s="28">
        <v>2006</v>
      </c>
    </row>
    <row r="7" spans="1:15" ht="13.5" thickBot="1" x14ac:dyDescent="0.25">
      <c r="C7" s="19"/>
      <c r="D7" s="19"/>
      <c r="E7" s="19"/>
      <c r="F7" s="19"/>
      <c r="G7" s="19"/>
      <c r="H7" s="19"/>
      <c r="I7" s="19"/>
      <c r="J7" s="29"/>
      <c r="K7" s="29"/>
      <c r="L7" s="29"/>
      <c r="M7" s="29"/>
      <c r="N7" s="29"/>
      <c r="O7" s="29"/>
    </row>
    <row r="8" spans="1:15" ht="13.5" thickBot="1" x14ac:dyDescent="0.25">
      <c r="B8" s="49" t="s">
        <v>32</v>
      </c>
      <c r="C8" s="19"/>
      <c r="D8" s="19"/>
      <c r="E8" s="19"/>
      <c r="F8" s="19"/>
      <c r="G8" s="19"/>
      <c r="H8" s="19"/>
      <c r="I8" s="19"/>
      <c r="J8" s="29"/>
      <c r="K8" s="29"/>
      <c r="L8" s="29"/>
      <c r="M8" s="29"/>
      <c r="N8" s="29"/>
      <c r="O8" s="29"/>
    </row>
    <row r="9" spans="1:15" ht="15.75" x14ac:dyDescent="0.25">
      <c r="B9" s="8" t="s">
        <v>21</v>
      </c>
      <c r="C9" s="44">
        <v>0.85</v>
      </c>
      <c r="D9" s="11"/>
      <c r="E9" s="11"/>
      <c r="F9" s="11"/>
      <c r="G9" s="11"/>
      <c r="H9" s="11"/>
      <c r="I9" s="11"/>
      <c r="J9" s="37"/>
      <c r="K9" s="37"/>
      <c r="L9" s="37"/>
      <c r="M9" s="37"/>
      <c r="N9" s="37"/>
      <c r="O9" s="38"/>
    </row>
    <row r="10" spans="1:15" ht="15.75" x14ac:dyDescent="0.25">
      <c r="B10" s="9" t="s">
        <v>22</v>
      </c>
      <c r="C10" s="45">
        <v>0.1</v>
      </c>
      <c r="D10" s="7"/>
      <c r="E10" s="4"/>
      <c r="F10" s="4"/>
      <c r="G10" s="4"/>
      <c r="H10" s="4"/>
      <c r="I10" s="4"/>
      <c r="J10" s="39"/>
      <c r="K10" s="39"/>
      <c r="L10" s="39"/>
      <c r="M10" s="39"/>
      <c r="N10" s="39"/>
      <c r="O10" s="40"/>
    </row>
    <row r="11" spans="1:15" x14ac:dyDescent="0.2">
      <c r="B11" s="9"/>
      <c r="C11" s="4"/>
      <c r="D11" s="7"/>
      <c r="E11" s="4"/>
      <c r="F11" s="4"/>
      <c r="G11" s="4"/>
      <c r="H11" s="4"/>
      <c r="I11" s="4"/>
      <c r="J11" s="39"/>
      <c r="K11" s="39"/>
      <c r="L11" s="39"/>
      <c r="M11" s="39"/>
      <c r="N11" s="39"/>
      <c r="O11" s="40"/>
    </row>
    <row r="12" spans="1:15" x14ac:dyDescent="0.2">
      <c r="B12" s="55" t="s">
        <v>25</v>
      </c>
      <c r="C12" s="4"/>
      <c r="D12" s="14">
        <v>1995</v>
      </c>
      <c r="E12" s="14">
        <v>1996</v>
      </c>
      <c r="F12" s="14">
        <v>1997</v>
      </c>
      <c r="G12" s="14">
        <v>1998</v>
      </c>
      <c r="H12" s="14">
        <v>1999</v>
      </c>
      <c r="I12" s="14">
        <v>2000</v>
      </c>
      <c r="J12" s="28">
        <v>2001</v>
      </c>
      <c r="K12" s="28">
        <v>2002</v>
      </c>
      <c r="L12" s="28">
        <v>2003</v>
      </c>
      <c r="M12" s="28">
        <v>2004</v>
      </c>
      <c r="N12" s="28">
        <v>2005</v>
      </c>
      <c r="O12" s="41">
        <v>2006</v>
      </c>
    </row>
    <row r="13" spans="1:15" x14ac:dyDescent="0.2">
      <c r="B13" s="56"/>
      <c r="C13" s="50" t="s">
        <v>20</v>
      </c>
      <c r="D13" s="4">
        <f t="shared" ref="D13:O13" si="0">(1-$C$9)*D99+(1-$C$10)*D106</f>
        <v>93447.6</v>
      </c>
      <c r="E13" s="4">
        <f t="shared" si="0"/>
        <v>95127.75</v>
      </c>
      <c r="F13" s="4">
        <f t="shared" si="0"/>
        <v>96073.800000000017</v>
      </c>
      <c r="G13" s="4">
        <f t="shared" si="0"/>
        <v>96341.25</v>
      </c>
      <c r="H13" s="4">
        <f t="shared" si="0"/>
        <v>96595.200000000012</v>
      </c>
      <c r="I13" s="4">
        <f t="shared" si="0"/>
        <v>96767.1</v>
      </c>
      <c r="J13" s="39">
        <f t="shared" si="0"/>
        <v>98423.55</v>
      </c>
      <c r="K13" s="39">
        <f t="shared" si="0"/>
        <v>102111.15</v>
      </c>
      <c r="L13" s="39">
        <f t="shared" si="0"/>
        <v>110902.35</v>
      </c>
      <c r="M13" s="39">
        <f t="shared" si="0"/>
        <v>117109.05</v>
      </c>
      <c r="N13" s="39">
        <f t="shared" si="0"/>
        <v>117455.7</v>
      </c>
      <c r="O13" s="40">
        <f t="shared" si="0"/>
        <v>118124.4</v>
      </c>
    </row>
    <row r="14" spans="1:15" x14ac:dyDescent="0.2">
      <c r="B14" s="56"/>
      <c r="C14" s="50" t="s">
        <v>19</v>
      </c>
      <c r="D14" s="4">
        <f t="shared" ref="D14:O14" si="1">D83</f>
        <v>117386</v>
      </c>
      <c r="E14" s="4">
        <f t="shared" si="1"/>
        <v>123375</v>
      </c>
      <c r="F14" s="4">
        <f t="shared" si="1"/>
        <v>124935</v>
      </c>
      <c r="G14" s="4">
        <f t="shared" si="1"/>
        <v>131680</v>
      </c>
      <c r="H14" s="4">
        <f t="shared" si="1"/>
        <v>129059</v>
      </c>
      <c r="I14" s="4">
        <f t="shared" si="1"/>
        <v>129545</v>
      </c>
      <c r="J14" s="39">
        <f t="shared" si="1"/>
        <v>135328</v>
      </c>
      <c r="K14" s="39">
        <f t="shared" si="1"/>
        <v>137996</v>
      </c>
      <c r="L14" s="39">
        <f t="shared" si="1"/>
        <v>140800</v>
      </c>
      <c r="M14" s="39">
        <f t="shared" si="1"/>
        <v>143668</v>
      </c>
      <c r="N14" s="39">
        <f t="shared" si="1"/>
        <v>146685</v>
      </c>
      <c r="O14" s="40">
        <f t="shared" si="1"/>
        <v>149689</v>
      </c>
    </row>
    <row r="15" spans="1:15" x14ac:dyDescent="0.2">
      <c r="B15" s="56"/>
      <c r="C15" s="50" t="s">
        <v>2</v>
      </c>
      <c r="D15" s="12">
        <f>(D13-D14)/D13</f>
        <v>-0.25616923281068743</v>
      </c>
      <c r="E15" s="12">
        <f t="shared" ref="E15:O15" si="2">(E13-E14)/E13</f>
        <v>-0.29694016730133954</v>
      </c>
      <c r="F15" s="12">
        <f t="shared" si="2"/>
        <v>-0.30040656245511238</v>
      </c>
      <c r="G15" s="12">
        <f t="shared" si="2"/>
        <v>-0.36680809103058137</v>
      </c>
      <c r="H15" s="12">
        <f t="shared" si="2"/>
        <v>-0.3360808818657654</v>
      </c>
      <c r="I15" s="12">
        <f t="shared" si="2"/>
        <v>-0.33872979556068117</v>
      </c>
      <c r="J15" s="42">
        <f t="shared" si="2"/>
        <v>-0.37495548575518761</v>
      </c>
      <c r="K15" s="42">
        <f t="shared" si="2"/>
        <v>-0.35142930032616426</v>
      </c>
      <c r="L15" s="42">
        <f t="shared" si="2"/>
        <v>-0.26958536045448983</v>
      </c>
      <c r="M15" s="42">
        <f t="shared" si="2"/>
        <v>-0.2267881944222073</v>
      </c>
      <c r="N15" s="42">
        <f t="shared" si="2"/>
        <v>-0.24885382318610338</v>
      </c>
      <c r="O15" s="43">
        <f t="shared" si="2"/>
        <v>-0.26721490225558825</v>
      </c>
    </row>
    <row r="16" spans="1:15" x14ac:dyDescent="0.2">
      <c r="B16" s="56"/>
      <c r="C16" s="50"/>
      <c r="D16" s="4"/>
      <c r="E16" s="4"/>
      <c r="F16" s="4"/>
      <c r="G16" s="4"/>
      <c r="H16" s="4"/>
      <c r="I16" s="4"/>
      <c r="J16" s="39"/>
      <c r="K16" s="39"/>
      <c r="L16" s="39"/>
      <c r="M16" s="39"/>
      <c r="N16" s="39"/>
      <c r="O16" s="40"/>
    </row>
    <row r="17" spans="2:15" x14ac:dyDescent="0.2">
      <c r="B17" s="55" t="s">
        <v>26</v>
      </c>
      <c r="C17" s="50"/>
      <c r="D17" s="14">
        <v>1995</v>
      </c>
      <c r="E17" s="14">
        <v>1996</v>
      </c>
      <c r="F17" s="14">
        <v>1997</v>
      </c>
      <c r="G17" s="14">
        <v>1998</v>
      </c>
      <c r="H17" s="14">
        <v>1999</v>
      </c>
      <c r="I17" s="14">
        <v>2000</v>
      </c>
      <c r="J17" s="28">
        <v>2001</v>
      </c>
      <c r="K17" s="28">
        <v>2002</v>
      </c>
      <c r="L17" s="28">
        <v>2003</v>
      </c>
      <c r="M17" s="28">
        <v>2004</v>
      </c>
      <c r="N17" s="28">
        <v>2005</v>
      </c>
      <c r="O17" s="41">
        <v>2006</v>
      </c>
    </row>
    <row r="18" spans="2:15" x14ac:dyDescent="0.2">
      <c r="B18" s="9"/>
      <c r="C18" s="50" t="s">
        <v>20</v>
      </c>
      <c r="D18" s="4">
        <f t="shared" ref="D18:O18" si="3">(1-$C$9)*D98+(1-$C$10)*D105</f>
        <v>40957.500000000007</v>
      </c>
      <c r="E18" s="4">
        <f t="shared" si="3"/>
        <v>42299.55</v>
      </c>
      <c r="F18" s="4">
        <f t="shared" si="3"/>
        <v>42611.700000000004</v>
      </c>
      <c r="G18" s="4">
        <f t="shared" si="3"/>
        <v>41034.15</v>
      </c>
      <c r="H18" s="4">
        <f t="shared" si="3"/>
        <v>40998.300000000003</v>
      </c>
      <c r="I18" s="4">
        <f t="shared" si="3"/>
        <v>40484.100000000006</v>
      </c>
      <c r="J18" s="39">
        <f t="shared" si="3"/>
        <v>40484.100000000006</v>
      </c>
      <c r="K18" s="39">
        <f t="shared" si="3"/>
        <v>41311.200000000004</v>
      </c>
      <c r="L18" s="39">
        <f t="shared" si="3"/>
        <v>43993.200000000004</v>
      </c>
      <c r="M18" s="39">
        <f t="shared" si="3"/>
        <v>45390</v>
      </c>
      <c r="N18" s="39">
        <f t="shared" si="3"/>
        <v>45390</v>
      </c>
      <c r="O18" s="40">
        <f t="shared" si="3"/>
        <v>45592.5</v>
      </c>
    </row>
    <row r="19" spans="2:15" x14ac:dyDescent="0.2">
      <c r="B19" s="9"/>
      <c r="C19" s="50" t="s">
        <v>19</v>
      </c>
      <c r="D19" s="4">
        <f t="shared" ref="D19:O19" si="4">D82</f>
        <v>52510</v>
      </c>
      <c r="E19" s="4">
        <f t="shared" si="4"/>
        <v>54760</v>
      </c>
      <c r="F19" s="4">
        <f t="shared" si="4"/>
        <v>53217</v>
      </c>
      <c r="G19" s="4">
        <f t="shared" si="4"/>
        <v>55441</v>
      </c>
      <c r="H19" s="4">
        <f t="shared" si="4"/>
        <v>53146</v>
      </c>
      <c r="I19" s="4">
        <f t="shared" si="4"/>
        <v>51213</v>
      </c>
      <c r="J19" s="39">
        <f t="shared" si="4"/>
        <v>54819</v>
      </c>
      <c r="K19" s="39">
        <f t="shared" si="4"/>
        <v>55821</v>
      </c>
      <c r="L19" s="39">
        <f t="shared" si="4"/>
        <v>56977</v>
      </c>
      <c r="M19" s="39">
        <f t="shared" si="4"/>
        <v>58034</v>
      </c>
      <c r="N19" s="39">
        <f t="shared" si="4"/>
        <v>59137</v>
      </c>
      <c r="O19" s="40">
        <f t="shared" si="4"/>
        <v>60205</v>
      </c>
    </row>
    <row r="20" spans="2:15" x14ac:dyDescent="0.2">
      <c r="B20" s="9"/>
      <c r="C20" s="50" t="s">
        <v>2</v>
      </c>
      <c r="D20" s="12">
        <f t="shared" ref="D20:O20" si="5">(D18-D19)/D18</f>
        <v>-0.28206067264847684</v>
      </c>
      <c r="E20" s="12">
        <f t="shared" si="5"/>
        <v>-0.29457641984370986</v>
      </c>
      <c r="F20" s="12">
        <f t="shared" si="5"/>
        <v>-0.24888234921394817</v>
      </c>
      <c r="G20" s="12">
        <f t="shared" si="5"/>
        <v>-0.35109414962902846</v>
      </c>
      <c r="H20" s="12">
        <f t="shared" si="5"/>
        <v>-0.29629765136603214</v>
      </c>
      <c r="I20" s="12">
        <f t="shared" si="5"/>
        <v>-0.2650151540975344</v>
      </c>
      <c r="J20" s="42">
        <f t="shared" si="5"/>
        <v>-0.35408716014435276</v>
      </c>
      <c r="K20" s="42">
        <f t="shared" si="5"/>
        <v>-0.35123162725846729</v>
      </c>
      <c r="L20" s="42">
        <f t="shared" si="5"/>
        <v>-0.29513197494158178</v>
      </c>
      <c r="M20" s="42">
        <f t="shared" si="5"/>
        <v>-0.27856356025556289</v>
      </c>
      <c r="N20" s="42">
        <f t="shared" si="5"/>
        <v>-0.30286406697510465</v>
      </c>
      <c r="O20" s="43">
        <f t="shared" si="5"/>
        <v>-0.32050227559357353</v>
      </c>
    </row>
    <row r="21" spans="2:15" x14ac:dyDescent="0.2">
      <c r="B21" s="9"/>
      <c r="C21" s="50"/>
      <c r="D21" s="12"/>
      <c r="E21" s="12"/>
      <c r="F21" s="12"/>
      <c r="G21" s="12"/>
      <c r="H21" s="12"/>
      <c r="I21" s="12"/>
      <c r="J21" s="42"/>
      <c r="K21" s="42"/>
      <c r="L21" s="42"/>
      <c r="M21" s="42"/>
      <c r="N21" s="42"/>
      <c r="O21" s="43"/>
    </row>
    <row r="22" spans="2:15" x14ac:dyDescent="0.2">
      <c r="B22" s="55" t="s">
        <v>27</v>
      </c>
      <c r="C22" s="50"/>
      <c r="D22" s="14">
        <v>1995</v>
      </c>
      <c r="E22" s="14">
        <v>1996</v>
      </c>
      <c r="F22" s="14">
        <v>1997</v>
      </c>
      <c r="G22" s="14">
        <v>1998</v>
      </c>
      <c r="H22" s="14">
        <v>1999</v>
      </c>
      <c r="I22" s="14">
        <v>2000</v>
      </c>
      <c r="J22" s="28">
        <v>2001</v>
      </c>
      <c r="K22" s="39"/>
      <c r="L22" s="39"/>
      <c r="M22" s="39"/>
      <c r="N22" s="39"/>
      <c r="O22" s="40"/>
    </row>
    <row r="23" spans="2:15" x14ac:dyDescent="0.2">
      <c r="B23" s="55"/>
      <c r="C23" s="20" t="s">
        <v>31</v>
      </c>
      <c r="E23" s="52">
        <f t="shared" ref="E23:J23" si="6">F113-$E$113</f>
        <v>1287</v>
      </c>
      <c r="F23" s="52">
        <f t="shared" si="6"/>
        <v>1565</v>
      </c>
      <c r="G23" s="52">
        <f t="shared" si="6"/>
        <v>2048</v>
      </c>
      <c r="H23" s="52">
        <f t="shared" si="6"/>
        <v>2154</v>
      </c>
      <c r="I23" s="53">
        <f t="shared" si="6"/>
        <v>4012</v>
      </c>
      <c r="J23" s="53">
        <f t="shared" si="6"/>
        <v>8151</v>
      </c>
      <c r="K23" s="39"/>
      <c r="L23" s="39"/>
      <c r="M23" s="39"/>
      <c r="N23" s="39"/>
      <c r="O23" s="40"/>
    </row>
    <row r="24" spans="2:15" x14ac:dyDescent="0.2">
      <c r="B24" s="46"/>
      <c r="C24" s="20" t="s">
        <v>29</v>
      </c>
      <c r="E24" s="52">
        <f>(E90-D90)/8.784</f>
        <v>3610.0865209471763</v>
      </c>
      <c r="F24" s="52">
        <f>(F90-E90)/8.76+E24</f>
        <v>5096.1595803079072</v>
      </c>
      <c r="G24" s="52">
        <f>(G90-F90)/8.76+F24</f>
        <v>6041.1367492576792</v>
      </c>
      <c r="H24" s="52">
        <f>(H90-G90)/8.76+G24</f>
        <v>7358.2600369289121</v>
      </c>
      <c r="I24" s="53">
        <f>(I90-H90)/8.784+H24</f>
        <v>10470.851111610151</v>
      </c>
      <c r="J24" s="53">
        <f>(J90-I90)/8.76+I24</f>
        <v>12220.394490605584</v>
      </c>
      <c r="K24" s="39"/>
      <c r="L24" s="39"/>
      <c r="M24" s="39"/>
      <c r="N24" s="39"/>
      <c r="O24" s="40"/>
    </row>
    <row r="25" spans="2:15" x14ac:dyDescent="0.2">
      <c r="B25" s="46"/>
      <c r="C25" s="20" t="s">
        <v>30</v>
      </c>
      <c r="E25" s="52">
        <f t="shared" ref="E25:J25" si="7">E24-E23</f>
        <v>2323.0865209471763</v>
      </c>
      <c r="F25" s="52">
        <f t="shared" si="7"/>
        <v>3531.1595803079072</v>
      </c>
      <c r="G25" s="52">
        <f t="shared" si="7"/>
        <v>3993.1367492576792</v>
      </c>
      <c r="H25" s="52">
        <f t="shared" si="7"/>
        <v>5204.2600369289121</v>
      </c>
      <c r="I25" s="53">
        <f t="shared" si="7"/>
        <v>6458.8511116101508</v>
      </c>
      <c r="J25" s="53">
        <f t="shared" si="7"/>
        <v>4069.394490605584</v>
      </c>
      <c r="K25" s="39"/>
      <c r="L25" s="39"/>
      <c r="M25" s="39"/>
      <c r="N25" s="39"/>
      <c r="O25" s="40"/>
    </row>
    <row r="26" spans="2:15" x14ac:dyDescent="0.2">
      <c r="B26" s="46"/>
      <c r="C26" s="50"/>
      <c r="D26" s="4"/>
      <c r="E26" s="4"/>
      <c r="F26" s="4"/>
      <c r="G26" s="4"/>
      <c r="H26" s="4"/>
      <c r="I26" s="4"/>
      <c r="J26" s="39"/>
      <c r="K26" s="39"/>
      <c r="L26" s="39"/>
      <c r="M26" s="39"/>
      <c r="N26" s="39"/>
      <c r="O26" s="40"/>
    </row>
    <row r="27" spans="2:15" x14ac:dyDescent="0.2">
      <c r="B27" s="55" t="s">
        <v>28</v>
      </c>
      <c r="C27" s="50"/>
      <c r="D27" s="14">
        <v>1995</v>
      </c>
      <c r="E27" s="14">
        <v>1996</v>
      </c>
      <c r="F27" s="14">
        <v>1997</v>
      </c>
      <c r="G27" s="14">
        <v>1998</v>
      </c>
      <c r="H27" s="14">
        <v>1999</v>
      </c>
      <c r="I27" s="14">
        <v>2000</v>
      </c>
      <c r="J27" s="28">
        <v>2001</v>
      </c>
      <c r="K27" s="39"/>
      <c r="L27" s="39"/>
      <c r="M27" s="39"/>
      <c r="N27" s="39"/>
      <c r="O27" s="40"/>
    </row>
    <row r="28" spans="2:15" x14ac:dyDescent="0.2">
      <c r="B28" s="46"/>
      <c r="C28" s="20" t="s">
        <v>31</v>
      </c>
      <c r="E28" s="52">
        <f t="shared" ref="E28:J28" si="8">F112-$E$112</f>
        <v>471</v>
      </c>
      <c r="F28" s="52">
        <f t="shared" si="8"/>
        <v>-1296</v>
      </c>
      <c r="G28" s="52">
        <f t="shared" si="8"/>
        <v>-1350</v>
      </c>
      <c r="H28" s="52">
        <f t="shared" si="8"/>
        <v>-2188</v>
      </c>
      <c r="I28" s="53">
        <f t="shared" si="8"/>
        <v>-2188</v>
      </c>
      <c r="J28" s="53">
        <f t="shared" si="8"/>
        <v>-1269</v>
      </c>
      <c r="K28" s="39"/>
      <c r="L28" s="39"/>
      <c r="M28" s="39"/>
      <c r="N28" s="39"/>
      <c r="O28" s="40"/>
    </row>
    <row r="29" spans="2:15" x14ac:dyDescent="0.2">
      <c r="B29" s="46"/>
      <c r="C29" s="20" t="s">
        <v>29</v>
      </c>
      <c r="E29" s="52">
        <f>(E89-D89)/8.784</f>
        <v>1115.5510018214936</v>
      </c>
      <c r="F29" s="52">
        <f>(F89-E89)/8.76+E29</f>
        <v>287.92543104523793</v>
      </c>
      <c r="G29" s="52">
        <f>(G89-F89)/8.76+F29</f>
        <v>17.719951593183112</v>
      </c>
      <c r="H29" s="52">
        <f>(H89-G89)/8.76+G29</f>
        <v>896.1446091274297</v>
      </c>
      <c r="I29" s="53">
        <f>(I89-H89)/8.784+H29</f>
        <v>1944.869563590089</v>
      </c>
      <c r="J29" s="53">
        <f>(J89-I89)/8.76+I29</f>
        <v>2536.3079197544726</v>
      </c>
      <c r="K29" s="39"/>
      <c r="L29" s="39"/>
      <c r="M29" s="39"/>
      <c r="N29" s="39"/>
      <c r="O29" s="40"/>
    </row>
    <row r="30" spans="2:15" x14ac:dyDescent="0.2">
      <c r="B30" s="46"/>
      <c r="C30" s="20" t="s">
        <v>30</v>
      </c>
      <c r="E30" s="52">
        <f t="shared" ref="E30:J30" si="9">E29-E28</f>
        <v>644.55100182149363</v>
      </c>
      <c r="F30" s="52">
        <f t="shared" si="9"/>
        <v>1583.9254310452379</v>
      </c>
      <c r="G30" s="52">
        <f t="shared" si="9"/>
        <v>1367.7199515931832</v>
      </c>
      <c r="H30" s="52">
        <f t="shared" si="9"/>
        <v>3084.1446091274297</v>
      </c>
      <c r="I30" s="53">
        <f t="shared" si="9"/>
        <v>4132.8695635900895</v>
      </c>
      <c r="J30" s="53">
        <f t="shared" si="9"/>
        <v>3805.3079197544726</v>
      </c>
      <c r="K30" s="39"/>
      <c r="L30" s="39"/>
      <c r="M30" s="39"/>
      <c r="N30" s="39"/>
      <c r="O30" s="40"/>
    </row>
    <row r="31" spans="2:15" x14ac:dyDescent="0.2">
      <c r="B31" s="46"/>
      <c r="C31" s="20"/>
      <c r="E31" s="52"/>
      <c r="F31" s="52"/>
      <c r="G31" s="52"/>
      <c r="H31" s="52"/>
      <c r="I31" s="52"/>
      <c r="J31" s="53"/>
      <c r="K31" s="39"/>
      <c r="L31" s="39"/>
      <c r="M31" s="39"/>
      <c r="N31" s="39"/>
      <c r="O31" s="40"/>
    </row>
    <row r="32" spans="2:15" x14ac:dyDescent="0.2">
      <c r="B32" s="46"/>
      <c r="C32" s="20"/>
      <c r="E32" s="52"/>
      <c r="F32" s="52"/>
      <c r="G32" s="52"/>
      <c r="H32" s="52"/>
      <c r="I32" s="52"/>
      <c r="J32" s="53"/>
      <c r="K32" s="39"/>
      <c r="L32" s="39"/>
      <c r="M32" s="39"/>
      <c r="N32" s="39"/>
      <c r="O32" s="40"/>
    </row>
    <row r="33" spans="2:15" x14ac:dyDescent="0.2">
      <c r="B33" s="46" t="s">
        <v>47</v>
      </c>
      <c r="D33" s="70">
        <v>0.85</v>
      </c>
      <c r="E33" s="70">
        <v>0.85</v>
      </c>
      <c r="F33" s="70">
        <v>0.85</v>
      </c>
      <c r="G33" s="70">
        <v>0.85</v>
      </c>
      <c r="H33" s="70">
        <v>0.85</v>
      </c>
      <c r="I33" s="70">
        <v>0.85</v>
      </c>
      <c r="J33" s="71">
        <v>0.75</v>
      </c>
      <c r="K33" s="39"/>
      <c r="L33" s="39"/>
      <c r="M33" s="39"/>
      <c r="N33" s="39"/>
      <c r="O33" s="40"/>
    </row>
    <row r="34" spans="2:15" x14ac:dyDescent="0.2">
      <c r="B34" s="46" t="s">
        <v>46</v>
      </c>
      <c r="D34" s="70">
        <v>0.95</v>
      </c>
      <c r="E34" s="70">
        <v>0.95</v>
      </c>
      <c r="F34" s="70">
        <v>0.95</v>
      </c>
      <c r="G34" s="70">
        <v>0.95</v>
      </c>
      <c r="H34" s="70">
        <v>0.95</v>
      </c>
      <c r="I34" s="70">
        <v>0.95</v>
      </c>
      <c r="J34" s="71">
        <v>0.95</v>
      </c>
      <c r="K34" s="39"/>
      <c r="L34" s="39"/>
      <c r="M34" s="39"/>
      <c r="N34" s="39"/>
      <c r="O34" s="40"/>
    </row>
    <row r="35" spans="2:15" x14ac:dyDescent="0.2">
      <c r="B35" s="46"/>
      <c r="J35" s="30"/>
      <c r="K35" s="39"/>
      <c r="L35" s="39"/>
      <c r="M35" s="39"/>
      <c r="N35" s="39"/>
      <c r="O35" s="40"/>
    </row>
    <row r="36" spans="2:15" x14ac:dyDescent="0.2">
      <c r="B36" s="55" t="s">
        <v>48</v>
      </c>
      <c r="D36" s="14">
        <v>1995</v>
      </c>
      <c r="E36" s="14">
        <v>1996</v>
      </c>
      <c r="F36" s="14">
        <v>1997</v>
      </c>
      <c r="G36" s="14">
        <v>1998</v>
      </c>
      <c r="H36" s="14">
        <v>1999</v>
      </c>
      <c r="I36" s="14">
        <v>2000</v>
      </c>
      <c r="J36" s="28">
        <v>2001</v>
      </c>
      <c r="K36" s="39"/>
      <c r="L36" s="39"/>
      <c r="M36" s="39"/>
      <c r="N36" s="39"/>
      <c r="O36" s="40"/>
    </row>
    <row r="37" spans="2:15" x14ac:dyDescent="0.2">
      <c r="B37" s="46"/>
      <c r="C37" s="13" t="s">
        <v>44</v>
      </c>
      <c r="D37" s="2">
        <f t="shared" ref="D37:J37" si="10">D99+D122</f>
        <v>60783</v>
      </c>
      <c r="E37" s="2">
        <f t="shared" si="10"/>
        <v>61066</v>
      </c>
      <c r="F37" s="2">
        <f t="shared" si="10"/>
        <v>61043</v>
      </c>
      <c r="G37" s="2">
        <f t="shared" si="10"/>
        <v>61284</v>
      </c>
      <c r="H37" s="2">
        <f t="shared" si="10"/>
        <v>61182</v>
      </c>
      <c r="I37" s="2">
        <f t="shared" si="10"/>
        <v>61203</v>
      </c>
      <c r="J37" s="24">
        <f t="shared" si="10"/>
        <v>61253</v>
      </c>
      <c r="K37" s="39"/>
      <c r="L37" s="39"/>
      <c r="M37" s="39"/>
      <c r="N37" s="39"/>
      <c r="O37" s="40"/>
    </row>
    <row r="38" spans="2:15" x14ac:dyDescent="0.2">
      <c r="B38" s="46"/>
      <c r="C38" s="13" t="s">
        <v>45</v>
      </c>
      <c r="D38" s="2">
        <f t="shared" ref="D38:J38" si="11">D106+D136</f>
        <v>96586</v>
      </c>
      <c r="E38" s="2">
        <f t="shared" si="11"/>
        <v>96854</v>
      </c>
      <c r="F38" s="2">
        <f t="shared" si="11"/>
        <v>96849</v>
      </c>
      <c r="G38" s="2">
        <f t="shared" si="11"/>
        <v>97355</v>
      </c>
      <c r="H38" s="2">
        <f t="shared" si="11"/>
        <v>97220</v>
      </c>
      <c r="I38" s="2">
        <f t="shared" si="11"/>
        <v>99180</v>
      </c>
      <c r="J38" s="24">
        <f t="shared" si="11"/>
        <v>103298</v>
      </c>
      <c r="K38" s="39"/>
      <c r="L38" s="39"/>
      <c r="M38" s="39"/>
      <c r="N38" s="39"/>
      <c r="O38" s="40"/>
    </row>
    <row r="39" spans="2:15" x14ac:dyDescent="0.2">
      <c r="B39" s="46"/>
      <c r="C39" s="13" t="s">
        <v>19</v>
      </c>
      <c r="D39" s="2">
        <f t="shared" ref="D39:J39" si="12">D83</f>
        <v>117386</v>
      </c>
      <c r="E39" s="2">
        <f t="shared" si="12"/>
        <v>123375</v>
      </c>
      <c r="F39" s="2">
        <f t="shared" si="12"/>
        <v>124935</v>
      </c>
      <c r="G39" s="2">
        <f t="shared" si="12"/>
        <v>131680</v>
      </c>
      <c r="H39" s="2">
        <f t="shared" si="12"/>
        <v>129059</v>
      </c>
      <c r="I39" s="2">
        <f t="shared" si="12"/>
        <v>129545</v>
      </c>
      <c r="J39" s="24">
        <f t="shared" si="12"/>
        <v>135328</v>
      </c>
      <c r="K39" s="39"/>
      <c r="L39" s="39"/>
      <c r="M39" s="39"/>
      <c r="N39" s="39"/>
      <c r="O39" s="40"/>
    </row>
    <row r="40" spans="2:15" x14ac:dyDescent="0.2">
      <c r="B40" s="46"/>
      <c r="C40" s="20" t="s">
        <v>2</v>
      </c>
      <c r="D40" s="6">
        <f>(D37+D38)/D39-1</f>
        <v>0.34061131651133869</v>
      </c>
      <c r="E40" s="6">
        <f t="shared" ref="E40:J40" si="13">(E37+E38)/E39-1</f>
        <v>0.28000000000000003</v>
      </c>
      <c r="F40" s="6">
        <f t="shared" si="13"/>
        <v>0.26379317244967382</v>
      </c>
      <c r="G40" s="6">
        <f t="shared" si="13"/>
        <v>0.20473116646415557</v>
      </c>
      <c r="H40" s="6">
        <f t="shared" si="13"/>
        <v>0.22736112940593056</v>
      </c>
      <c r="I40" s="6">
        <f t="shared" si="13"/>
        <v>0.23804855455633178</v>
      </c>
      <c r="J40" s="31">
        <f t="shared" si="13"/>
        <v>0.2159420075668006</v>
      </c>
      <c r="K40" s="39"/>
      <c r="L40" s="39"/>
      <c r="M40" s="39"/>
      <c r="N40" s="39"/>
      <c r="O40" s="40"/>
    </row>
    <row r="41" spans="2:15" x14ac:dyDescent="0.2">
      <c r="B41" s="46"/>
      <c r="C41" s="20"/>
      <c r="D41" s="2"/>
      <c r="E41" s="52"/>
      <c r="F41" s="52"/>
      <c r="G41" s="52"/>
      <c r="H41" s="52"/>
      <c r="I41" s="52"/>
      <c r="J41" s="53"/>
      <c r="K41" s="39"/>
      <c r="L41" s="39"/>
      <c r="M41" s="39"/>
      <c r="N41" s="39"/>
      <c r="O41" s="40"/>
    </row>
    <row r="42" spans="2:15" x14ac:dyDescent="0.2">
      <c r="B42" s="55" t="s">
        <v>49</v>
      </c>
      <c r="D42" s="14">
        <v>1995</v>
      </c>
      <c r="E42" s="14">
        <v>1996</v>
      </c>
      <c r="F42" s="14">
        <v>1997</v>
      </c>
      <c r="G42" s="14">
        <v>1998</v>
      </c>
      <c r="H42" s="14">
        <v>1999</v>
      </c>
      <c r="I42" s="14">
        <v>2000</v>
      </c>
      <c r="J42" s="28">
        <v>2001</v>
      </c>
      <c r="K42" s="39"/>
      <c r="L42" s="39"/>
      <c r="M42" s="39"/>
      <c r="N42" s="39"/>
      <c r="O42" s="40"/>
    </row>
    <row r="43" spans="2:15" x14ac:dyDescent="0.2">
      <c r="B43" s="46"/>
      <c r="C43" s="13" t="s">
        <v>44</v>
      </c>
      <c r="D43" s="2">
        <f>D37*D$33</f>
        <v>51665.549999999996</v>
      </c>
      <c r="E43" s="2">
        <f t="shared" ref="E43:J43" si="14">E37*E$33</f>
        <v>51906.1</v>
      </c>
      <c r="F43" s="2">
        <f t="shared" si="14"/>
        <v>51886.549999999996</v>
      </c>
      <c r="G43" s="2">
        <f t="shared" si="14"/>
        <v>52091.4</v>
      </c>
      <c r="H43" s="2">
        <f t="shared" si="14"/>
        <v>52004.7</v>
      </c>
      <c r="I43" s="2">
        <f t="shared" si="14"/>
        <v>52022.549999999996</v>
      </c>
      <c r="J43" s="24">
        <f t="shared" si="14"/>
        <v>45939.75</v>
      </c>
      <c r="K43" s="39"/>
      <c r="L43" s="39"/>
      <c r="M43" s="39"/>
      <c r="N43" s="39"/>
      <c r="O43" s="40"/>
    </row>
    <row r="44" spans="2:15" x14ac:dyDescent="0.2">
      <c r="B44" s="46"/>
      <c r="C44" s="13" t="s">
        <v>45</v>
      </c>
      <c r="D44" s="2">
        <f>D38*D$34</f>
        <v>91756.7</v>
      </c>
      <c r="E44" s="2">
        <f t="shared" ref="E44:J44" si="15">E38*E$34</f>
        <v>92011.3</v>
      </c>
      <c r="F44" s="2">
        <f t="shared" si="15"/>
        <v>92006.55</v>
      </c>
      <c r="G44" s="2">
        <f t="shared" si="15"/>
        <v>92487.25</v>
      </c>
      <c r="H44" s="2">
        <f t="shared" si="15"/>
        <v>92359</v>
      </c>
      <c r="I44" s="2">
        <f t="shared" si="15"/>
        <v>94221</v>
      </c>
      <c r="J44" s="24">
        <f t="shared" si="15"/>
        <v>98133.099999999991</v>
      </c>
      <c r="K44" s="39"/>
      <c r="L44" s="39"/>
      <c r="M44" s="39"/>
      <c r="N44" s="39"/>
      <c r="O44" s="40"/>
    </row>
    <row r="45" spans="2:15" x14ac:dyDescent="0.2">
      <c r="B45" s="46"/>
      <c r="C45" s="13" t="s">
        <v>19</v>
      </c>
      <c r="D45" s="2">
        <f t="shared" ref="D45:J45" si="16">D39</f>
        <v>117386</v>
      </c>
      <c r="E45" s="2">
        <f t="shared" si="16"/>
        <v>123375</v>
      </c>
      <c r="F45" s="2">
        <f t="shared" si="16"/>
        <v>124935</v>
      </c>
      <c r="G45" s="2">
        <f t="shared" si="16"/>
        <v>131680</v>
      </c>
      <c r="H45" s="2">
        <f t="shared" si="16"/>
        <v>129059</v>
      </c>
      <c r="I45" s="2">
        <f t="shared" si="16"/>
        <v>129545</v>
      </c>
      <c r="J45" s="24">
        <f t="shared" si="16"/>
        <v>135328</v>
      </c>
      <c r="K45" s="39"/>
      <c r="L45" s="39"/>
      <c r="M45" s="39"/>
      <c r="N45" s="39"/>
      <c r="O45" s="40"/>
    </row>
    <row r="46" spans="2:15" x14ac:dyDescent="0.2">
      <c r="B46" s="46"/>
      <c r="C46" s="20" t="s">
        <v>2</v>
      </c>
      <c r="D46" s="6">
        <f t="shared" ref="D46:J46" si="17">(D43+D44)/D45-1</f>
        <v>0.2218002998654014</v>
      </c>
      <c r="E46" s="6">
        <f t="shared" si="17"/>
        <v>0.16650374873353591</v>
      </c>
      <c r="F46" s="6">
        <f t="shared" si="17"/>
        <v>0.15174370672749826</v>
      </c>
      <c r="G46" s="6">
        <f t="shared" si="17"/>
        <v>9.795451093560148E-2</v>
      </c>
      <c r="H46" s="6">
        <f t="shared" si="17"/>
        <v>0.11858684787577789</v>
      </c>
      <c r="I46" s="6">
        <f t="shared" si="17"/>
        <v>0.12890154000540344</v>
      </c>
      <c r="J46" s="31">
        <f t="shared" si="17"/>
        <v>6.4619664814376643E-2</v>
      </c>
      <c r="K46" s="39"/>
      <c r="L46" s="39"/>
      <c r="M46" s="39"/>
      <c r="N46" s="39"/>
      <c r="O46" s="40"/>
    </row>
    <row r="47" spans="2:15" x14ac:dyDescent="0.2">
      <c r="B47" s="46"/>
      <c r="C47" s="20"/>
      <c r="D47" s="2"/>
      <c r="E47" s="52"/>
      <c r="F47" s="52"/>
      <c r="G47" s="52"/>
      <c r="H47" s="52"/>
      <c r="I47" s="52"/>
      <c r="J47" s="53"/>
      <c r="K47" s="39"/>
      <c r="L47" s="39"/>
      <c r="M47" s="39"/>
      <c r="N47" s="39"/>
      <c r="O47" s="40"/>
    </row>
    <row r="48" spans="2:15" x14ac:dyDescent="0.2">
      <c r="B48" s="55" t="s">
        <v>50</v>
      </c>
      <c r="D48" s="14">
        <v>1995</v>
      </c>
      <c r="E48" s="14">
        <v>1996</v>
      </c>
      <c r="F48" s="14">
        <v>1997</v>
      </c>
      <c r="G48" s="14">
        <v>1998</v>
      </c>
      <c r="H48" s="14">
        <v>1999</v>
      </c>
      <c r="I48" s="14">
        <v>2000</v>
      </c>
      <c r="J48" s="28">
        <v>2001</v>
      </c>
      <c r="K48" s="39"/>
      <c r="L48" s="39"/>
      <c r="M48" s="39"/>
      <c r="N48" s="39"/>
      <c r="O48" s="40"/>
    </row>
    <row r="49" spans="2:15" x14ac:dyDescent="0.2">
      <c r="B49" s="46"/>
      <c r="C49" s="13" t="s">
        <v>44</v>
      </c>
      <c r="D49" s="2">
        <f>D98+D121</f>
        <v>9411</v>
      </c>
      <c r="E49" s="2">
        <f t="shared" ref="E49:J49" si="18">E98+E121</f>
        <v>9560</v>
      </c>
      <c r="F49" s="2">
        <f t="shared" si="18"/>
        <v>9543</v>
      </c>
      <c r="G49" s="2">
        <f t="shared" si="18"/>
        <v>9526</v>
      </c>
      <c r="H49" s="2">
        <f t="shared" si="18"/>
        <v>9206</v>
      </c>
      <c r="I49" s="2">
        <f t="shared" si="18"/>
        <v>9206</v>
      </c>
      <c r="J49" s="24">
        <f t="shared" si="18"/>
        <v>9206</v>
      </c>
      <c r="K49" s="39"/>
      <c r="L49" s="39"/>
      <c r="M49" s="39"/>
      <c r="N49" s="39"/>
      <c r="O49" s="40"/>
    </row>
    <row r="50" spans="2:15" x14ac:dyDescent="0.2">
      <c r="B50" s="46"/>
      <c r="C50" s="13" t="s">
        <v>45</v>
      </c>
      <c r="D50" s="2">
        <f>D105+D128</f>
        <v>45431</v>
      </c>
      <c r="E50" s="2">
        <f t="shared" ref="E50:J50" si="19">E105+E128</f>
        <v>45753</v>
      </c>
      <c r="F50" s="2">
        <f t="shared" si="19"/>
        <v>44003</v>
      </c>
      <c r="G50" s="2">
        <f t="shared" si="19"/>
        <v>43966</v>
      </c>
      <c r="H50" s="2">
        <f t="shared" si="19"/>
        <v>43448</v>
      </c>
      <c r="I50" s="2">
        <f t="shared" si="19"/>
        <v>43448</v>
      </c>
      <c r="J50" s="24">
        <f t="shared" si="19"/>
        <v>44367</v>
      </c>
      <c r="K50" s="39"/>
      <c r="L50" s="39"/>
      <c r="M50" s="39"/>
      <c r="N50" s="39"/>
      <c r="O50" s="40"/>
    </row>
    <row r="51" spans="2:15" x14ac:dyDescent="0.2">
      <c r="B51" s="46"/>
      <c r="C51" s="13" t="s">
        <v>19</v>
      </c>
      <c r="D51" s="2">
        <f>D82</f>
        <v>52510</v>
      </c>
      <c r="E51" s="2">
        <f t="shared" ref="E51:J51" si="20">E82</f>
        <v>54760</v>
      </c>
      <c r="F51" s="2">
        <f t="shared" si="20"/>
        <v>53217</v>
      </c>
      <c r="G51" s="2">
        <f t="shared" si="20"/>
        <v>55441</v>
      </c>
      <c r="H51" s="2">
        <f t="shared" si="20"/>
        <v>53146</v>
      </c>
      <c r="I51" s="2">
        <f t="shared" si="20"/>
        <v>51213</v>
      </c>
      <c r="J51" s="24">
        <f t="shared" si="20"/>
        <v>54819</v>
      </c>
      <c r="K51" s="39"/>
      <c r="L51" s="39"/>
      <c r="M51" s="39"/>
      <c r="N51" s="39"/>
      <c r="O51" s="40"/>
    </row>
    <row r="52" spans="2:15" x14ac:dyDescent="0.2">
      <c r="B52" s="46"/>
      <c r="C52" s="20" t="s">
        <v>2</v>
      </c>
      <c r="D52" s="6">
        <f t="shared" ref="D52:J52" si="21">(D49+D50)/D51-1</f>
        <v>4.4410588459341094E-2</v>
      </c>
      <c r="E52" s="6">
        <f t="shared" si="21"/>
        <v>1.0098612125639228E-2</v>
      </c>
      <c r="F52" s="6">
        <f t="shared" si="21"/>
        <v>6.1822350000939608E-3</v>
      </c>
      <c r="G52" s="6">
        <f t="shared" si="21"/>
        <v>-3.5154488555401264E-2</v>
      </c>
      <c r="H52" s="6">
        <f t="shared" si="21"/>
        <v>-9.2575170285628117E-3</v>
      </c>
      <c r="I52" s="6">
        <f t="shared" si="21"/>
        <v>2.813738699158419E-2</v>
      </c>
      <c r="J52" s="31">
        <f t="shared" si="21"/>
        <v>-2.2729345664824208E-2</v>
      </c>
      <c r="K52" s="39"/>
      <c r="L52" s="39"/>
      <c r="M52" s="39"/>
      <c r="N52" s="39"/>
      <c r="O52" s="40"/>
    </row>
    <row r="53" spans="2:15" x14ac:dyDescent="0.2">
      <c r="B53" s="46"/>
      <c r="C53" s="20"/>
      <c r="D53" s="2"/>
      <c r="E53" s="52"/>
      <c r="F53" s="52"/>
      <c r="G53" s="52"/>
      <c r="H53" s="52"/>
      <c r="I53" s="52"/>
      <c r="J53" s="53"/>
      <c r="K53" s="39"/>
      <c r="L53" s="39"/>
      <c r="M53" s="39"/>
      <c r="N53" s="39"/>
      <c r="O53" s="40"/>
    </row>
    <row r="54" spans="2:15" x14ac:dyDescent="0.2">
      <c r="B54" s="55" t="s">
        <v>51</v>
      </c>
      <c r="D54" s="14">
        <v>1995</v>
      </c>
      <c r="E54" s="14">
        <v>1996</v>
      </c>
      <c r="F54" s="14">
        <v>1997</v>
      </c>
      <c r="G54" s="14">
        <v>1998</v>
      </c>
      <c r="H54" s="14">
        <v>1999</v>
      </c>
      <c r="I54" s="14">
        <v>2000</v>
      </c>
      <c r="J54" s="28">
        <v>2001</v>
      </c>
      <c r="K54" s="39"/>
      <c r="L54" s="39"/>
      <c r="M54" s="39"/>
      <c r="N54" s="39"/>
      <c r="O54" s="40"/>
    </row>
    <row r="55" spans="2:15" x14ac:dyDescent="0.2">
      <c r="B55" s="46"/>
      <c r="C55" s="13" t="s">
        <v>44</v>
      </c>
      <c r="D55" s="2">
        <f>D49*D$33</f>
        <v>7999.3499999999995</v>
      </c>
      <c r="E55" s="2">
        <f t="shared" ref="E55:J55" si="22">E49*E$33</f>
        <v>8126</v>
      </c>
      <c r="F55" s="2">
        <f t="shared" si="22"/>
        <v>8111.55</v>
      </c>
      <c r="G55" s="2">
        <f t="shared" si="22"/>
        <v>8097.0999999999995</v>
      </c>
      <c r="H55" s="2">
        <f t="shared" si="22"/>
        <v>7825.0999999999995</v>
      </c>
      <c r="I55" s="2">
        <f t="shared" si="22"/>
        <v>7825.0999999999995</v>
      </c>
      <c r="J55" s="24">
        <f t="shared" si="22"/>
        <v>6904.5</v>
      </c>
      <c r="K55" s="39"/>
      <c r="L55" s="39"/>
      <c r="M55" s="39"/>
      <c r="N55" s="39"/>
      <c r="O55" s="40"/>
    </row>
    <row r="56" spans="2:15" x14ac:dyDescent="0.2">
      <c r="B56" s="46"/>
      <c r="C56" s="13" t="s">
        <v>45</v>
      </c>
      <c r="D56" s="2">
        <f>D50*D$34</f>
        <v>43159.45</v>
      </c>
      <c r="E56" s="2">
        <f t="shared" ref="E56:J56" si="23">E50*E$34</f>
        <v>43465.35</v>
      </c>
      <c r="F56" s="2">
        <f t="shared" si="23"/>
        <v>41802.85</v>
      </c>
      <c r="G56" s="2">
        <f t="shared" si="23"/>
        <v>41767.699999999997</v>
      </c>
      <c r="H56" s="2">
        <f t="shared" si="23"/>
        <v>41275.599999999999</v>
      </c>
      <c r="I56" s="2">
        <f t="shared" si="23"/>
        <v>41275.599999999999</v>
      </c>
      <c r="J56" s="24">
        <f t="shared" si="23"/>
        <v>42148.65</v>
      </c>
      <c r="K56" s="39"/>
      <c r="L56" s="39"/>
      <c r="M56" s="39"/>
      <c r="N56" s="39"/>
      <c r="O56" s="40"/>
    </row>
    <row r="57" spans="2:15" x14ac:dyDescent="0.2">
      <c r="B57" s="46"/>
      <c r="C57" s="13" t="s">
        <v>19</v>
      </c>
      <c r="D57" s="2">
        <f t="shared" ref="D57:J57" si="24">D51</f>
        <v>52510</v>
      </c>
      <c r="E57" s="2">
        <f t="shared" si="24"/>
        <v>54760</v>
      </c>
      <c r="F57" s="2">
        <f t="shared" si="24"/>
        <v>53217</v>
      </c>
      <c r="G57" s="2">
        <f t="shared" si="24"/>
        <v>55441</v>
      </c>
      <c r="H57" s="2">
        <f t="shared" si="24"/>
        <v>53146</v>
      </c>
      <c r="I57" s="2">
        <f t="shared" si="24"/>
        <v>51213</v>
      </c>
      <c r="J57" s="24">
        <f t="shared" si="24"/>
        <v>54819</v>
      </c>
      <c r="K57" s="39"/>
      <c r="L57" s="39"/>
      <c r="M57" s="39"/>
      <c r="N57" s="39"/>
      <c r="O57" s="40"/>
    </row>
    <row r="58" spans="2:15" x14ac:dyDescent="0.2">
      <c r="B58" s="46"/>
      <c r="C58" s="20" t="s">
        <v>2</v>
      </c>
      <c r="D58" s="6">
        <f t="shared" ref="D58:J58" si="25">(D55+D56)/D57-1</f>
        <v>-2.5732241477813833E-2</v>
      </c>
      <c r="E58" s="6">
        <f t="shared" si="25"/>
        <v>-5.78643170197225E-2</v>
      </c>
      <c r="F58" s="6">
        <f t="shared" si="25"/>
        <v>-6.2059116447751639E-2</v>
      </c>
      <c r="G58" s="6">
        <f t="shared" si="25"/>
        <v>-0.10057899388539171</v>
      </c>
      <c r="H58" s="6">
        <f t="shared" si="25"/>
        <v>-7.6116735031799276E-2</v>
      </c>
      <c r="I58" s="6">
        <f t="shared" si="25"/>
        <v>-4.124538691347901E-2</v>
      </c>
      <c r="J58" s="31">
        <f t="shared" si="25"/>
        <v>-0.10517977343621732</v>
      </c>
      <c r="K58" s="39"/>
      <c r="L58" s="39"/>
      <c r="M58" s="39"/>
      <c r="N58" s="39"/>
      <c r="O58" s="40"/>
    </row>
    <row r="59" spans="2:15" x14ac:dyDescent="0.2">
      <c r="B59" s="55" t="s">
        <v>52</v>
      </c>
      <c r="C59" s="20"/>
      <c r="D59" s="2"/>
      <c r="E59" s="52"/>
      <c r="F59" s="52"/>
      <c r="G59" s="52"/>
      <c r="H59" s="52"/>
      <c r="I59" s="52"/>
      <c r="J59" s="53"/>
      <c r="K59" s="39"/>
      <c r="L59" s="39"/>
      <c r="M59" s="39"/>
      <c r="N59" s="39"/>
      <c r="O59" s="40"/>
    </row>
    <row r="60" spans="2:15" x14ac:dyDescent="0.2">
      <c r="B60" s="46"/>
      <c r="D60" s="14">
        <v>1995</v>
      </c>
      <c r="E60" s="14">
        <v>1996</v>
      </c>
      <c r="F60" s="14">
        <v>1997</v>
      </c>
      <c r="G60" s="14">
        <v>1998</v>
      </c>
      <c r="H60" s="14">
        <v>1999</v>
      </c>
      <c r="I60" s="14">
        <v>2000</v>
      </c>
      <c r="J60" s="28">
        <v>2001</v>
      </c>
      <c r="K60" s="39"/>
      <c r="L60" s="39"/>
      <c r="M60" s="39"/>
      <c r="N60" s="39"/>
      <c r="O60" s="40"/>
    </row>
    <row r="61" spans="2:15" x14ac:dyDescent="0.2">
      <c r="B61" s="46"/>
      <c r="C61" s="13" t="s">
        <v>44</v>
      </c>
      <c r="D61" s="2">
        <f>D37-D49</f>
        <v>51372</v>
      </c>
      <c r="E61" s="2">
        <f t="shared" ref="E61:J61" si="26">E37-E49</f>
        <v>51506</v>
      </c>
      <c r="F61" s="2">
        <f t="shared" si="26"/>
        <v>51500</v>
      </c>
      <c r="G61" s="2">
        <f t="shared" si="26"/>
        <v>51758</v>
      </c>
      <c r="H61" s="2">
        <f t="shared" si="26"/>
        <v>51976</v>
      </c>
      <c r="I61" s="2">
        <f t="shared" si="26"/>
        <v>51997</v>
      </c>
      <c r="J61" s="24">
        <f t="shared" si="26"/>
        <v>52047</v>
      </c>
      <c r="K61" s="39"/>
      <c r="L61" s="39"/>
      <c r="M61" s="39"/>
      <c r="N61" s="39"/>
      <c r="O61" s="40"/>
    </row>
    <row r="62" spans="2:15" x14ac:dyDescent="0.2">
      <c r="B62" s="46"/>
      <c r="C62" s="13" t="s">
        <v>45</v>
      </c>
      <c r="D62" s="2">
        <f t="shared" ref="D62:J63" si="27">D38-D50</f>
        <v>51155</v>
      </c>
      <c r="E62" s="2">
        <f t="shared" si="27"/>
        <v>51101</v>
      </c>
      <c r="F62" s="2">
        <f t="shared" si="27"/>
        <v>52846</v>
      </c>
      <c r="G62" s="2">
        <f t="shared" si="27"/>
        <v>53389</v>
      </c>
      <c r="H62" s="2">
        <f t="shared" si="27"/>
        <v>53772</v>
      </c>
      <c r="I62" s="2">
        <f t="shared" si="27"/>
        <v>55732</v>
      </c>
      <c r="J62" s="24">
        <f t="shared" si="27"/>
        <v>58931</v>
      </c>
      <c r="K62" s="39"/>
      <c r="L62" s="39"/>
      <c r="M62" s="39"/>
      <c r="N62" s="39"/>
      <c r="O62" s="40"/>
    </row>
    <row r="63" spans="2:15" x14ac:dyDescent="0.2">
      <c r="B63" s="46"/>
      <c r="C63" s="13" t="s">
        <v>19</v>
      </c>
      <c r="D63" s="2">
        <f t="shared" si="27"/>
        <v>64876</v>
      </c>
      <c r="E63" s="2">
        <f t="shared" si="27"/>
        <v>68615</v>
      </c>
      <c r="F63" s="2">
        <f t="shared" si="27"/>
        <v>71718</v>
      </c>
      <c r="G63" s="2">
        <f t="shared" si="27"/>
        <v>76239</v>
      </c>
      <c r="H63" s="2">
        <f t="shared" si="27"/>
        <v>75913</v>
      </c>
      <c r="I63" s="2">
        <f t="shared" si="27"/>
        <v>78332</v>
      </c>
      <c r="J63" s="24">
        <f t="shared" si="27"/>
        <v>80509</v>
      </c>
      <c r="K63" s="39"/>
      <c r="L63" s="39"/>
      <c r="M63" s="39"/>
      <c r="N63" s="39"/>
      <c r="O63" s="40"/>
    </row>
    <row r="64" spans="2:15" x14ac:dyDescent="0.2">
      <c r="B64" s="46"/>
      <c r="C64" s="20" t="s">
        <v>2</v>
      </c>
      <c r="D64" s="6">
        <f t="shared" ref="D64:J64" si="28">(D61+D62)/D63-1</f>
        <v>0.58035328935199448</v>
      </c>
      <c r="E64" s="6">
        <f t="shared" si="28"/>
        <v>0.49540188005538144</v>
      </c>
      <c r="F64" s="6">
        <f t="shared" si="28"/>
        <v>0.45494854848155275</v>
      </c>
      <c r="G64" s="6">
        <f t="shared" si="28"/>
        <v>0.37917601227718101</v>
      </c>
      <c r="H64" s="6">
        <f t="shared" si="28"/>
        <v>0.39301568901242212</v>
      </c>
      <c r="I64" s="6">
        <f t="shared" si="28"/>
        <v>0.37528723893172655</v>
      </c>
      <c r="J64" s="31">
        <f t="shared" si="28"/>
        <v>0.37845458271746013</v>
      </c>
      <c r="K64" s="39"/>
      <c r="L64" s="39"/>
      <c r="M64" s="39"/>
      <c r="N64" s="39"/>
      <c r="O64" s="40"/>
    </row>
    <row r="65" spans="1:16" x14ac:dyDescent="0.2">
      <c r="B65" s="55" t="s">
        <v>53</v>
      </c>
      <c r="C65" s="20"/>
      <c r="D65" s="2"/>
      <c r="E65" s="52"/>
      <c r="F65" s="52"/>
      <c r="G65" s="52"/>
      <c r="H65" s="52"/>
      <c r="I65" s="52"/>
      <c r="J65" s="53"/>
      <c r="K65" s="39"/>
      <c r="L65" s="39"/>
      <c r="M65" s="39"/>
      <c r="N65" s="39"/>
      <c r="O65" s="40"/>
    </row>
    <row r="66" spans="1:16" x14ac:dyDescent="0.2">
      <c r="B66" s="46"/>
      <c r="D66" s="14">
        <v>1995</v>
      </c>
      <c r="E66" s="14">
        <v>1996</v>
      </c>
      <c r="F66" s="14">
        <v>1997</v>
      </c>
      <c r="G66" s="14">
        <v>1998</v>
      </c>
      <c r="H66" s="14">
        <v>1999</v>
      </c>
      <c r="I66" s="14">
        <v>2000</v>
      </c>
      <c r="J66" s="28">
        <v>2001</v>
      </c>
      <c r="K66" s="39"/>
      <c r="L66" s="39"/>
      <c r="M66" s="39"/>
      <c r="N66" s="39"/>
      <c r="O66" s="40"/>
    </row>
    <row r="67" spans="1:16" x14ac:dyDescent="0.2">
      <c r="B67" s="46"/>
      <c r="C67" s="13" t="s">
        <v>44</v>
      </c>
      <c r="D67" s="2">
        <f>D43-D55</f>
        <v>43666.2</v>
      </c>
      <c r="E67" s="2">
        <f t="shared" ref="E67:J67" si="29">E43-E55</f>
        <v>43780.1</v>
      </c>
      <c r="F67" s="2">
        <f t="shared" si="29"/>
        <v>43774.999999999993</v>
      </c>
      <c r="G67" s="2">
        <f t="shared" si="29"/>
        <v>43994.3</v>
      </c>
      <c r="H67" s="2">
        <f t="shared" si="29"/>
        <v>44179.6</v>
      </c>
      <c r="I67" s="2">
        <f t="shared" si="29"/>
        <v>44197.45</v>
      </c>
      <c r="J67" s="24">
        <f t="shared" si="29"/>
        <v>39035.25</v>
      </c>
      <c r="K67" s="39"/>
      <c r="L67" s="39"/>
      <c r="M67" s="39"/>
      <c r="N67" s="39"/>
      <c r="O67" s="40"/>
    </row>
    <row r="68" spans="1:16" x14ac:dyDescent="0.2">
      <c r="B68" s="46"/>
      <c r="C68" s="13" t="s">
        <v>45</v>
      </c>
      <c r="D68" s="2">
        <f t="shared" ref="D68:J68" si="30">D44-D56</f>
        <v>48597.25</v>
      </c>
      <c r="E68" s="2">
        <f t="shared" si="30"/>
        <v>48545.950000000004</v>
      </c>
      <c r="F68" s="2">
        <f t="shared" si="30"/>
        <v>50203.700000000004</v>
      </c>
      <c r="G68" s="2">
        <f t="shared" si="30"/>
        <v>50719.55</v>
      </c>
      <c r="H68" s="2">
        <f t="shared" si="30"/>
        <v>51083.4</v>
      </c>
      <c r="I68" s="2">
        <f t="shared" si="30"/>
        <v>52945.4</v>
      </c>
      <c r="J68" s="24">
        <f t="shared" si="30"/>
        <v>55984.44999999999</v>
      </c>
      <c r="K68" s="39"/>
      <c r="L68" s="39"/>
      <c r="M68" s="39"/>
      <c r="N68" s="39"/>
      <c r="O68" s="40"/>
    </row>
    <row r="69" spans="1:16" x14ac:dyDescent="0.2">
      <c r="B69" s="46"/>
      <c r="C69" s="13" t="s">
        <v>19</v>
      </c>
      <c r="D69" s="2">
        <f t="shared" ref="D69:J69" si="31">D45-D57</f>
        <v>64876</v>
      </c>
      <c r="E69" s="2">
        <f t="shared" si="31"/>
        <v>68615</v>
      </c>
      <c r="F69" s="2">
        <f t="shared" si="31"/>
        <v>71718</v>
      </c>
      <c r="G69" s="2">
        <f t="shared" si="31"/>
        <v>76239</v>
      </c>
      <c r="H69" s="2">
        <f t="shared" si="31"/>
        <v>75913</v>
      </c>
      <c r="I69" s="2">
        <f t="shared" si="31"/>
        <v>78332</v>
      </c>
      <c r="J69" s="24">
        <f t="shared" si="31"/>
        <v>80509</v>
      </c>
      <c r="K69" s="39"/>
      <c r="L69" s="39"/>
      <c r="M69" s="39"/>
      <c r="N69" s="39"/>
      <c r="O69" s="40"/>
    </row>
    <row r="70" spans="1:16" x14ac:dyDescent="0.2">
      <c r="B70" s="46"/>
      <c r="C70" s="20" t="s">
        <v>2</v>
      </c>
      <c r="D70" s="6">
        <f t="shared" ref="D70:J70" si="32">(D67+D68)/D69-1</f>
        <v>0.42215071829335971</v>
      </c>
      <c r="E70" s="6">
        <f t="shared" si="32"/>
        <v>0.34556656707716971</v>
      </c>
      <c r="F70" s="6">
        <f t="shared" si="32"/>
        <v>0.3103920912462701</v>
      </c>
      <c r="G70" s="6">
        <f t="shared" si="32"/>
        <v>0.24232807355815278</v>
      </c>
      <c r="H70" s="6">
        <f t="shared" si="32"/>
        <v>0.25489705320564338</v>
      </c>
      <c r="I70" s="6">
        <f t="shared" si="32"/>
        <v>0.24014259817188388</v>
      </c>
      <c r="J70" s="31">
        <f t="shared" si="32"/>
        <v>0.18023699213752487</v>
      </c>
      <c r="K70" s="39"/>
      <c r="L70" s="39"/>
      <c r="M70" s="39"/>
      <c r="N70" s="39"/>
      <c r="O70" s="40"/>
    </row>
    <row r="71" spans="1:16" ht="13.5" thickBot="1" x14ac:dyDescent="0.25">
      <c r="B71" s="10"/>
      <c r="C71" s="57"/>
      <c r="D71" s="67"/>
      <c r="E71" s="67"/>
      <c r="F71" s="67"/>
      <c r="G71" s="67"/>
      <c r="H71" s="67"/>
      <c r="I71" s="67"/>
      <c r="J71" s="68"/>
      <c r="K71" s="68"/>
      <c r="L71" s="68"/>
      <c r="M71" s="68"/>
      <c r="N71" s="68"/>
      <c r="O71" s="69"/>
    </row>
    <row r="72" spans="1:16" x14ac:dyDescent="0.2">
      <c r="B72" s="17" t="s">
        <v>7</v>
      </c>
      <c r="C72" s="19"/>
      <c r="D72" s="19"/>
      <c r="E72" s="19"/>
      <c r="F72" s="19"/>
      <c r="G72" s="19"/>
      <c r="H72" s="19"/>
      <c r="I72" s="19"/>
      <c r="J72" s="29"/>
      <c r="K72" s="29"/>
      <c r="L72" s="29"/>
      <c r="M72" s="29"/>
      <c r="N72" s="29"/>
      <c r="O72" s="29"/>
    </row>
    <row r="73" spans="1:16" x14ac:dyDescent="0.2">
      <c r="B73" s="5" t="s">
        <v>23</v>
      </c>
      <c r="C73" s="19"/>
      <c r="D73" s="19"/>
      <c r="E73" s="19"/>
      <c r="F73" s="19"/>
      <c r="G73" s="19"/>
      <c r="H73" s="19"/>
      <c r="I73" s="19"/>
      <c r="J73" s="29"/>
      <c r="K73" s="29"/>
      <c r="L73" s="29"/>
      <c r="M73" s="29"/>
      <c r="N73" s="29"/>
      <c r="O73" s="29"/>
    </row>
    <row r="74" spans="1:16" x14ac:dyDescent="0.2">
      <c r="B74" s="5" t="s">
        <v>24</v>
      </c>
      <c r="C74" s="19"/>
      <c r="D74" s="19"/>
      <c r="E74" s="19"/>
      <c r="F74" s="19"/>
      <c r="G74" s="19"/>
      <c r="H74" s="19"/>
      <c r="I74" s="19"/>
      <c r="J74" s="29"/>
      <c r="K74" s="29"/>
      <c r="L74" s="29"/>
      <c r="M74" s="29"/>
      <c r="N74" s="29"/>
      <c r="O74" s="29"/>
    </row>
    <row r="75" spans="1:16" x14ac:dyDescent="0.2">
      <c r="B75" s="5" t="s">
        <v>33</v>
      </c>
      <c r="C75" s="19"/>
      <c r="D75" s="19"/>
      <c r="E75" s="19"/>
      <c r="F75" s="19"/>
      <c r="G75" s="19"/>
      <c r="H75" s="19"/>
      <c r="I75" s="19"/>
      <c r="J75" s="29"/>
      <c r="K75" s="29"/>
      <c r="L75" s="29"/>
      <c r="M75" s="29"/>
      <c r="N75" s="29"/>
      <c r="O75" s="29"/>
    </row>
    <row r="76" spans="1:16" x14ac:dyDescent="0.2">
      <c r="B76" s="16"/>
      <c r="C76" s="51"/>
      <c r="D76" s="51"/>
      <c r="E76" s="51"/>
      <c r="F76" s="51"/>
      <c r="G76" s="20"/>
      <c r="H76" s="23"/>
      <c r="I76" s="23"/>
      <c r="J76" s="54"/>
      <c r="K76" s="54"/>
      <c r="L76" s="54"/>
      <c r="M76" s="54"/>
      <c r="N76" s="54"/>
      <c r="O76" s="54"/>
      <c r="P76" s="16"/>
    </row>
    <row r="77" spans="1:16" x14ac:dyDescent="0.2">
      <c r="A77" s="47"/>
      <c r="B77" s="1" t="s">
        <v>11</v>
      </c>
      <c r="C77" s="19"/>
      <c r="D77" s="19"/>
      <c r="E77" s="19"/>
      <c r="F77" s="19"/>
      <c r="G77" s="20"/>
      <c r="H77" s="21"/>
      <c r="I77" s="21"/>
      <c r="J77" s="24"/>
      <c r="K77" s="24"/>
      <c r="L77" s="24"/>
      <c r="M77" s="24"/>
      <c r="N77" s="24"/>
      <c r="O77" s="24"/>
    </row>
    <row r="78" spans="1:16" ht="12.75" customHeight="1" outlineLevel="1" x14ac:dyDescent="0.2">
      <c r="A78" s="48"/>
      <c r="B78" s="22" t="s">
        <v>18</v>
      </c>
      <c r="J78" s="24"/>
      <c r="K78" s="24"/>
      <c r="L78" s="24"/>
      <c r="M78" s="24"/>
      <c r="N78" s="24"/>
      <c r="O78" s="24"/>
    </row>
    <row r="79" spans="1:16" outlineLevel="1" x14ac:dyDescent="0.2">
      <c r="A79" s="48"/>
      <c r="B79" s="13" t="s">
        <v>3</v>
      </c>
      <c r="C79" s="2"/>
      <c r="D79" s="2">
        <v>44371</v>
      </c>
      <c r="E79" s="2">
        <v>46405</v>
      </c>
      <c r="F79" s="2">
        <v>45753</v>
      </c>
      <c r="G79" s="2">
        <v>49484</v>
      </c>
      <c r="H79" s="2">
        <v>48319</v>
      </c>
      <c r="I79" s="2">
        <v>49081</v>
      </c>
      <c r="J79" s="24">
        <v>49843</v>
      </c>
      <c r="K79" s="24">
        <v>50646</v>
      </c>
      <c r="L79" s="24">
        <v>51397</v>
      </c>
      <c r="M79" s="24">
        <v>52227</v>
      </c>
      <c r="N79" s="24">
        <v>53129</v>
      </c>
      <c r="O79" s="24">
        <v>54073</v>
      </c>
      <c r="P79" s="2"/>
    </row>
    <row r="80" spans="1:16" outlineLevel="1" x14ac:dyDescent="0.2">
      <c r="A80" s="48"/>
      <c r="B80" s="13" t="s">
        <v>4</v>
      </c>
      <c r="C80" s="2"/>
      <c r="D80" s="2">
        <v>7266</v>
      </c>
      <c r="E80" s="2">
        <v>7404</v>
      </c>
      <c r="F80" s="2">
        <v>7926</v>
      </c>
      <c r="G80" s="2">
        <v>7975</v>
      </c>
      <c r="H80" s="2">
        <v>7640</v>
      </c>
      <c r="I80" s="2">
        <v>8243</v>
      </c>
      <c r="J80" s="24">
        <v>8315</v>
      </c>
      <c r="K80" s="24">
        <v>8495</v>
      </c>
      <c r="L80" s="24">
        <v>8719</v>
      </c>
      <c r="M80" s="24">
        <v>8914</v>
      </c>
      <c r="N80" s="24">
        <v>9126</v>
      </c>
      <c r="O80" s="24">
        <v>9344</v>
      </c>
      <c r="P80" s="2"/>
    </row>
    <row r="81" spans="1:16" outlineLevel="1" x14ac:dyDescent="0.2">
      <c r="A81" s="48"/>
      <c r="B81" s="13" t="s">
        <v>1</v>
      </c>
      <c r="C81" s="2"/>
      <c r="D81" s="2">
        <v>14566</v>
      </c>
      <c r="E81" s="2">
        <v>15087</v>
      </c>
      <c r="F81" s="2">
        <v>19026</v>
      </c>
      <c r="G81" s="2">
        <v>20430</v>
      </c>
      <c r="H81" s="2">
        <v>19954</v>
      </c>
      <c r="I81" s="2">
        <v>22232</v>
      </c>
      <c r="J81" s="24">
        <v>22351</v>
      </c>
      <c r="K81" s="24">
        <v>23034</v>
      </c>
      <c r="L81" s="24">
        <v>23707</v>
      </c>
      <c r="M81" s="24">
        <v>24493</v>
      </c>
      <c r="N81" s="24">
        <v>25293</v>
      </c>
      <c r="O81" s="24">
        <v>26067</v>
      </c>
      <c r="P81" s="2"/>
    </row>
    <row r="82" spans="1:16" outlineLevel="1" x14ac:dyDescent="0.2">
      <c r="A82" s="48"/>
      <c r="B82" s="15" t="s">
        <v>5</v>
      </c>
      <c r="C82" s="3"/>
      <c r="D82" s="3">
        <v>52510</v>
      </c>
      <c r="E82" s="3">
        <v>54760</v>
      </c>
      <c r="F82" s="3">
        <v>53217</v>
      </c>
      <c r="G82" s="3">
        <v>55441</v>
      </c>
      <c r="H82" s="3">
        <v>53146</v>
      </c>
      <c r="I82" s="3">
        <v>51213</v>
      </c>
      <c r="J82" s="25">
        <v>54819</v>
      </c>
      <c r="K82" s="25">
        <v>55821</v>
      </c>
      <c r="L82" s="25">
        <v>56977</v>
      </c>
      <c r="M82" s="25">
        <v>58034</v>
      </c>
      <c r="N82" s="25">
        <v>59137</v>
      </c>
      <c r="O82" s="25">
        <v>60205</v>
      </c>
      <c r="P82" s="2"/>
    </row>
    <row r="83" spans="1:16" outlineLevel="1" x14ac:dyDescent="0.2">
      <c r="A83" s="48"/>
      <c r="B83" s="13" t="s">
        <v>6</v>
      </c>
      <c r="C83" s="2"/>
      <c r="D83" s="2">
        <v>117386</v>
      </c>
      <c r="E83" s="2">
        <v>123375</v>
      </c>
      <c r="F83" s="2">
        <v>124935</v>
      </c>
      <c r="G83" s="2">
        <v>131680</v>
      </c>
      <c r="H83" s="2">
        <v>129059</v>
      </c>
      <c r="I83" s="2">
        <v>129545</v>
      </c>
      <c r="J83" s="24">
        <v>135328</v>
      </c>
      <c r="K83" s="24">
        <v>137996</v>
      </c>
      <c r="L83" s="24">
        <v>140800</v>
      </c>
      <c r="M83" s="24">
        <v>143668</v>
      </c>
      <c r="N83" s="24">
        <v>146685</v>
      </c>
      <c r="O83" s="24">
        <v>149689</v>
      </c>
      <c r="P83" s="2"/>
    </row>
    <row r="84" spans="1:16" outlineLevel="1" x14ac:dyDescent="0.2">
      <c r="A84" s="48"/>
      <c r="B84" s="32"/>
      <c r="C84" s="2"/>
      <c r="D84" s="2"/>
      <c r="E84" s="2"/>
      <c r="F84" s="2"/>
      <c r="G84" s="2"/>
      <c r="H84" s="2"/>
      <c r="I84" s="2"/>
      <c r="J84" s="24"/>
      <c r="K84" s="24"/>
      <c r="L84" s="24"/>
      <c r="M84" s="24"/>
      <c r="N84" s="24"/>
      <c r="O84" s="24"/>
      <c r="P84" s="2"/>
    </row>
    <row r="85" spans="1:16" outlineLevel="1" x14ac:dyDescent="0.2">
      <c r="A85" s="48"/>
      <c r="B85" s="22" t="s">
        <v>17</v>
      </c>
      <c r="C85" s="2"/>
      <c r="D85" s="2"/>
      <c r="E85" s="2"/>
      <c r="F85" s="18"/>
      <c r="G85" s="6"/>
      <c r="H85" s="6"/>
      <c r="I85" s="6"/>
      <c r="J85" s="31"/>
      <c r="K85" s="31"/>
      <c r="L85" s="31"/>
      <c r="M85" s="31"/>
      <c r="N85" s="24"/>
      <c r="O85" s="24"/>
      <c r="P85" s="2"/>
    </row>
    <row r="86" spans="1:16" outlineLevel="1" x14ac:dyDescent="0.2">
      <c r="A86" s="48"/>
      <c r="B86" s="13" t="s">
        <v>3</v>
      </c>
      <c r="C86" s="2"/>
      <c r="D86" s="2">
        <v>318333</v>
      </c>
      <c r="E86" s="2">
        <v>334244</v>
      </c>
      <c r="F86" s="2">
        <v>332071</v>
      </c>
      <c r="G86" s="2">
        <v>342897</v>
      </c>
      <c r="H86" s="2">
        <v>348946</v>
      </c>
      <c r="I86" s="24">
        <v>360862</v>
      </c>
      <c r="J86" s="24">
        <v>365957</v>
      </c>
      <c r="K86" s="24">
        <v>372041</v>
      </c>
      <c r="L86" s="24">
        <v>377546</v>
      </c>
      <c r="M86" s="24">
        <v>383835</v>
      </c>
      <c r="N86" s="24">
        <v>390252</v>
      </c>
      <c r="O86" s="24">
        <v>397078</v>
      </c>
      <c r="P86" s="2"/>
    </row>
    <row r="87" spans="1:16" outlineLevel="1" x14ac:dyDescent="0.2">
      <c r="A87" s="48"/>
      <c r="B87" s="13" t="s">
        <v>4</v>
      </c>
      <c r="C87" s="2"/>
      <c r="D87" s="2">
        <v>43422</v>
      </c>
      <c r="E87" s="2">
        <v>43922</v>
      </c>
      <c r="F87" s="2">
        <v>47079</v>
      </c>
      <c r="G87" s="2">
        <v>48066</v>
      </c>
      <c r="H87" s="2">
        <v>46277</v>
      </c>
      <c r="I87" s="24">
        <v>47797</v>
      </c>
      <c r="J87" s="24">
        <v>49261</v>
      </c>
      <c r="K87" s="24">
        <v>50673</v>
      </c>
      <c r="L87" s="24">
        <v>52275</v>
      </c>
      <c r="M87" s="24">
        <v>53762</v>
      </c>
      <c r="N87" s="24">
        <v>55163</v>
      </c>
      <c r="O87" s="24">
        <v>56525</v>
      </c>
      <c r="P87" s="2"/>
    </row>
    <row r="88" spans="1:16" outlineLevel="1" x14ac:dyDescent="0.2">
      <c r="A88" s="48"/>
      <c r="B88" s="13" t="s">
        <v>1</v>
      </c>
      <c r="C88" s="2"/>
      <c r="D88" s="2">
        <v>73746</v>
      </c>
      <c r="E88" s="2">
        <v>79247</v>
      </c>
      <c r="F88" s="2">
        <v>98531</v>
      </c>
      <c r="G88" s="2">
        <v>97363</v>
      </c>
      <c r="H88" s="2">
        <v>96946</v>
      </c>
      <c r="I88" s="24">
        <v>101639</v>
      </c>
      <c r="J88" s="24">
        <v>105225</v>
      </c>
      <c r="K88" s="24">
        <v>109237</v>
      </c>
      <c r="L88" s="24">
        <v>112287</v>
      </c>
      <c r="M88" s="24">
        <v>115894</v>
      </c>
      <c r="N88" s="24">
        <v>119388</v>
      </c>
      <c r="O88" s="24">
        <v>123248</v>
      </c>
      <c r="P88" s="2"/>
    </row>
    <row r="89" spans="1:16" outlineLevel="1" x14ac:dyDescent="0.2">
      <c r="A89" s="48"/>
      <c r="B89" s="15" t="s">
        <v>5</v>
      </c>
      <c r="C89" s="3"/>
      <c r="D89" s="3">
        <v>254384</v>
      </c>
      <c r="E89" s="3">
        <v>264183</v>
      </c>
      <c r="F89" s="3">
        <v>256933</v>
      </c>
      <c r="G89" s="3">
        <v>254566</v>
      </c>
      <c r="H89" s="3">
        <v>262261</v>
      </c>
      <c r="I89" s="25">
        <v>271473</v>
      </c>
      <c r="J89" s="25">
        <v>276654</v>
      </c>
      <c r="K89" s="25">
        <v>282067</v>
      </c>
      <c r="L89" s="25">
        <v>288118</v>
      </c>
      <c r="M89" s="25">
        <v>293893</v>
      </c>
      <c r="N89" s="25">
        <v>299703</v>
      </c>
      <c r="O89" s="25">
        <v>305657</v>
      </c>
      <c r="P89" s="2"/>
    </row>
    <row r="90" spans="1:16" outlineLevel="1" x14ac:dyDescent="0.2">
      <c r="A90" s="48"/>
      <c r="B90" s="13" t="s">
        <v>6</v>
      </c>
      <c r="C90" s="2"/>
      <c r="D90" s="2">
        <v>689885</v>
      </c>
      <c r="E90" s="2">
        <v>721596</v>
      </c>
      <c r="F90" s="2">
        <v>734614</v>
      </c>
      <c r="G90" s="2">
        <v>742892</v>
      </c>
      <c r="H90" s="2">
        <v>754430</v>
      </c>
      <c r="I90" s="24">
        <f>SUM(I86:I89)</f>
        <v>781771</v>
      </c>
      <c r="J90" s="24">
        <f t="shared" ref="J90:O90" si="33">SUM(J86:J89)</f>
        <v>797097</v>
      </c>
      <c r="K90" s="24">
        <f t="shared" si="33"/>
        <v>814018</v>
      </c>
      <c r="L90" s="24">
        <f t="shared" si="33"/>
        <v>830226</v>
      </c>
      <c r="M90" s="24">
        <f t="shared" si="33"/>
        <v>847384</v>
      </c>
      <c r="N90" s="24">
        <f t="shared" si="33"/>
        <v>864506</v>
      </c>
      <c r="O90" s="24">
        <f t="shared" si="33"/>
        <v>882508</v>
      </c>
      <c r="P90" s="2"/>
    </row>
    <row r="91" spans="1:16" x14ac:dyDescent="0.2">
      <c r="C91" s="2"/>
      <c r="D91" s="2"/>
      <c r="E91" s="2"/>
      <c r="F91" s="2"/>
      <c r="G91" s="2"/>
      <c r="H91" s="2"/>
      <c r="I91" s="2"/>
      <c r="J91" s="66"/>
      <c r="K91" s="24"/>
      <c r="L91" s="24"/>
      <c r="M91" s="24"/>
      <c r="N91" s="24"/>
      <c r="O91" s="24"/>
      <c r="P91" s="2"/>
    </row>
    <row r="92" spans="1:16" x14ac:dyDescent="0.2">
      <c r="C92" s="2"/>
      <c r="D92" s="2"/>
      <c r="E92" s="2"/>
      <c r="F92" s="2"/>
      <c r="G92" s="2"/>
      <c r="H92" s="2"/>
      <c r="I92" s="2"/>
      <c r="J92" s="24"/>
      <c r="K92" s="24"/>
      <c r="L92" s="24"/>
      <c r="M92" s="24"/>
      <c r="N92" s="24"/>
      <c r="O92" s="24"/>
      <c r="P92" s="2"/>
    </row>
    <row r="93" spans="1:16" x14ac:dyDescent="0.2">
      <c r="A93" s="35"/>
      <c r="B93" s="1" t="s">
        <v>16</v>
      </c>
      <c r="C93" s="2"/>
      <c r="D93" s="2"/>
      <c r="E93" s="2"/>
      <c r="F93" s="2"/>
      <c r="G93" s="2"/>
      <c r="H93" s="2"/>
      <c r="I93" s="2"/>
      <c r="J93" s="24"/>
      <c r="K93" s="24"/>
      <c r="L93" s="24"/>
      <c r="M93" s="24"/>
      <c r="N93" s="24"/>
      <c r="O93" s="24"/>
      <c r="P93" s="2"/>
    </row>
    <row r="94" spans="1:16" outlineLevel="1" x14ac:dyDescent="0.2">
      <c r="A94" s="35"/>
      <c r="B94" s="22" t="s">
        <v>12</v>
      </c>
      <c r="C94" s="2"/>
      <c r="D94" s="2"/>
      <c r="E94" s="2"/>
      <c r="F94" s="2"/>
      <c r="G94" s="2"/>
      <c r="H94" s="2"/>
      <c r="I94" s="2"/>
      <c r="J94" s="24"/>
      <c r="K94" s="24"/>
      <c r="L94" s="24"/>
      <c r="M94" s="24"/>
      <c r="N94" s="24"/>
      <c r="O94" s="24"/>
      <c r="P94" s="2"/>
    </row>
    <row r="95" spans="1:16" outlineLevel="1" x14ac:dyDescent="0.2">
      <c r="A95" s="35"/>
      <c r="B95" s="13" t="s">
        <v>3</v>
      </c>
      <c r="C95" s="2"/>
      <c r="D95" s="2">
        <v>45296</v>
      </c>
      <c r="E95" s="2">
        <v>46181</v>
      </c>
      <c r="F95" s="2">
        <f>46309</f>
        <v>46309</v>
      </c>
      <c r="G95" s="2">
        <f>46281</f>
        <v>46281</v>
      </c>
      <c r="H95" s="2">
        <f>46533</f>
        <v>46533</v>
      </c>
      <c r="I95" s="2">
        <f>46604</f>
        <v>46604</v>
      </c>
      <c r="J95" s="24">
        <f t="shared" ref="J95:O98" si="34">I95+I118</f>
        <v>46630</v>
      </c>
      <c r="K95" s="24">
        <f t="shared" si="34"/>
        <v>46681</v>
      </c>
      <c r="L95" s="24">
        <f t="shared" si="34"/>
        <v>46719</v>
      </c>
      <c r="M95" s="24">
        <f t="shared" si="34"/>
        <v>46883</v>
      </c>
      <c r="N95" s="24">
        <f t="shared" si="34"/>
        <v>46889</v>
      </c>
      <c r="O95" s="24">
        <f t="shared" si="34"/>
        <v>46889</v>
      </c>
      <c r="P95" s="2"/>
    </row>
    <row r="96" spans="1:16" outlineLevel="1" x14ac:dyDescent="0.2">
      <c r="A96" s="35"/>
      <c r="B96" s="13" t="s">
        <v>4</v>
      </c>
      <c r="C96" s="2"/>
      <c r="D96" s="2">
        <v>2528</v>
      </c>
      <c r="E96" s="2">
        <v>2544</v>
      </c>
      <c r="F96" s="2">
        <v>2550</v>
      </c>
      <c r="G96" s="2">
        <v>2572</v>
      </c>
      <c r="H96" s="2">
        <v>2578</v>
      </c>
      <c r="I96" s="2">
        <v>910</v>
      </c>
      <c r="J96" s="24">
        <f t="shared" si="34"/>
        <v>905</v>
      </c>
      <c r="K96" s="24">
        <f t="shared" si="34"/>
        <v>904</v>
      </c>
      <c r="L96" s="24">
        <f t="shared" si="34"/>
        <v>902</v>
      </c>
      <c r="M96" s="24">
        <f t="shared" si="34"/>
        <v>896</v>
      </c>
      <c r="N96" s="24">
        <f t="shared" si="34"/>
        <v>891</v>
      </c>
      <c r="O96" s="24">
        <f t="shared" si="34"/>
        <v>891</v>
      </c>
      <c r="P96" s="2"/>
    </row>
    <row r="97" spans="1:16" outlineLevel="1" x14ac:dyDescent="0.2">
      <c r="A97" s="35"/>
      <c r="B97" s="13" t="s">
        <v>1</v>
      </c>
      <c r="C97" s="2"/>
      <c r="D97" s="2">
        <v>2608</v>
      </c>
      <c r="E97" s="2">
        <v>2647</v>
      </c>
      <c r="F97" s="2">
        <v>2647</v>
      </c>
      <c r="G97" s="2">
        <v>2647</v>
      </c>
      <c r="H97" s="2">
        <v>2647</v>
      </c>
      <c r="I97" s="2">
        <v>4462</v>
      </c>
      <c r="J97" s="24">
        <f t="shared" si="34"/>
        <v>4462</v>
      </c>
      <c r="K97" s="24">
        <f t="shared" si="34"/>
        <v>4462</v>
      </c>
      <c r="L97" s="24">
        <f t="shared" si="34"/>
        <v>4462</v>
      </c>
      <c r="M97" s="24">
        <f t="shared" si="34"/>
        <v>4462</v>
      </c>
      <c r="N97" s="24">
        <f t="shared" si="34"/>
        <v>4462</v>
      </c>
      <c r="O97" s="24">
        <f t="shared" si="34"/>
        <v>4462</v>
      </c>
      <c r="P97" s="2"/>
    </row>
    <row r="98" spans="1:16" outlineLevel="1" x14ac:dyDescent="0.2">
      <c r="A98" s="35"/>
      <c r="B98" s="15" t="s">
        <v>5</v>
      </c>
      <c r="C98" s="3"/>
      <c r="D98" s="3">
        <v>9332</v>
      </c>
      <c r="E98" s="3">
        <v>9411</v>
      </c>
      <c r="F98" s="3">
        <v>9560</v>
      </c>
      <c r="G98" s="3">
        <v>9543</v>
      </c>
      <c r="H98" s="3">
        <v>9526</v>
      </c>
      <c r="I98" s="3">
        <v>9206</v>
      </c>
      <c r="J98" s="25">
        <f t="shared" si="34"/>
        <v>9206</v>
      </c>
      <c r="K98" s="25">
        <f t="shared" si="34"/>
        <v>9206</v>
      </c>
      <c r="L98" s="25">
        <f t="shared" si="34"/>
        <v>9206</v>
      </c>
      <c r="M98" s="25">
        <f t="shared" si="34"/>
        <v>9206</v>
      </c>
      <c r="N98" s="25">
        <f t="shared" si="34"/>
        <v>9206</v>
      </c>
      <c r="O98" s="25">
        <f t="shared" si="34"/>
        <v>9206</v>
      </c>
      <c r="P98" s="2"/>
    </row>
    <row r="99" spans="1:16" outlineLevel="1" x14ac:dyDescent="0.2">
      <c r="A99" s="35"/>
      <c r="B99" s="13" t="s">
        <v>6</v>
      </c>
      <c r="C99" s="2"/>
      <c r="D99" s="2">
        <f>SUM(D95:D98)</f>
        <v>59764</v>
      </c>
      <c r="E99" s="2">
        <f>SUM(E95:E98)</f>
        <v>60783</v>
      </c>
      <c r="F99" s="2">
        <f t="shared" ref="F99:O99" si="35">SUM(F95:F98)</f>
        <v>61066</v>
      </c>
      <c r="G99" s="2">
        <f t="shared" si="35"/>
        <v>61043</v>
      </c>
      <c r="H99" s="2">
        <f t="shared" si="35"/>
        <v>61284</v>
      </c>
      <c r="I99" s="2">
        <f t="shared" si="35"/>
        <v>61182</v>
      </c>
      <c r="J99" s="24">
        <f t="shared" si="35"/>
        <v>61203</v>
      </c>
      <c r="K99" s="24">
        <f t="shared" si="35"/>
        <v>61253</v>
      </c>
      <c r="L99" s="24">
        <f t="shared" si="35"/>
        <v>61289</v>
      </c>
      <c r="M99" s="24">
        <f t="shared" si="35"/>
        <v>61447</v>
      </c>
      <c r="N99" s="24">
        <f t="shared" si="35"/>
        <v>61448</v>
      </c>
      <c r="O99" s="24">
        <f t="shared" si="35"/>
        <v>61448</v>
      </c>
      <c r="P99" s="2"/>
    </row>
    <row r="100" spans="1:16" outlineLevel="1" x14ac:dyDescent="0.2">
      <c r="A100" s="35"/>
      <c r="C100" s="2"/>
      <c r="D100" s="2"/>
      <c r="E100" s="2"/>
      <c r="F100" s="2"/>
      <c r="G100" s="2"/>
      <c r="H100" s="2"/>
      <c r="I100" s="2"/>
      <c r="J100" s="24"/>
      <c r="K100" s="24"/>
      <c r="L100" s="24"/>
      <c r="M100" s="24"/>
      <c r="N100" s="24"/>
      <c r="O100" s="24"/>
      <c r="P100" s="2"/>
    </row>
    <row r="101" spans="1:16" outlineLevel="1" x14ac:dyDescent="0.2">
      <c r="A101" s="35"/>
      <c r="B101" s="22" t="s">
        <v>13</v>
      </c>
      <c r="C101" s="2"/>
      <c r="D101" s="2"/>
      <c r="E101" s="2"/>
      <c r="F101" s="2"/>
      <c r="G101" s="2"/>
      <c r="H101" s="2"/>
      <c r="I101" s="2"/>
      <c r="J101" s="24"/>
      <c r="K101" s="24"/>
      <c r="L101" s="24"/>
      <c r="M101" s="24"/>
      <c r="N101" s="24"/>
      <c r="O101" s="24"/>
      <c r="P101" s="2"/>
    </row>
    <row r="102" spans="1:16" outlineLevel="1" x14ac:dyDescent="0.2">
      <c r="A102" s="35"/>
      <c r="B102" s="13" t="s">
        <v>3</v>
      </c>
      <c r="C102" s="2"/>
      <c r="D102" s="2">
        <f t="shared" ref="D102:I103" si="36">D109-D95</f>
        <v>24378</v>
      </c>
      <c r="E102" s="2">
        <f t="shared" si="36"/>
        <v>24720</v>
      </c>
      <c r="F102" s="2">
        <f t="shared" si="36"/>
        <v>25248</v>
      </c>
      <c r="G102" s="2">
        <f t="shared" si="36"/>
        <v>25142</v>
      </c>
      <c r="H102" s="2">
        <f t="shared" si="36"/>
        <v>25517</v>
      </c>
      <c r="I102" s="2">
        <f t="shared" si="36"/>
        <v>25814</v>
      </c>
      <c r="J102" s="24">
        <f t="shared" ref="J102:O105" si="37">I102+I125</f>
        <v>26600</v>
      </c>
      <c r="K102" s="24">
        <f t="shared" si="37"/>
        <v>27622</v>
      </c>
      <c r="L102" s="24">
        <f t="shared" si="37"/>
        <v>28944</v>
      </c>
      <c r="M102" s="24">
        <f t="shared" si="37"/>
        <v>29612</v>
      </c>
      <c r="N102" s="24">
        <f t="shared" si="37"/>
        <v>29657</v>
      </c>
      <c r="O102" s="24">
        <f t="shared" si="37"/>
        <v>29590</v>
      </c>
      <c r="P102" s="2"/>
    </row>
    <row r="103" spans="1:16" outlineLevel="1" x14ac:dyDescent="0.2">
      <c r="A103" s="35"/>
      <c r="B103" s="13" t="s">
        <v>4</v>
      </c>
      <c r="C103" s="2"/>
      <c r="D103" s="2">
        <f t="shared" si="36"/>
        <v>7740</v>
      </c>
      <c r="E103" s="2">
        <f t="shared" si="36"/>
        <v>7812</v>
      </c>
      <c r="F103" s="2">
        <f t="shared" si="36"/>
        <v>7976</v>
      </c>
      <c r="G103" s="2">
        <f t="shared" si="36"/>
        <v>7983</v>
      </c>
      <c r="H103" s="2">
        <f t="shared" si="36"/>
        <v>8006</v>
      </c>
      <c r="I103" s="2">
        <f t="shared" si="36"/>
        <v>8318</v>
      </c>
      <c r="J103" s="24">
        <f t="shared" si="37"/>
        <v>8737</v>
      </c>
      <c r="K103" s="24">
        <f t="shared" si="37"/>
        <v>8974</v>
      </c>
      <c r="L103" s="24">
        <f t="shared" si="37"/>
        <v>9709</v>
      </c>
      <c r="M103" s="24">
        <f t="shared" si="37"/>
        <v>10364</v>
      </c>
      <c r="N103" s="24">
        <f t="shared" si="37"/>
        <v>10704</v>
      </c>
      <c r="O103" s="24">
        <f t="shared" si="37"/>
        <v>10789</v>
      </c>
      <c r="P103" s="2"/>
    </row>
    <row r="104" spans="1:16" outlineLevel="1" x14ac:dyDescent="0.2">
      <c r="A104" s="35"/>
      <c r="B104" s="13" t="s">
        <v>1</v>
      </c>
      <c r="C104" s="2"/>
      <c r="D104" s="2">
        <f t="shared" ref="D104:I104" si="38">D111-D97</f>
        <v>17799</v>
      </c>
      <c r="E104" s="2">
        <f t="shared" si="38"/>
        <v>17604</v>
      </c>
      <c r="F104" s="2">
        <f t="shared" si="38"/>
        <v>17594</v>
      </c>
      <c r="G104" s="2">
        <f t="shared" si="38"/>
        <v>19744</v>
      </c>
      <c r="H104" s="2">
        <f t="shared" si="38"/>
        <v>19625</v>
      </c>
      <c r="I104" s="2">
        <f t="shared" si="38"/>
        <v>19742</v>
      </c>
      <c r="J104" s="24">
        <f t="shared" si="37"/>
        <v>20374</v>
      </c>
      <c r="K104" s="24">
        <f t="shared" si="37"/>
        <v>22285</v>
      </c>
      <c r="L104" s="24">
        <f t="shared" si="37"/>
        <v>27010</v>
      </c>
      <c r="M104" s="24">
        <f t="shared" si="37"/>
        <v>31005</v>
      </c>
      <c r="N104" s="24">
        <f t="shared" si="37"/>
        <v>31005</v>
      </c>
      <c r="O104" s="24">
        <f t="shared" si="37"/>
        <v>31505</v>
      </c>
      <c r="P104" s="2"/>
    </row>
    <row r="105" spans="1:16" outlineLevel="1" x14ac:dyDescent="0.2">
      <c r="A105" s="35"/>
      <c r="B105" s="15" t="s">
        <v>5</v>
      </c>
      <c r="C105" s="3"/>
      <c r="D105" s="3">
        <f t="shared" ref="D105:J105" si="39">D112-D98</f>
        <v>43953</v>
      </c>
      <c r="E105" s="3">
        <f t="shared" si="39"/>
        <v>45431</v>
      </c>
      <c r="F105" s="3">
        <f t="shared" si="39"/>
        <v>45753</v>
      </c>
      <c r="G105" s="3">
        <f t="shared" si="39"/>
        <v>44003</v>
      </c>
      <c r="H105" s="3">
        <f t="shared" si="39"/>
        <v>43966</v>
      </c>
      <c r="I105" s="3">
        <f t="shared" si="39"/>
        <v>43448</v>
      </c>
      <c r="J105" s="25">
        <f t="shared" si="39"/>
        <v>43448</v>
      </c>
      <c r="K105" s="25">
        <f t="shared" si="37"/>
        <v>44367</v>
      </c>
      <c r="L105" s="25">
        <f t="shared" si="37"/>
        <v>47347</v>
      </c>
      <c r="M105" s="25">
        <f t="shared" si="37"/>
        <v>48899</v>
      </c>
      <c r="N105" s="25">
        <f t="shared" si="37"/>
        <v>48899</v>
      </c>
      <c r="O105" s="25">
        <f t="shared" si="37"/>
        <v>49124</v>
      </c>
      <c r="P105" s="2"/>
    </row>
    <row r="106" spans="1:16" outlineLevel="1" x14ac:dyDescent="0.2">
      <c r="A106" s="35"/>
      <c r="B106" s="13" t="s">
        <v>6</v>
      </c>
      <c r="C106" s="2"/>
      <c r="D106" s="2">
        <f>SUM(D102:D105)</f>
        <v>93870</v>
      </c>
      <c r="E106" s="2">
        <f>SUM(E102:E105)</f>
        <v>95567</v>
      </c>
      <c r="F106" s="2">
        <f t="shared" ref="F106:O106" si="40">SUM(F102:F105)</f>
        <v>96571</v>
      </c>
      <c r="G106" s="2">
        <f t="shared" si="40"/>
        <v>96872</v>
      </c>
      <c r="H106" s="2">
        <f t="shared" si="40"/>
        <v>97114</v>
      </c>
      <c r="I106" s="2">
        <f t="shared" si="40"/>
        <v>97322</v>
      </c>
      <c r="J106" s="24">
        <f t="shared" si="40"/>
        <v>99159</v>
      </c>
      <c r="K106" s="24">
        <f t="shared" si="40"/>
        <v>103248</v>
      </c>
      <c r="L106" s="24">
        <f t="shared" si="40"/>
        <v>113010</v>
      </c>
      <c r="M106" s="24">
        <f t="shared" si="40"/>
        <v>119880</v>
      </c>
      <c r="N106" s="24">
        <f t="shared" si="40"/>
        <v>120265</v>
      </c>
      <c r="O106" s="24">
        <f t="shared" si="40"/>
        <v>121008</v>
      </c>
      <c r="P106" s="2"/>
    </row>
    <row r="107" spans="1:16" outlineLevel="1" x14ac:dyDescent="0.2">
      <c r="A107" s="35"/>
      <c r="B107" s="13"/>
      <c r="C107" s="2"/>
      <c r="D107" s="2"/>
      <c r="E107" s="2"/>
      <c r="F107" s="2"/>
      <c r="G107" s="2"/>
      <c r="H107" s="2"/>
      <c r="I107" s="2"/>
      <c r="J107" s="24"/>
      <c r="K107" s="24"/>
      <c r="L107" s="24"/>
      <c r="M107" s="24"/>
      <c r="N107" s="24"/>
      <c r="O107" s="24"/>
      <c r="P107" s="2"/>
    </row>
    <row r="108" spans="1:16" x14ac:dyDescent="0.2">
      <c r="A108" s="35"/>
      <c r="B108" s="22" t="s">
        <v>0</v>
      </c>
      <c r="C108" s="2"/>
      <c r="D108" s="2"/>
      <c r="E108" s="2"/>
      <c r="F108" s="2"/>
      <c r="G108" s="2"/>
      <c r="H108" s="2"/>
      <c r="I108" s="2"/>
      <c r="J108" s="24"/>
      <c r="K108" s="24"/>
      <c r="L108" s="24"/>
      <c r="M108" s="24"/>
      <c r="N108" s="24"/>
      <c r="O108" s="24"/>
      <c r="P108" s="2"/>
    </row>
    <row r="109" spans="1:16" x14ac:dyDescent="0.2">
      <c r="A109" s="35"/>
      <c r="B109" s="13" t="s">
        <v>3</v>
      </c>
      <c r="C109" s="2"/>
      <c r="D109" s="2">
        <v>69674</v>
      </c>
      <c r="E109" s="2">
        <v>70901</v>
      </c>
      <c r="F109" s="2">
        <v>71557</v>
      </c>
      <c r="G109" s="2">
        <v>71423</v>
      </c>
      <c r="H109" s="2">
        <v>72050</v>
      </c>
      <c r="I109" s="2">
        <v>72418</v>
      </c>
      <c r="J109" s="24">
        <f t="shared" ref="J109:O112" si="41">I109+I132</f>
        <v>73230</v>
      </c>
      <c r="K109" s="24">
        <f t="shared" si="41"/>
        <v>74303</v>
      </c>
      <c r="L109" s="24">
        <f t="shared" si="41"/>
        <v>75663</v>
      </c>
      <c r="M109" s="24">
        <f t="shared" si="41"/>
        <v>76495</v>
      </c>
      <c r="N109" s="24">
        <f t="shared" si="41"/>
        <v>76546</v>
      </c>
      <c r="O109" s="24">
        <f t="shared" si="41"/>
        <v>76479</v>
      </c>
      <c r="P109" s="2"/>
    </row>
    <row r="110" spans="1:16" x14ac:dyDescent="0.2">
      <c r="A110" s="35"/>
      <c r="B110" s="13" t="s">
        <v>4</v>
      </c>
      <c r="C110" s="2"/>
      <c r="D110" s="2">
        <v>10268</v>
      </c>
      <c r="E110" s="2">
        <v>10356</v>
      </c>
      <c r="F110" s="2">
        <v>10526</v>
      </c>
      <c r="G110" s="2">
        <v>10555</v>
      </c>
      <c r="H110" s="2">
        <v>10584</v>
      </c>
      <c r="I110" s="2">
        <v>9228</v>
      </c>
      <c r="J110" s="24">
        <f t="shared" si="41"/>
        <v>9642</v>
      </c>
      <c r="K110" s="24">
        <f t="shared" si="41"/>
        <v>9878</v>
      </c>
      <c r="L110" s="24">
        <f t="shared" si="41"/>
        <v>10611</v>
      </c>
      <c r="M110" s="24">
        <f t="shared" si="41"/>
        <v>11260</v>
      </c>
      <c r="N110" s="24">
        <f t="shared" si="41"/>
        <v>11595</v>
      </c>
      <c r="O110" s="24">
        <f t="shared" si="41"/>
        <v>11680</v>
      </c>
      <c r="P110" s="2"/>
    </row>
    <row r="111" spans="1:16" x14ac:dyDescent="0.2">
      <c r="A111" s="35"/>
      <c r="B111" s="13" t="s">
        <v>1</v>
      </c>
      <c r="C111" s="2"/>
      <c r="D111" s="2">
        <v>20407</v>
      </c>
      <c r="E111" s="2">
        <v>20251</v>
      </c>
      <c r="F111" s="2">
        <v>20241</v>
      </c>
      <c r="G111" s="2">
        <v>22391</v>
      </c>
      <c r="H111" s="2">
        <v>22272</v>
      </c>
      <c r="I111" s="2">
        <v>24204</v>
      </c>
      <c r="J111" s="24">
        <f t="shared" si="41"/>
        <v>24836</v>
      </c>
      <c r="K111" s="24">
        <f t="shared" si="41"/>
        <v>26747</v>
      </c>
      <c r="L111" s="24">
        <f t="shared" si="41"/>
        <v>31472</v>
      </c>
      <c r="M111" s="24">
        <f t="shared" si="41"/>
        <v>35467</v>
      </c>
      <c r="N111" s="24">
        <f t="shared" si="41"/>
        <v>35467</v>
      </c>
      <c r="O111" s="24">
        <f t="shared" si="41"/>
        <v>35967</v>
      </c>
      <c r="P111" s="2"/>
    </row>
    <row r="112" spans="1:16" x14ac:dyDescent="0.2">
      <c r="A112" s="35"/>
      <c r="B112" s="15" t="s">
        <v>5</v>
      </c>
      <c r="C112" s="3"/>
      <c r="D112" s="3">
        <v>53285</v>
      </c>
      <c r="E112" s="3">
        <v>54842</v>
      </c>
      <c r="F112" s="3">
        <v>55313</v>
      </c>
      <c r="G112" s="3">
        <v>53546</v>
      </c>
      <c r="H112" s="3">
        <v>53492</v>
      </c>
      <c r="I112" s="3">
        <v>52654</v>
      </c>
      <c r="J112" s="25">
        <f t="shared" si="41"/>
        <v>52654</v>
      </c>
      <c r="K112" s="25">
        <f t="shared" si="41"/>
        <v>53573</v>
      </c>
      <c r="L112" s="25">
        <f t="shared" si="41"/>
        <v>56553</v>
      </c>
      <c r="M112" s="25">
        <f t="shared" si="41"/>
        <v>58105</v>
      </c>
      <c r="N112" s="25">
        <f t="shared" si="41"/>
        <v>58105</v>
      </c>
      <c r="O112" s="25">
        <f t="shared" si="41"/>
        <v>58330</v>
      </c>
      <c r="P112" s="2"/>
    </row>
    <row r="113" spans="1:16" x14ac:dyDescent="0.2">
      <c r="A113" s="35"/>
      <c r="B113" s="13" t="s">
        <v>6</v>
      </c>
      <c r="C113" s="2"/>
      <c r="D113" s="2">
        <f>SUM(D109:D112)</f>
        <v>153634</v>
      </c>
      <c r="E113" s="2">
        <f t="shared" ref="E113:O113" si="42">SUM(E109:E112)</f>
        <v>156350</v>
      </c>
      <c r="F113" s="2">
        <f t="shared" si="42"/>
        <v>157637</v>
      </c>
      <c r="G113" s="2">
        <f t="shared" si="42"/>
        <v>157915</v>
      </c>
      <c r="H113" s="2">
        <f t="shared" si="42"/>
        <v>158398</v>
      </c>
      <c r="I113" s="2">
        <f t="shared" si="42"/>
        <v>158504</v>
      </c>
      <c r="J113" s="24">
        <f t="shared" si="42"/>
        <v>160362</v>
      </c>
      <c r="K113" s="24">
        <f t="shared" si="42"/>
        <v>164501</v>
      </c>
      <c r="L113" s="24">
        <f t="shared" si="42"/>
        <v>174299</v>
      </c>
      <c r="M113" s="24">
        <f t="shared" si="42"/>
        <v>181327</v>
      </c>
      <c r="N113" s="24">
        <f t="shared" si="42"/>
        <v>181713</v>
      </c>
      <c r="O113" s="24">
        <f t="shared" si="42"/>
        <v>182456</v>
      </c>
      <c r="P113" s="2"/>
    </row>
    <row r="114" spans="1:16" x14ac:dyDescent="0.2">
      <c r="B114" s="13"/>
      <c r="C114" s="2"/>
      <c r="D114" s="2"/>
      <c r="E114" s="2"/>
      <c r="F114" s="2"/>
      <c r="G114" s="2"/>
      <c r="H114" s="2"/>
      <c r="I114" s="2"/>
      <c r="J114" s="24"/>
      <c r="K114" s="24"/>
      <c r="L114" s="24"/>
      <c r="M114" s="24"/>
      <c r="N114" s="24"/>
      <c r="O114" s="24"/>
      <c r="P114" s="2"/>
    </row>
    <row r="115" spans="1:16" x14ac:dyDescent="0.2">
      <c r="C115" s="2"/>
      <c r="D115" s="2"/>
      <c r="E115" s="2"/>
      <c r="F115" s="2"/>
      <c r="G115" s="2"/>
      <c r="H115" s="2"/>
      <c r="I115" s="2"/>
      <c r="J115" s="24"/>
      <c r="K115" s="24"/>
      <c r="L115" s="24"/>
      <c r="M115" s="24"/>
      <c r="N115" s="24"/>
      <c r="O115" s="24"/>
      <c r="P115" s="2"/>
    </row>
    <row r="116" spans="1:16" x14ac:dyDescent="0.2">
      <c r="A116" s="36"/>
      <c r="B116" s="1" t="s">
        <v>15</v>
      </c>
      <c r="C116" s="2"/>
      <c r="D116" s="2"/>
      <c r="E116" s="2"/>
      <c r="F116" s="2"/>
      <c r="G116" s="2"/>
      <c r="H116" s="2"/>
      <c r="I116" s="2"/>
      <c r="J116" s="24"/>
      <c r="K116" s="24"/>
      <c r="L116" s="24"/>
      <c r="M116" s="24"/>
      <c r="N116" s="24"/>
      <c r="O116" s="24"/>
      <c r="P116" s="2"/>
    </row>
    <row r="117" spans="1:16" outlineLevel="1" x14ac:dyDescent="0.2">
      <c r="A117" s="36"/>
      <c r="B117" s="22" t="s">
        <v>12</v>
      </c>
      <c r="C117" s="2"/>
      <c r="D117" s="2"/>
      <c r="E117" s="2"/>
      <c r="F117" s="2"/>
      <c r="G117" s="2"/>
      <c r="H117" s="2"/>
      <c r="I117" s="2"/>
      <c r="J117" s="24"/>
      <c r="K117" s="24"/>
      <c r="L117" s="24"/>
      <c r="M117" s="24"/>
      <c r="N117" s="24"/>
      <c r="O117" s="24"/>
      <c r="P117" s="2"/>
    </row>
    <row r="118" spans="1:16" outlineLevel="1" x14ac:dyDescent="0.2">
      <c r="A118" s="36"/>
      <c r="B118" s="13" t="s">
        <v>3</v>
      </c>
      <c r="C118" s="2"/>
      <c r="D118" s="2">
        <f t="shared" ref="D118:H119" si="43">E95-D95</f>
        <v>885</v>
      </c>
      <c r="E118" s="2">
        <f t="shared" si="43"/>
        <v>128</v>
      </c>
      <c r="F118" s="2">
        <f t="shared" si="43"/>
        <v>-28</v>
      </c>
      <c r="G118" s="2">
        <f t="shared" si="43"/>
        <v>252</v>
      </c>
      <c r="H118" s="2">
        <f t="shared" si="43"/>
        <v>71</v>
      </c>
      <c r="I118" s="24">
        <v>26</v>
      </c>
      <c r="J118" s="24">
        <v>51</v>
      </c>
      <c r="K118" s="24">
        <v>38</v>
      </c>
      <c r="L118" s="24">
        <v>164</v>
      </c>
      <c r="M118" s="24">
        <v>6</v>
      </c>
      <c r="N118" s="24">
        <v>0</v>
      </c>
      <c r="O118" s="24">
        <v>25</v>
      </c>
      <c r="P118" s="2"/>
    </row>
    <row r="119" spans="1:16" outlineLevel="1" x14ac:dyDescent="0.2">
      <c r="A119" s="36"/>
      <c r="B119" s="13" t="s">
        <v>4</v>
      </c>
      <c r="C119" s="2"/>
      <c r="D119" s="2">
        <f t="shared" si="43"/>
        <v>16</v>
      </c>
      <c r="E119" s="2">
        <f t="shared" si="43"/>
        <v>6</v>
      </c>
      <c r="F119" s="2">
        <f t="shared" si="43"/>
        <v>22</v>
      </c>
      <c r="G119" s="2">
        <f t="shared" si="43"/>
        <v>6</v>
      </c>
      <c r="H119" s="2">
        <f t="shared" si="43"/>
        <v>-1668</v>
      </c>
      <c r="I119" s="24">
        <v>-5</v>
      </c>
      <c r="J119" s="24">
        <v>-1</v>
      </c>
      <c r="K119" s="24">
        <v>-2</v>
      </c>
      <c r="L119" s="24">
        <v>-6</v>
      </c>
      <c r="M119" s="24">
        <v>-5</v>
      </c>
      <c r="N119" s="24">
        <v>0</v>
      </c>
      <c r="O119" s="24">
        <v>0</v>
      </c>
      <c r="P119" s="2"/>
    </row>
    <row r="120" spans="1:16" outlineLevel="1" x14ac:dyDescent="0.2">
      <c r="A120" s="36"/>
      <c r="B120" s="13" t="s">
        <v>1</v>
      </c>
      <c r="C120" s="2"/>
      <c r="D120" s="2">
        <f t="shared" ref="D120:H121" si="44">E97-D97</f>
        <v>39</v>
      </c>
      <c r="E120" s="2">
        <f t="shared" si="44"/>
        <v>0</v>
      </c>
      <c r="F120" s="2">
        <f t="shared" si="44"/>
        <v>0</v>
      </c>
      <c r="G120" s="2">
        <f t="shared" si="44"/>
        <v>0</v>
      </c>
      <c r="H120" s="2">
        <f t="shared" si="44"/>
        <v>1815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"/>
    </row>
    <row r="121" spans="1:16" outlineLevel="1" x14ac:dyDescent="0.2">
      <c r="A121" s="36"/>
      <c r="B121" s="15" t="s">
        <v>5</v>
      </c>
      <c r="C121" s="3"/>
      <c r="D121" s="3">
        <f t="shared" si="44"/>
        <v>79</v>
      </c>
      <c r="E121" s="3">
        <f t="shared" si="44"/>
        <v>149</v>
      </c>
      <c r="F121" s="3">
        <f t="shared" si="44"/>
        <v>-17</v>
      </c>
      <c r="G121" s="3">
        <f t="shared" si="44"/>
        <v>-17</v>
      </c>
      <c r="H121" s="3">
        <f t="shared" si="44"/>
        <v>-320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"/>
    </row>
    <row r="122" spans="1:16" outlineLevel="1" x14ac:dyDescent="0.2">
      <c r="A122" s="36"/>
      <c r="B122" s="13" t="s">
        <v>6</v>
      </c>
      <c r="C122" s="2"/>
      <c r="D122" s="2">
        <f t="shared" ref="D122:I122" si="45">SUM(D118:D121)</f>
        <v>1019</v>
      </c>
      <c r="E122" s="2">
        <f t="shared" si="45"/>
        <v>283</v>
      </c>
      <c r="F122" s="2">
        <f t="shared" si="45"/>
        <v>-23</v>
      </c>
      <c r="G122" s="2">
        <f t="shared" si="45"/>
        <v>241</v>
      </c>
      <c r="H122" s="2">
        <f t="shared" si="45"/>
        <v>-102</v>
      </c>
      <c r="I122" s="24">
        <f t="shared" si="45"/>
        <v>21</v>
      </c>
      <c r="J122" s="24">
        <f t="shared" ref="J122:O122" si="46">SUM(J118:J121)</f>
        <v>50</v>
      </c>
      <c r="K122" s="24">
        <f t="shared" si="46"/>
        <v>36</v>
      </c>
      <c r="L122" s="24">
        <f t="shared" si="46"/>
        <v>158</v>
      </c>
      <c r="M122" s="24">
        <f t="shared" si="46"/>
        <v>1</v>
      </c>
      <c r="N122" s="24">
        <f t="shared" si="46"/>
        <v>0</v>
      </c>
      <c r="O122" s="24">
        <f t="shared" si="46"/>
        <v>25</v>
      </c>
      <c r="P122" s="2"/>
    </row>
    <row r="123" spans="1:16" outlineLevel="1" x14ac:dyDescent="0.2">
      <c r="A123" s="36"/>
      <c r="C123" s="2"/>
      <c r="D123" s="2"/>
      <c r="E123" s="2"/>
      <c r="F123" s="2"/>
      <c r="G123" s="2"/>
      <c r="H123" s="2"/>
      <c r="I123" s="24"/>
      <c r="J123" s="24"/>
      <c r="K123" s="24"/>
      <c r="L123" s="24"/>
      <c r="M123" s="24"/>
      <c r="N123" s="24"/>
      <c r="O123" s="24"/>
      <c r="P123" s="2"/>
    </row>
    <row r="124" spans="1:16" outlineLevel="1" x14ac:dyDescent="0.2">
      <c r="A124" s="36"/>
      <c r="B124" s="22" t="s">
        <v>13</v>
      </c>
      <c r="C124" s="2"/>
      <c r="D124" s="2"/>
      <c r="E124" s="2"/>
      <c r="F124" s="2"/>
      <c r="G124" s="2"/>
      <c r="H124" s="2"/>
      <c r="I124" s="24"/>
      <c r="J124" s="24"/>
      <c r="K124" s="24"/>
      <c r="L124" s="24"/>
      <c r="M124" s="24"/>
      <c r="N124" s="24"/>
      <c r="O124" s="24"/>
      <c r="P124" s="2"/>
    </row>
    <row r="125" spans="1:16" outlineLevel="1" x14ac:dyDescent="0.2">
      <c r="A125" s="36"/>
      <c r="B125" s="13" t="s">
        <v>3</v>
      </c>
      <c r="C125" s="2"/>
      <c r="D125" s="2">
        <f t="shared" ref="D125:H128" si="47">E102-D102</f>
        <v>342</v>
      </c>
      <c r="E125" s="2">
        <f t="shared" si="47"/>
        <v>528</v>
      </c>
      <c r="F125" s="2">
        <f t="shared" si="47"/>
        <v>-106</v>
      </c>
      <c r="G125" s="2">
        <f t="shared" si="47"/>
        <v>375</v>
      </c>
      <c r="H125" s="2">
        <f t="shared" si="47"/>
        <v>297</v>
      </c>
      <c r="I125" s="24">
        <f t="shared" ref="I125:O126" si="48">I132-I118</f>
        <v>786</v>
      </c>
      <c r="J125" s="24">
        <f t="shared" si="48"/>
        <v>1022</v>
      </c>
      <c r="K125" s="24">
        <f t="shared" si="48"/>
        <v>1322</v>
      </c>
      <c r="L125" s="24">
        <f t="shared" si="48"/>
        <v>668</v>
      </c>
      <c r="M125" s="24">
        <f t="shared" si="48"/>
        <v>45</v>
      </c>
      <c r="N125" s="24">
        <f t="shared" si="48"/>
        <v>-67</v>
      </c>
      <c r="O125" s="24">
        <f t="shared" si="48"/>
        <v>183</v>
      </c>
      <c r="P125" s="2"/>
    </row>
    <row r="126" spans="1:16" outlineLevel="1" x14ac:dyDescent="0.2">
      <c r="A126" s="36"/>
      <c r="B126" s="13" t="s">
        <v>4</v>
      </c>
      <c r="C126" s="2"/>
      <c r="D126" s="2">
        <f t="shared" si="47"/>
        <v>72</v>
      </c>
      <c r="E126" s="2">
        <f t="shared" si="47"/>
        <v>164</v>
      </c>
      <c r="F126" s="2">
        <f t="shared" si="47"/>
        <v>7</v>
      </c>
      <c r="G126" s="2">
        <f t="shared" si="47"/>
        <v>23</v>
      </c>
      <c r="H126" s="2">
        <f t="shared" si="47"/>
        <v>312</v>
      </c>
      <c r="I126" s="24">
        <f t="shared" si="48"/>
        <v>419</v>
      </c>
      <c r="J126" s="24">
        <f t="shared" si="48"/>
        <v>237</v>
      </c>
      <c r="K126" s="24">
        <f t="shared" si="48"/>
        <v>735</v>
      </c>
      <c r="L126" s="24">
        <f t="shared" si="48"/>
        <v>655</v>
      </c>
      <c r="M126" s="24">
        <f t="shared" si="48"/>
        <v>340</v>
      </c>
      <c r="N126" s="24">
        <f t="shared" si="48"/>
        <v>85</v>
      </c>
      <c r="O126" s="24">
        <f t="shared" si="48"/>
        <v>269</v>
      </c>
      <c r="P126" s="2"/>
    </row>
    <row r="127" spans="1:16" outlineLevel="1" x14ac:dyDescent="0.2">
      <c r="A127" s="36"/>
      <c r="B127" s="13" t="s">
        <v>1</v>
      </c>
      <c r="C127" s="2"/>
      <c r="D127" s="2">
        <f t="shared" si="47"/>
        <v>-195</v>
      </c>
      <c r="E127" s="2">
        <f t="shared" si="47"/>
        <v>-10</v>
      </c>
      <c r="F127" s="2">
        <f t="shared" si="47"/>
        <v>2150</v>
      </c>
      <c r="G127" s="2">
        <f t="shared" si="47"/>
        <v>-119</v>
      </c>
      <c r="H127" s="2">
        <f t="shared" si="47"/>
        <v>117</v>
      </c>
      <c r="I127" s="24">
        <f t="shared" ref="I127:O127" si="49">I134-I120</f>
        <v>632</v>
      </c>
      <c r="J127" s="24">
        <f t="shared" si="49"/>
        <v>1911</v>
      </c>
      <c r="K127" s="24">
        <f t="shared" si="49"/>
        <v>4725</v>
      </c>
      <c r="L127" s="24">
        <f t="shared" si="49"/>
        <v>3995</v>
      </c>
      <c r="M127" s="24">
        <f t="shared" si="49"/>
        <v>0</v>
      </c>
      <c r="N127" s="24">
        <f t="shared" si="49"/>
        <v>500</v>
      </c>
      <c r="O127" s="24">
        <f t="shared" si="49"/>
        <v>0</v>
      </c>
      <c r="P127" s="2"/>
    </row>
    <row r="128" spans="1:16" outlineLevel="1" x14ac:dyDescent="0.2">
      <c r="A128" s="36"/>
      <c r="B128" s="15" t="s">
        <v>5</v>
      </c>
      <c r="C128" s="3"/>
      <c r="D128" s="3">
        <f t="shared" si="47"/>
        <v>1478</v>
      </c>
      <c r="E128" s="3">
        <f t="shared" si="47"/>
        <v>322</v>
      </c>
      <c r="F128" s="3">
        <f t="shared" si="47"/>
        <v>-1750</v>
      </c>
      <c r="G128" s="3">
        <f t="shared" si="47"/>
        <v>-37</v>
      </c>
      <c r="H128" s="3">
        <f t="shared" si="47"/>
        <v>-518</v>
      </c>
      <c r="I128" s="25">
        <f t="shared" ref="I128:O128" si="50">I135-I121</f>
        <v>0</v>
      </c>
      <c r="J128" s="25">
        <f t="shared" si="50"/>
        <v>919</v>
      </c>
      <c r="K128" s="25">
        <f t="shared" si="50"/>
        <v>2980</v>
      </c>
      <c r="L128" s="25">
        <f t="shared" si="50"/>
        <v>1552</v>
      </c>
      <c r="M128" s="25">
        <f t="shared" si="50"/>
        <v>0</v>
      </c>
      <c r="N128" s="25">
        <f t="shared" si="50"/>
        <v>225</v>
      </c>
      <c r="O128" s="25">
        <f t="shared" si="50"/>
        <v>225</v>
      </c>
      <c r="P128" s="2"/>
    </row>
    <row r="129" spans="1:18" outlineLevel="1" x14ac:dyDescent="0.2">
      <c r="A129" s="36"/>
      <c r="B129" s="13" t="s">
        <v>6</v>
      </c>
      <c r="C129" s="2"/>
      <c r="D129" s="2">
        <f>SUM(D125:D128)</f>
        <v>1697</v>
      </c>
      <c r="E129" s="2">
        <f>SUM(E125:E128)</f>
        <v>1004</v>
      </c>
      <c r="F129" s="2">
        <f>SUM(F125:F128)</f>
        <v>301</v>
      </c>
      <c r="G129" s="2">
        <f>SUM(G125:G128)</f>
        <v>242</v>
      </c>
      <c r="H129" s="2">
        <f>SUM(H125:H128)</f>
        <v>208</v>
      </c>
      <c r="I129" s="24">
        <f t="shared" ref="I129:O129" si="51">SUM(I125:I128)</f>
        <v>1837</v>
      </c>
      <c r="J129" s="24">
        <f t="shared" si="51"/>
        <v>4089</v>
      </c>
      <c r="K129" s="24">
        <f t="shared" si="51"/>
        <v>9762</v>
      </c>
      <c r="L129" s="24">
        <f t="shared" si="51"/>
        <v>6870</v>
      </c>
      <c r="M129" s="24">
        <f t="shared" si="51"/>
        <v>385</v>
      </c>
      <c r="N129" s="24">
        <f t="shared" si="51"/>
        <v>743</v>
      </c>
      <c r="O129" s="24">
        <f t="shared" si="51"/>
        <v>677</v>
      </c>
      <c r="P129" s="2"/>
    </row>
    <row r="130" spans="1:18" outlineLevel="1" x14ac:dyDescent="0.2">
      <c r="A130" s="36"/>
      <c r="B130" s="13"/>
      <c r="C130" s="2"/>
      <c r="D130" s="2"/>
      <c r="E130" s="2"/>
      <c r="F130" s="2"/>
      <c r="G130" s="2"/>
      <c r="H130" s="2"/>
      <c r="I130" s="24"/>
      <c r="J130" s="24"/>
      <c r="K130" s="24"/>
      <c r="L130" s="24"/>
      <c r="M130" s="24"/>
      <c r="N130" s="24"/>
      <c r="O130" s="24"/>
      <c r="P130" s="2"/>
      <c r="Q130" t="s">
        <v>43</v>
      </c>
    </row>
    <row r="131" spans="1:18" x14ac:dyDescent="0.2">
      <c r="A131" s="36"/>
      <c r="B131" s="22" t="s">
        <v>0</v>
      </c>
      <c r="C131" s="2"/>
      <c r="D131" s="2"/>
      <c r="E131" s="2"/>
      <c r="F131" s="2"/>
      <c r="G131" s="2"/>
      <c r="H131" s="2"/>
      <c r="I131" s="2"/>
      <c r="J131" s="24"/>
      <c r="K131" s="24"/>
      <c r="L131" s="24"/>
      <c r="M131" s="24"/>
      <c r="N131" s="24"/>
      <c r="O131" s="24"/>
      <c r="P131" s="2"/>
      <c r="Q131" s="63">
        <v>2000</v>
      </c>
      <c r="R131" s="63">
        <v>2001</v>
      </c>
    </row>
    <row r="132" spans="1:18" x14ac:dyDescent="0.2">
      <c r="A132" s="36"/>
      <c r="B132" s="13" t="s">
        <v>3</v>
      </c>
      <c r="C132" s="2"/>
      <c r="D132" s="2"/>
      <c r="E132" s="2"/>
      <c r="F132" s="2"/>
      <c r="G132" s="2"/>
      <c r="H132" s="2"/>
      <c r="I132" s="60">
        <v>812</v>
      </c>
      <c r="J132" s="24">
        <v>1073</v>
      </c>
      <c r="K132" s="24">
        <v>1360</v>
      </c>
      <c r="L132" s="24">
        <v>832</v>
      </c>
      <c r="M132" s="24">
        <v>51</v>
      </c>
      <c r="N132" s="24">
        <v>-67</v>
      </c>
      <c r="O132" s="24">
        <v>208</v>
      </c>
      <c r="P132" s="2"/>
      <c r="Q132">
        <v>1416</v>
      </c>
      <c r="R132">
        <v>1073</v>
      </c>
    </row>
    <row r="133" spans="1:18" x14ac:dyDescent="0.2">
      <c r="A133" s="36"/>
      <c r="B133" s="13" t="s">
        <v>4</v>
      </c>
      <c r="C133" s="2"/>
      <c r="D133" s="2"/>
      <c r="E133" s="2"/>
      <c r="F133" s="2"/>
      <c r="G133" s="2"/>
      <c r="H133" s="2"/>
      <c r="I133" s="60">
        <v>414</v>
      </c>
      <c r="J133" s="24">
        <v>236</v>
      </c>
      <c r="K133" s="24">
        <v>733</v>
      </c>
      <c r="L133" s="24">
        <v>649</v>
      </c>
      <c r="M133" s="24">
        <v>335</v>
      </c>
      <c r="N133" s="24">
        <v>85</v>
      </c>
      <c r="O133" s="24">
        <v>269</v>
      </c>
      <c r="P133" s="2"/>
      <c r="Q133">
        <v>347</v>
      </c>
      <c r="R133">
        <v>236</v>
      </c>
    </row>
    <row r="134" spans="1:18" x14ac:dyDescent="0.2">
      <c r="A134" s="36"/>
      <c r="B134" s="13" t="s">
        <v>1</v>
      </c>
      <c r="C134" s="2"/>
      <c r="D134" s="2"/>
      <c r="E134" s="2"/>
      <c r="F134" s="2"/>
      <c r="G134" s="2"/>
      <c r="H134" s="2"/>
      <c r="I134" s="60">
        <v>632</v>
      </c>
      <c r="J134" s="24">
        <v>1911</v>
      </c>
      <c r="K134" s="24">
        <v>4725</v>
      </c>
      <c r="L134" s="24">
        <v>3995</v>
      </c>
      <c r="M134" s="24">
        <v>0</v>
      </c>
      <c r="N134" s="24">
        <v>500</v>
      </c>
      <c r="O134" s="24">
        <v>0</v>
      </c>
      <c r="P134" s="2"/>
      <c r="Q134">
        <v>132</v>
      </c>
      <c r="R134">
        <v>1911</v>
      </c>
    </row>
    <row r="135" spans="1:18" x14ac:dyDescent="0.2">
      <c r="A135" s="36"/>
      <c r="B135" s="15" t="s">
        <v>5</v>
      </c>
      <c r="C135" s="3"/>
      <c r="D135" s="3">
        <f t="shared" ref="D135:H136" si="52">E112-D112</f>
        <v>1557</v>
      </c>
      <c r="E135" s="3">
        <f t="shared" si="52"/>
        <v>471</v>
      </c>
      <c r="F135" s="3">
        <f t="shared" si="52"/>
        <v>-1767</v>
      </c>
      <c r="G135" s="3">
        <f t="shared" si="52"/>
        <v>-54</v>
      </c>
      <c r="H135" s="3">
        <f t="shared" si="52"/>
        <v>-838</v>
      </c>
      <c r="I135" s="59">
        <v>0</v>
      </c>
      <c r="J135" s="61">
        <v>919</v>
      </c>
      <c r="K135" s="25">
        <v>2980</v>
      </c>
      <c r="L135" s="25">
        <v>1552</v>
      </c>
      <c r="M135" s="25">
        <v>0</v>
      </c>
      <c r="N135" s="25">
        <v>225</v>
      </c>
      <c r="O135" s="25">
        <v>225</v>
      </c>
      <c r="P135" s="2"/>
      <c r="Q135" s="63">
        <v>590</v>
      </c>
      <c r="R135" s="63">
        <v>2505</v>
      </c>
    </row>
    <row r="136" spans="1:18" x14ac:dyDescent="0.2">
      <c r="A136" s="36"/>
      <c r="B136" s="13" t="s">
        <v>6</v>
      </c>
      <c r="C136" s="2"/>
      <c r="D136" s="2">
        <f t="shared" si="52"/>
        <v>2716</v>
      </c>
      <c r="E136" s="2">
        <f t="shared" si="52"/>
        <v>1287</v>
      </c>
      <c r="F136" s="2">
        <f t="shared" si="52"/>
        <v>278</v>
      </c>
      <c r="G136" s="2">
        <f t="shared" si="52"/>
        <v>483</v>
      </c>
      <c r="H136" s="2">
        <f t="shared" si="52"/>
        <v>106</v>
      </c>
      <c r="I136" s="60">
        <f t="shared" ref="I136:O136" si="53">SUM(I132:I135)</f>
        <v>1858</v>
      </c>
      <c r="J136" s="24">
        <f t="shared" si="53"/>
        <v>4139</v>
      </c>
      <c r="K136" s="24">
        <f t="shared" si="53"/>
        <v>9798</v>
      </c>
      <c r="L136" s="24">
        <f t="shared" si="53"/>
        <v>7028</v>
      </c>
      <c r="M136" s="24">
        <f t="shared" si="53"/>
        <v>386</v>
      </c>
      <c r="N136" s="24">
        <f t="shared" si="53"/>
        <v>743</v>
      </c>
      <c r="O136" s="24">
        <f t="shared" si="53"/>
        <v>702</v>
      </c>
      <c r="P136" s="2"/>
      <c r="Q136">
        <v>2485</v>
      </c>
      <c r="R136">
        <v>4139</v>
      </c>
    </row>
    <row r="137" spans="1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8" x14ac:dyDescent="0.2">
      <c r="C138" s="2"/>
      <c r="D138" s="2"/>
      <c r="E138" s="2"/>
      <c r="F138" s="2"/>
      <c r="G138" s="2"/>
      <c r="H138" s="2"/>
      <c r="I138" s="58"/>
      <c r="J138" s="2" t="s">
        <v>34</v>
      </c>
      <c r="K138" s="2"/>
      <c r="L138" s="2"/>
      <c r="M138" s="2"/>
      <c r="N138" s="2"/>
      <c r="O138" s="2"/>
      <c r="P138" s="2"/>
    </row>
    <row r="139" spans="1:18" x14ac:dyDescent="0.2">
      <c r="C139" s="2"/>
      <c r="D139" s="2"/>
      <c r="E139" s="2"/>
      <c r="F139" s="2"/>
      <c r="G139" s="2"/>
      <c r="H139" s="2"/>
      <c r="I139" s="62"/>
      <c r="J139" s="2" t="s">
        <v>35</v>
      </c>
      <c r="K139" s="2"/>
      <c r="L139" s="2"/>
      <c r="M139" s="2"/>
      <c r="N139" s="2"/>
      <c r="O139" s="2"/>
      <c r="P139" s="2"/>
    </row>
    <row r="140" spans="1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8" x14ac:dyDescent="0.2">
      <c r="C144" s="2"/>
      <c r="E144" s="2"/>
      <c r="F144" s="65" t="s">
        <v>36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x14ac:dyDescent="0.2">
      <c r="B145" s="1" t="s">
        <v>37</v>
      </c>
      <c r="C145" s="2"/>
      <c r="D145" s="14">
        <v>1995</v>
      </c>
      <c r="E145" s="14">
        <v>1996</v>
      </c>
      <c r="F145" s="14">
        <v>1997</v>
      </c>
      <c r="G145" s="14">
        <v>1998</v>
      </c>
      <c r="H145" s="14">
        <v>1999</v>
      </c>
      <c r="I145" s="14">
        <v>2000</v>
      </c>
      <c r="J145" s="28">
        <v>2001</v>
      </c>
      <c r="K145" s="28">
        <v>2002</v>
      </c>
      <c r="L145" s="28">
        <v>2003</v>
      </c>
      <c r="M145" s="28">
        <v>2004</v>
      </c>
      <c r="N145" s="28">
        <v>2005</v>
      </c>
      <c r="O145" s="28">
        <v>2006</v>
      </c>
      <c r="P145" s="2"/>
    </row>
    <row r="146" spans="2:16" x14ac:dyDescent="0.2">
      <c r="B146" s="1" t="s">
        <v>38</v>
      </c>
      <c r="C146" s="33" t="s">
        <v>14</v>
      </c>
      <c r="D146" s="2">
        <f>E113-D113</f>
        <v>2716</v>
      </c>
      <c r="E146" s="2">
        <f>F113-E113</f>
        <v>1287</v>
      </c>
      <c r="F146" s="2">
        <f>G113-F113</f>
        <v>278</v>
      </c>
      <c r="G146" s="2">
        <f>H113-G113</f>
        <v>483</v>
      </c>
      <c r="H146" s="2">
        <f>I113-H113</f>
        <v>106</v>
      </c>
      <c r="I146" s="60">
        <f>I136</f>
        <v>1858</v>
      </c>
      <c r="J146" s="24"/>
      <c r="K146" s="24"/>
      <c r="L146" s="24"/>
      <c r="M146" s="24"/>
      <c r="N146" s="24"/>
      <c r="O146" s="24"/>
      <c r="P146" s="2"/>
    </row>
    <row r="147" spans="2:16" x14ac:dyDescent="0.2">
      <c r="J147" s="24"/>
      <c r="K147" s="24"/>
      <c r="L147" s="24"/>
      <c r="M147" s="24"/>
      <c r="N147" s="24"/>
      <c r="O147" s="24"/>
      <c r="P147" s="2"/>
    </row>
    <row r="148" spans="2:16" x14ac:dyDescent="0.2">
      <c r="B148" s="13" t="s">
        <v>42</v>
      </c>
      <c r="C148" s="34">
        <v>2000</v>
      </c>
      <c r="D148" s="2"/>
      <c r="E148" s="2"/>
      <c r="F148" s="2"/>
      <c r="G148" s="2"/>
      <c r="H148" s="2"/>
      <c r="I148" s="2">
        <f>1416+347+132+590</f>
        <v>2485</v>
      </c>
      <c r="J148" s="24"/>
      <c r="K148" s="24"/>
      <c r="L148" s="24"/>
      <c r="M148" s="24"/>
      <c r="N148" s="24"/>
      <c r="O148" s="24"/>
      <c r="P148" s="2"/>
    </row>
    <row r="149" spans="2:16" x14ac:dyDescent="0.2">
      <c r="B149" s="13" t="s">
        <v>39</v>
      </c>
      <c r="C149" s="34">
        <v>1999</v>
      </c>
      <c r="D149" s="2"/>
      <c r="E149" s="2"/>
      <c r="F149" s="2"/>
      <c r="G149" s="2"/>
      <c r="H149" s="2">
        <f>303+313+493+165</f>
        <v>1274</v>
      </c>
      <c r="I149" s="2">
        <f>407+192+7+817</f>
        <v>1423</v>
      </c>
      <c r="J149" s="24"/>
      <c r="K149" s="24"/>
      <c r="L149" s="24"/>
      <c r="M149" s="24"/>
      <c r="N149" s="24"/>
      <c r="O149" s="24"/>
      <c r="P149" s="2"/>
    </row>
    <row r="150" spans="2:16" x14ac:dyDescent="0.2">
      <c r="B150" s="13" t="s">
        <v>40</v>
      </c>
      <c r="C150" s="34">
        <v>1998</v>
      </c>
      <c r="D150" s="2"/>
      <c r="E150" s="2"/>
      <c r="F150" s="2"/>
      <c r="G150" s="2">
        <f>141+109+2+0</f>
        <v>252</v>
      </c>
      <c r="H150" s="2">
        <f>569+249+81+150</f>
        <v>1049</v>
      </c>
      <c r="I150" s="2">
        <f>210+192+207+717</f>
        <v>1326</v>
      </c>
      <c r="J150" s="24"/>
      <c r="K150" s="24"/>
      <c r="L150" s="24"/>
      <c r="M150" s="24"/>
      <c r="N150" s="24"/>
      <c r="O150" s="24"/>
      <c r="P150" s="2"/>
    </row>
    <row r="151" spans="2:16" x14ac:dyDescent="0.2">
      <c r="B151" s="13" t="s">
        <v>41</v>
      </c>
      <c r="C151" s="34">
        <v>1997</v>
      </c>
      <c r="D151" s="2"/>
      <c r="E151" s="2"/>
      <c r="F151" s="2">
        <f>384+51+11+118</f>
        <v>564</v>
      </c>
      <c r="G151" s="2">
        <f>-413+121+2+164</f>
        <v>-126</v>
      </c>
      <c r="H151" s="2">
        <f>851+328+81+252</f>
        <v>1512</v>
      </c>
      <c r="I151" s="2">
        <f>1287-16+12+109</f>
        <v>1392</v>
      </c>
      <c r="J151" s="24"/>
      <c r="K151" s="24"/>
      <c r="L151" s="24"/>
      <c r="M151" s="24"/>
      <c r="N151" s="24"/>
      <c r="O151" s="24"/>
      <c r="P151" s="2"/>
    </row>
    <row r="152" spans="2:16" x14ac:dyDescent="0.2">
      <c r="C152" s="34">
        <v>1996</v>
      </c>
      <c r="D152" s="2"/>
      <c r="E152" s="2">
        <f>842+162-16+395</f>
        <v>1383</v>
      </c>
      <c r="F152" s="2">
        <f>272+49+5+644</f>
        <v>970</v>
      </c>
      <c r="G152" s="2">
        <f>329+268+2+27</f>
        <v>626</v>
      </c>
      <c r="H152" s="2">
        <f>1307+102+6+628</f>
        <v>2043</v>
      </c>
      <c r="I152" s="2">
        <f>600+307+91+47</f>
        <v>1045</v>
      </c>
      <c r="J152" s="24"/>
      <c r="K152" s="24"/>
      <c r="L152" s="24"/>
      <c r="M152" s="24"/>
      <c r="N152" s="24"/>
      <c r="O152" s="24"/>
      <c r="P152" s="2"/>
    </row>
    <row r="153" spans="2:16" x14ac:dyDescent="0.2">
      <c r="C153" s="34">
        <v>1995</v>
      </c>
      <c r="D153" s="2">
        <v>1024</v>
      </c>
      <c r="E153" s="2">
        <v>1528</v>
      </c>
      <c r="F153" s="2">
        <v>2501</v>
      </c>
      <c r="G153" s="2">
        <v>1905</v>
      </c>
      <c r="H153" s="2">
        <v>1530</v>
      </c>
      <c r="I153" s="2">
        <v>1244</v>
      </c>
      <c r="J153" s="24"/>
      <c r="K153" s="24"/>
      <c r="L153" s="24"/>
      <c r="M153" s="24"/>
      <c r="N153" s="24"/>
      <c r="O153" s="24"/>
      <c r="P153" s="2"/>
    </row>
    <row r="154" spans="2:16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x14ac:dyDescent="0.2">
      <c r="P156" s="2"/>
    </row>
    <row r="157" spans="2:16" x14ac:dyDescent="0.2">
      <c r="P157" s="2"/>
    </row>
    <row r="158" spans="2:16" x14ac:dyDescent="0.2">
      <c r="P158" s="2"/>
    </row>
    <row r="159" spans="2:16" x14ac:dyDescent="0.2">
      <c r="P159" s="2"/>
    </row>
    <row r="160" spans="2:16" x14ac:dyDescent="0.2">
      <c r="P160" s="2"/>
    </row>
    <row r="161" spans="3:16" x14ac:dyDescent="0.2">
      <c r="P161" s="2"/>
    </row>
    <row r="162" spans="3:16" x14ac:dyDescent="0.2">
      <c r="P162" s="2"/>
    </row>
    <row r="163" spans="3:16" x14ac:dyDescent="0.2">
      <c r="P163" s="2"/>
    </row>
    <row r="164" spans="3:16" x14ac:dyDescent="0.2">
      <c r="P164" s="2"/>
    </row>
    <row r="165" spans="3:16" x14ac:dyDescent="0.2">
      <c r="P165" s="2"/>
    </row>
    <row r="166" spans="3:16" x14ac:dyDescent="0.2">
      <c r="P166" s="2"/>
    </row>
    <row r="167" spans="3:16" x14ac:dyDescent="0.2">
      <c r="P167" s="2"/>
    </row>
    <row r="168" spans="3:16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x14ac:dyDescent="0.2"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2"/>
    </row>
    <row r="173" spans="3:16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x14ac:dyDescent="0.2"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2"/>
    </row>
    <row r="176" spans="3:16" x14ac:dyDescent="0.2"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2"/>
    </row>
    <row r="177" spans="3:16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DATA</vt:lpstr>
      <vt:lpstr>WCSSnoCA1</vt:lpstr>
      <vt:lpstr>WSCCnoCA2</vt:lpstr>
      <vt:lpstr>CA_LR1</vt:lpstr>
      <vt:lpstr>CA_LR2</vt:lpstr>
      <vt:lpstr>WSCC_LR1</vt:lpstr>
      <vt:lpstr>WSCC_LR2</vt:lpstr>
      <vt:lpstr>CAcap</vt:lpstr>
      <vt:lpstr>WSCCcap</vt:lpstr>
      <vt:lpstr>CAnetchg</vt:lpstr>
      <vt:lpstr>WSCCnetchg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Felienne</cp:lastModifiedBy>
  <cp:lastPrinted>2001-01-26T08:30:55Z</cp:lastPrinted>
  <dcterms:created xsi:type="dcterms:W3CDTF">2000-12-05T22:16:29Z</dcterms:created>
  <dcterms:modified xsi:type="dcterms:W3CDTF">2014-09-04T16:20:25Z</dcterms:modified>
</cp:coreProperties>
</file>