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60"/>
  </bookViews>
  <sheets>
    <sheet name="workingcapital" sheetId="1" r:id="rId1"/>
    <sheet name="Sched I - Cannon &amp; TC GLO" sheetId="2" r:id="rId2"/>
    <sheet name="Sched II Lyondell" sheetId="3" r:id="rId3"/>
    <sheet name="Sched III Centana" sheetId="5" r:id="rId4"/>
  </sheets>
  <definedNames>
    <definedName name="_xlnm.Print_Area" localSheetId="1">'Sched I - Cannon &amp; TC GLO'!$A$1:$G$14</definedName>
    <definedName name="_xlnm.Print_Area" localSheetId="2">'Sched II Lyondell'!$A$1:$H$18</definedName>
    <definedName name="_xlnm.Print_Area" localSheetId="3">'Sched III Centana'!$A$1:$K$11</definedName>
    <definedName name="_xlnm.Print_Area" localSheetId="0">workingcapital!$A$1:$F$28</definedName>
  </definedNames>
  <calcPr calcId="152511"/>
</workbook>
</file>

<file path=xl/calcChain.xml><?xml version="1.0" encoding="utf-8"?>
<calcChain xmlns="http://schemas.openxmlformats.org/spreadsheetml/2006/main">
  <c r="G6" i="2" l="1"/>
  <c r="G7" i="2" s="1"/>
  <c r="G8" i="2" s="1"/>
  <c r="F16" i="1" s="1"/>
  <c r="G12" i="2"/>
  <c r="G13" i="2" s="1"/>
  <c r="F17" i="1" s="1"/>
  <c r="C8" i="3"/>
  <c r="E8" i="3"/>
  <c r="H8" i="3"/>
  <c r="C9" i="3"/>
  <c r="E9" i="3"/>
  <c r="H9" i="3" s="1"/>
  <c r="C10" i="3"/>
  <c r="E10" i="3"/>
  <c r="H10" i="3"/>
  <c r="C11" i="3"/>
  <c r="E11" i="3"/>
  <c r="H11" i="3" s="1"/>
  <c r="C12" i="3"/>
  <c r="E12" i="3"/>
  <c r="H12" i="3"/>
  <c r="C13" i="3"/>
  <c r="E13" i="3"/>
  <c r="H13" i="3" s="1"/>
  <c r="K8" i="5"/>
  <c r="K10" i="5"/>
  <c r="F19" i="1" s="1"/>
  <c r="F22" i="1"/>
  <c r="H15" i="3" l="1"/>
  <c r="F18" i="1" s="1"/>
  <c r="F26" i="1"/>
</calcChain>
</file>

<file path=xl/sharedStrings.xml><?xml version="1.0" encoding="utf-8"?>
<sst xmlns="http://schemas.openxmlformats.org/spreadsheetml/2006/main" count="46" uniqueCount="43">
  <si>
    <t>as provided in</t>
  </si>
  <si>
    <t>Purchase and Sale Agreement</t>
  </si>
  <si>
    <t>between</t>
  </si>
  <si>
    <t>Enron Corp. "Seller"</t>
  </si>
  <si>
    <t>and</t>
  </si>
  <si>
    <t>AEP Energy Services Gas Holding Company "Buyer"</t>
  </si>
  <si>
    <t>dated as of December 27, 2000</t>
  </si>
  <si>
    <t>Value</t>
  </si>
  <si>
    <t xml:space="preserve"> </t>
  </si>
  <si>
    <t>Exhibit A</t>
  </si>
  <si>
    <t>Enron's Working Capital Calculation Statement</t>
  </si>
  <si>
    <t>Article 2.4 (b)</t>
  </si>
  <si>
    <t>Texas General Land Office</t>
  </si>
  <si>
    <t>See attached Schedule I</t>
  </si>
  <si>
    <t>Cannon</t>
  </si>
  <si>
    <t>Lyondell Citgo Adjustment</t>
  </si>
  <si>
    <t>See attached Schedule II</t>
  </si>
  <si>
    <t>See attached Schedule III</t>
  </si>
  <si>
    <t>Gas Lift Deposits</t>
  </si>
  <si>
    <t>Specialty Sands</t>
  </si>
  <si>
    <t>SAP to PeopleSoft Conversion</t>
  </si>
  <si>
    <t>SCHEDULE I</t>
  </si>
  <si>
    <t>108,136 Mmbtu @ 3.26 (July 1 IF/HSC)</t>
  </si>
  <si>
    <t>Less Enron Pro Rata Share 03/01/01 - 5/31/01</t>
  </si>
  <si>
    <t>Cannon @ 03/01/01</t>
  </si>
  <si>
    <t>Less ENA Pro Rata Share 03/01/01 - 05/31/01</t>
  </si>
  <si>
    <t>SCHEDULE II</t>
  </si>
  <si>
    <t>Lyondell / Citgo</t>
  </si>
  <si>
    <t>As of 9/27/01</t>
  </si>
  <si>
    <t>Volume</t>
  </si>
  <si>
    <t>Fixed Price</t>
  </si>
  <si>
    <t>Index</t>
  </si>
  <si>
    <t>NYMEX</t>
  </si>
  <si>
    <t>HSC Basis</t>
  </si>
  <si>
    <t>SCHEDULE III</t>
  </si>
  <si>
    <t>Centana Ad Valorem Tax Payment</t>
  </si>
  <si>
    <t>Centana Ad Valorem Tax Proration ($96,141.86 * 7/12)</t>
  </si>
  <si>
    <t>Centana Ad Valorem Tax Proration</t>
  </si>
  <si>
    <t>Final Working Capital Due Seller</t>
  </si>
  <si>
    <t xml:space="preserve">          Total Texas General Land Office due Buyer</t>
  </si>
  <si>
    <t xml:space="preserve">         Total Cannon due Buyer</t>
  </si>
  <si>
    <t>Total Lyondell / Citgo due Seller</t>
  </si>
  <si>
    <t>Total Centana Ad Valorem Tax Payment due 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</si>
</sst>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3" formatCode="&quot;$&quot;#,##0.000_);[Red]\(&quot;$&quot;#,##0.000\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73" fontId="3" fillId="0" borderId="0" xfId="0" applyNumberFormat="1" applyFont="1" applyAlignment="1">
      <alignment horizontal="center"/>
    </xf>
    <xf numFmtId="44" fontId="3" fillId="0" borderId="0" xfId="0" applyNumberFormat="1" applyFont="1"/>
    <xf numFmtId="38" fontId="3" fillId="0" borderId="0" xfId="0" applyNumberFormat="1" applyFont="1"/>
    <xf numFmtId="44" fontId="2" fillId="0" borderId="1" xfId="0" applyNumberFormat="1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38" fontId="3" fillId="0" borderId="0" xfId="0" applyNumberFormat="1" applyFont="1" applyAlignment="1">
      <alignment horizontal="left"/>
    </xf>
    <xf numFmtId="44" fontId="3" fillId="0" borderId="2" xfId="0" applyNumberFormat="1" applyFont="1" applyBorder="1"/>
    <xf numFmtId="0" fontId="10" fillId="0" borderId="0" xfId="0" applyFont="1"/>
    <xf numFmtId="169" fontId="6" fillId="0" borderId="0" xfId="2" applyNumberFormat="1" applyFont="1"/>
    <xf numFmtId="169" fontId="6" fillId="0" borderId="0" xfId="2" applyNumberFormat="1" applyFont="1" applyBorder="1"/>
    <xf numFmtId="169" fontId="6" fillId="0" borderId="2" xfId="2" applyNumberFormat="1" applyFont="1" applyBorder="1"/>
    <xf numFmtId="0" fontId="9" fillId="0" borderId="0" xfId="0" applyFont="1"/>
    <xf numFmtId="169" fontId="9" fillId="0" borderId="1" xfId="2" applyNumberFormat="1" applyFont="1" applyBorder="1"/>
    <xf numFmtId="167" fontId="6" fillId="0" borderId="0" xfId="1" applyNumberFormat="1" applyFont="1"/>
    <xf numFmtId="170" fontId="6" fillId="0" borderId="0" xfId="2" applyNumberFormat="1" applyFont="1"/>
    <xf numFmtId="18" fontId="6" fillId="0" borderId="0" xfId="0" applyNumberFormat="1" applyFont="1"/>
    <xf numFmtId="167" fontId="11" fillId="0" borderId="0" xfId="1" applyNumberFormat="1" applyFont="1" applyAlignment="1">
      <alignment horizontal="center"/>
    </xf>
    <xf numFmtId="170" fontId="11" fillId="0" borderId="0" xfId="2" applyNumberFormat="1" applyFont="1" applyAlignment="1">
      <alignment horizontal="center"/>
    </xf>
    <xf numFmtId="169" fontId="11" fillId="0" borderId="0" xfId="2" applyNumberFormat="1" applyFont="1" applyAlignment="1">
      <alignment horizontal="center"/>
    </xf>
    <xf numFmtId="17" fontId="6" fillId="0" borderId="0" xfId="0" applyNumberFormat="1" applyFont="1"/>
    <xf numFmtId="17" fontId="6" fillId="0" borderId="0" xfId="0" applyNumberFormat="1" applyFont="1" applyFill="1"/>
    <xf numFmtId="167" fontId="6" fillId="0" borderId="0" xfId="1" applyNumberFormat="1" applyFont="1" applyFill="1"/>
    <xf numFmtId="170" fontId="6" fillId="0" borderId="0" xfId="2" applyNumberFormat="1" applyFont="1" applyFill="1"/>
    <xf numFmtId="169" fontId="6" fillId="0" borderId="0" xfId="2" applyNumberFormat="1" applyFont="1" applyFill="1"/>
    <xf numFmtId="0" fontId="6" fillId="0" borderId="0" xfId="0" applyFont="1" applyFill="1"/>
    <xf numFmtId="169" fontId="6" fillId="0" borderId="2" xfId="2" applyNumberFormat="1" applyFont="1" applyFill="1" applyBorder="1"/>
    <xf numFmtId="0" fontId="6" fillId="0" borderId="0" xfId="0" applyFont="1" applyAlignment="1">
      <alignment horizontal="center"/>
    </xf>
    <xf numFmtId="44" fontId="6" fillId="0" borderId="2" xfId="2" applyFont="1" applyBorder="1"/>
    <xf numFmtId="44" fontId="9" fillId="0" borderId="1" xfId="0" applyNumberFormat="1" applyFont="1" applyBorder="1"/>
    <xf numFmtId="169" fontId="9" fillId="0" borderId="3" xfId="2" applyNumberFormat="1" applyFont="1" applyBorder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view="pageBreakPreview" zoomScaleNormal="100" workbookViewId="0">
      <selection activeCell="D23" sqref="D23"/>
    </sheetView>
  </sheetViews>
  <sheetFormatPr defaultRowHeight="15" x14ac:dyDescent="0.25"/>
  <cols>
    <col min="1" max="2" width="3" style="3" customWidth="1"/>
    <col min="3" max="3" width="42.42578125" style="3" customWidth="1"/>
    <col min="4" max="4" width="23.140625" style="3" bestFit="1" customWidth="1"/>
    <col min="5" max="5" width="5.7109375" style="13" customWidth="1"/>
    <col min="6" max="6" width="16.42578125" style="3" bestFit="1" customWidth="1"/>
    <col min="7" max="7" width="15.7109375" style="12" hidden="1" customWidth="1"/>
    <col min="8" max="8" width="15.28515625" style="3" customWidth="1"/>
    <col min="9" max="16384" width="9.140625" style="3"/>
  </cols>
  <sheetData>
    <row r="2" spans="1:8" ht="30" x14ac:dyDescent="0.4">
      <c r="A2" s="43" t="s">
        <v>9</v>
      </c>
      <c r="B2" s="43"/>
      <c r="C2" s="43"/>
      <c r="D2" s="43"/>
      <c r="E2" s="43"/>
      <c r="F2" s="43"/>
    </row>
    <row r="3" spans="1:8" ht="25.5" x14ac:dyDescent="0.35">
      <c r="A3" s="16"/>
      <c r="B3" s="16"/>
      <c r="C3" s="16"/>
      <c r="D3" s="16"/>
      <c r="E3" s="16"/>
      <c r="F3" s="16"/>
    </row>
    <row r="4" spans="1:8" x14ac:dyDescent="0.25">
      <c r="A4" s="42" t="s">
        <v>10</v>
      </c>
      <c r="B4" s="42"/>
      <c r="C4" s="42"/>
      <c r="D4" s="42"/>
      <c r="E4" s="42"/>
      <c r="F4" s="42"/>
      <c r="G4" s="2"/>
      <c r="H4" s="1"/>
    </row>
    <row r="5" spans="1:8" x14ac:dyDescent="0.25">
      <c r="A5" s="42" t="s">
        <v>0</v>
      </c>
      <c r="B5" s="42"/>
      <c r="C5" s="42"/>
      <c r="D5" s="42"/>
      <c r="E5" s="42"/>
      <c r="F5" s="42"/>
      <c r="G5" s="2"/>
      <c r="H5" s="1"/>
    </row>
    <row r="6" spans="1:8" x14ac:dyDescent="0.25">
      <c r="A6" s="42" t="s">
        <v>1</v>
      </c>
      <c r="B6" s="42"/>
      <c r="C6" s="42"/>
      <c r="D6" s="42"/>
      <c r="E6" s="42"/>
      <c r="F6" s="42"/>
      <c r="G6" s="2"/>
      <c r="H6" s="1"/>
    </row>
    <row r="7" spans="1:8" x14ac:dyDescent="0.25">
      <c r="A7" s="42" t="s">
        <v>2</v>
      </c>
      <c r="B7" s="42"/>
      <c r="C7" s="42"/>
      <c r="D7" s="42"/>
      <c r="E7" s="42"/>
      <c r="F7" s="42"/>
      <c r="G7" s="2"/>
      <c r="H7" s="1"/>
    </row>
    <row r="8" spans="1:8" x14ac:dyDescent="0.25">
      <c r="A8" s="42" t="s">
        <v>3</v>
      </c>
      <c r="B8" s="42"/>
      <c r="C8" s="42"/>
      <c r="D8" s="42"/>
      <c r="E8" s="42"/>
      <c r="F8" s="42"/>
      <c r="G8" s="2"/>
      <c r="H8" s="1"/>
    </row>
    <row r="9" spans="1:8" x14ac:dyDescent="0.25">
      <c r="A9" s="42" t="s">
        <v>4</v>
      </c>
      <c r="B9" s="42"/>
      <c r="C9" s="42"/>
      <c r="D9" s="42"/>
      <c r="E9" s="42"/>
      <c r="F9" s="42"/>
      <c r="G9" s="2"/>
      <c r="H9" s="1"/>
    </row>
    <row r="10" spans="1:8" x14ac:dyDescent="0.25">
      <c r="A10" s="42" t="s">
        <v>5</v>
      </c>
      <c r="B10" s="42"/>
      <c r="C10" s="42"/>
      <c r="D10" s="42"/>
      <c r="E10" s="42"/>
      <c r="F10" s="42"/>
      <c r="G10" s="2"/>
      <c r="H10" s="1"/>
    </row>
    <row r="11" spans="1:8" x14ac:dyDescent="0.25">
      <c r="A11" s="42" t="s">
        <v>6</v>
      </c>
      <c r="B11" s="42"/>
      <c r="C11" s="42"/>
      <c r="D11" s="42"/>
      <c r="E11" s="42"/>
      <c r="F11" s="42"/>
      <c r="G11" s="2"/>
      <c r="H11" s="1"/>
    </row>
    <row r="12" spans="1:8" x14ac:dyDescent="0.25">
      <c r="A12" s="42" t="s">
        <v>11</v>
      </c>
      <c r="B12" s="42"/>
      <c r="C12" s="42"/>
      <c r="D12" s="42"/>
      <c r="E12" s="42"/>
      <c r="F12" s="42"/>
      <c r="G12" s="2"/>
      <c r="H12" s="1"/>
    </row>
    <row r="13" spans="1:8" x14ac:dyDescent="0.25">
      <c r="C13" s="4"/>
      <c r="D13" s="4"/>
      <c r="E13" s="5"/>
      <c r="F13" s="4"/>
      <c r="G13" s="7"/>
      <c r="H13" s="4"/>
    </row>
    <row r="14" spans="1:8" x14ac:dyDescent="0.25">
      <c r="C14" s="4"/>
      <c r="D14" s="4"/>
      <c r="E14" s="5"/>
      <c r="F14" s="4"/>
      <c r="G14" s="7"/>
      <c r="H14" s="4"/>
    </row>
    <row r="15" spans="1:8" x14ac:dyDescent="0.25">
      <c r="C15" s="4"/>
      <c r="D15" s="4"/>
      <c r="E15" s="8"/>
      <c r="F15" s="9"/>
      <c r="G15" s="7"/>
      <c r="H15" s="4"/>
    </row>
    <row r="16" spans="1:8" x14ac:dyDescent="0.25">
      <c r="B16" s="3" t="s">
        <v>12</v>
      </c>
      <c r="D16" s="17" t="s">
        <v>13</v>
      </c>
      <c r="E16" s="6"/>
      <c r="F16" s="12">
        <f>+'Sched I - Cannon &amp; TC GLO'!G8</f>
        <v>264392.52</v>
      </c>
      <c r="G16" s="3"/>
    </row>
    <row r="17" spans="1:8" x14ac:dyDescent="0.25">
      <c r="B17" s="3" t="s">
        <v>14</v>
      </c>
      <c r="D17" s="17" t="s">
        <v>13</v>
      </c>
      <c r="E17" s="6"/>
      <c r="F17" s="12">
        <f>+'Sched I - Cannon &amp; TC GLO'!G13</f>
        <v>393750</v>
      </c>
      <c r="G17" s="3"/>
    </row>
    <row r="18" spans="1:8" x14ac:dyDescent="0.25">
      <c r="B18" s="3" t="s">
        <v>15</v>
      </c>
      <c r="D18" s="17" t="s">
        <v>16</v>
      </c>
      <c r="E18" s="6"/>
      <c r="F18" s="12">
        <f>+'Sched II Lyondell'!H15</f>
        <v>-1762925</v>
      </c>
      <c r="G18" s="3"/>
    </row>
    <row r="19" spans="1:8" x14ac:dyDescent="0.25">
      <c r="B19" s="3" t="s">
        <v>37</v>
      </c>
      <c r="D19" s="17" t="s">
        <v>17</v>
      </c>
      <c r="E19" s="11"/>
      <c r="F19" s="12">
        <f>+'Sched III Centana'!K10</f>
        <v>-56082.751666666642</v>
      </c>
      <c r="G19" s="3"/>
    </row>
    <row r="20" spans="1:8" x14ac:dyDescent="0.25">
      <c r="B20" s="3" t="s">
        <v>18</v>
      </c>
      <c r="D20" s="17"/>
      <c r="E20" s="11"/>
      <c r="F20" s="12">
        <v>25000</v>
      </c>
      <c r="G20" s="3"/>
    </row>
    <row r="21" spans="1:8" x14ac:dyDescent="0.25">
      <c r="B21" s="3" t="s">
        <v>19</v>
      </c>
      <c r="D21" s="17"/>
      <c r="E21" s="11"/>
      <c r="F21" s="12">
        <v>91000</v>
      </c>
      <c r="G21" s="3"/>
    </row>
    <row r="22" spans="1:8" x14ac:dyDescent="0.25">
      <c r="B22" s="3" t="s">
        <v>20</v>
      </c>
      <c r="D22" s="5"/>
      <c r="E22" s="6"/>
      <c r="F22" s="18">
        <f>-86002.5/2</f>
        <v>-43001.25</v>
      </c>
      <c r="G22" s="3"/>
    </row>
    <row r="23" spans="1:8" x14ac:dyDescent="0.25">
      <c r="C23" s="4"/>
      <c r="D23" s="4"/>
      <c r="E23" s="8"/>
      <c r="F23" s="9"/>
      <c r="G23" s="7"/>
      <c r="H23" s="4"/>
    </row>
    <row r="24" spans="1:8" x14ac:dyDescent="0.25">
      <c r="C24" s="4"/>
      <c r="D24" s="4"/>
      <c r="E24" s="8"/>
      <c r="F24" s="9"/>
      <c r="G24" s="7"/>
      <c r="H24" s="4"/>
    </row>
    <row r="26" spans="1:8" ht="15.75" thickBot="1" x14ac:dyDescent="0.3">
      <c r="A26" s="10" t="s">
        <v>38</v>
      </c>
      <c r="B26" s="10"/>
      <c r="F26" s="14">
        <f>SUM(F16:F22)</f>
        <v>-1087866.4816666667</v>
      </c>
    </row>
    <row r="27" spans="1:8" ht="15.75" thickTop="1" x14ac:dyDescent="0.25"/>
  </sheetData>
  <mergeCells count="10">
    <mergeCell ref="A2:F2"/>
    <mergeCell ref="A4:F4"/>
    <mergeCell ref="A5:F5"/>
    <mergeCell ref="A6:F6"/>
    <mergeCell ref="A7:F7"/>
    <mergeCell ref="A12:F12"/>
    <mergeCell ref="A8:F8"/>
    <mergeCell ref="A9:F9"/>
    <mergeCell ref="A10:F10"/>
    <mergeCell ref="A11:F11"/>
  </mergeCells>
  <phoneticPr fontId="0" type="noConversion"/>
  <pageMargins left="0.75" right="0.75" top="0.75" bottom="0.7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showGridLines="0" view="pageBreakPreview" zoomScaleNormal="85" workbookViewId="0">
      <selection activeCell="A14" sqref="A14"/>
    </sheetView>
  </sheetViews>
  <sheetFormatPr defaultRowHeight="12.75" x14ac:dyDescent="0.2"/>
  <cols>
    <col min="1" max="5" width="9.140625" style="15"/>
    <col min="6" max="6" width="16.42578125" style="15" customWidth="1"/>
    <col min="7" max="7" width="13.7109375" style="20" bestFit="1" customWidth="1"/>
    <col min="8" max="16384" width="9.140625" style="15"/>
  </cols>
  <sheetData>
    <row r="1" spans="1:7" x14ac:dyDescent="0.2">
      <c r="A1" s="44" t="s">
        <v>21</v>
      </c>
      <c r="B1" s="44"/>
      <c r="C1" s="44"/>
      <c r="D1" s="44"/>
      <c r="E1" s="44"/>
      <c r="F1" s="44"/>
      <c r="G1" s="44"/>
    </row>
    <row r="5" spans="1:7" x14ac:dyDescent="0.2">
      <c r="A5" s="19" t="s">
        <v>12</v>
      </c>
    </row>
    <row r="6" spans="1:7" x14ac:dyDescent="0.2">
      <c r="B6" s="15" t="s">
        <v>22</v>
      </c>
      <c r="G6" s="20">
        <f>108136*3.26</f>
        <v>352523.36</v>
      </c>
    </row>
    <row r="7" spans="1:7" x14ac:dyDescent="0.2">
      <c r="B7" s="15" t="s">
        <v>23</v>
      </c>
      <c r="G7" s="21">
        <f>+G6*-0.25</f>
        <v>-88130.84</v>
      </c>
    </row>
    <row r="8" spans="1:7" s="23" customFormat="1" ht="13.5" thickBot="1" x14ac:dyDescent="0.25">
      <c r="A8" s="23" t="s">
        <v>39</v>
      </c>
      <c r="G8" s="41">
        <f>+G7+G6</f>
        <v>264392.52</v>
      </c>
    </row>
    <row r="9" spans="1:7" ht="13.5" thickTop="1" x14ac:dyDescent="0.2">
      <c r="G9" s="21"/>
    </row>
    <row r="10" spans="1:7" x14ac:dyDescent="0.2">
      <c r="A10" s="19" t="s">
        <v>14</v>
      </c>
      <c r="G10" s="21"/>
    </row>
    <row r="11" spans="1:7" x14ac:dyDescent="0.2">
      <c r="B11" s="15" t="s">
        <v>24</v>
      </c>
      <c r="G11" s="21">
        <v>525000</v>
      </c>
    </row>
    <row r="12" spans="1:7" x14ac:dyDescent="0.2">
      <c r="B12" s="15" t="s">
        <v>25</v>
      </c>
      <c r="G12" s="22">
        <f>+G11*-0.25</f>
        <v>-131250</v>
      </c>
    </row>
    <row r="13" spans="1:7" s="23" customFormat="1" ht="13.5" thickBot="1" x14ac:dyDescent="0.25">
      <c r="A13" s="23" t="s">
        <v>40</v>
      </c>
      <c r="G13" s="41">
        <f>+G12+G11</f>
        <v>393750</v>
      </c>
    </row>
    <row r="14" spans="1:7" ht="13.5" thickTop="1" x14ac:dyDescent="0.2"/>
  </sheetData>
  <mergeCells count="1">
    <mergeCell ref="A1:G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view="pageBreakPreview" zoomScaleNormal="85" workbookViewId="0">
      <selection activeCell="B16" sqref="B16"/>
    </sheetView>
  </sheetViews>
  <sheetFormatPr defaultRowHeight="12.75" x14ac:dyDescent="0.2"/>
  <cols>
    <col min="1" max="1" width="9.140625" style="15"/>
    <col min="2" max="2" width="9.42578125" style="15" bestFit="1" customWidth="1"/>
    <col min="3" max="3" width="11.5703125" style="25" bestFit="1" customWidth="1"/>
    <col min="4" max="4" width="11.7109375" style="26" bestFit="1" customWidth="1"/>
    <col min="5" max="5" width="16.42578125" style="26" bestFit="1" customWidth="1"/>
    <col min="6" max="7" width="16.28515625" style="26" customWidth="1"/>
    <col min="8" max="8" width="16.5703125" style="20" bestFit="1" customWidth="1"/>
    <col min="9" max="9" width="3.42578125" style="15" customWidth="1"/>
    <col min="10" max="16384" width="9.140625" style="15"/>
  </cols>
  <sheetData>
    <row r="1" spans="1:13" x14ac:dyDescent="0.2">
      <c r="A1" s="44" t="s">
        <v>26</v>
      </c>
      <c r="B1" s="44"/>
      <c r="C1" s="44"/>
      <c r="D1" s="44"/>
      <c r="E1" s="44"/>
      <c r="F1" s="44"/>
      <c r="G1" s="44"/>
      <c r="H1" s="44"/>
    </row>
    <row r="4" spans="1:13" x14ac:dyDescent="0.2">
      <c r="A4" s="19" t="s">
        <v>27</v>
      </c>
    </row>
    <row r="5" spans="1:13" x14ac:dyDescent="0.2">
      <c r="A5" s="15" t="s">
        <v>28</v>
      </c>
    </row>
    <row r="6" spans="1:13" x14ac:dyDescent="0.2">
      <c r="A6" s="27"/>
    </row>
    <row r="7" spans="1:13" ht="15" x14ac:dyDescent="0.35">
      <c r="C7" s="28" t="s">
        <v>29</v>
      </c>
      <c r="D7" s="29" t="s">
        <v>30</v>
      </c>
      <c r="E7" s="29" t="s">
        <v>31</v>
      </c>
      <c r="F7" s="29" t="s">
        <v>32</v>
      </c>
      <c r="G7" s="29" t="s">
        <v>33</v>
      </c>
      <c r="H7" s="30" t="s">
        <v>7</v>
      </c>
    </row>
    <row r="8" spans="1:13" x14ac:dyDescent="0.2">
      <c r="B8" s="31">
        <v>37043</v>
      </c>
      <c r="C8" s="25">
        <f>-5000*30</f>
        <v>-150000</v>
      </c>
      <c r="D8" s="26">
        <v>4.72</v>
      </c>
      <c r="E8" s="26">
        <f t="shared" ref="E8:E13" si="0">+F8+G8</f>
        <v>3.78</v>
      </c>
      <c r="F8" s="26">
        <v>3.738</v>
      </c>
      <c r="G8" s="26">
        <v>4.2000000000000003E-2</v>
      </c>
      <c r="H8" s="20">
        <f t="shared" ref="H8:H13" si="1">+(D8-E8)*C8</f>
        <v>-141000</v>
      </c>
    </row>
    <row r="9" spans="1:13" x14ac:dyDescent="0.2">
      <c r="B9" s="31">
        <v>37073</v>
      </c>
      <c r="C9" s="25">
        <f>-5000*31</f>
        <v>-155000</v>
      </c>
      <c r="D9" s="26">
        <v>4.72</v>
      </c>
      <c r="E9" s="26">
        <f t="shared" si="0"/>
        <v>3.26</v>
      </c>
      <c r="F9" s="26">
        <v>3.1819999999999999</v>
      </c>
      <c r="G9" s="26">
        <v>7.8E-2</v>
      </c>
      <c r="H9" s="20">
        <f t="shared" si="1"/>
        <v>-226300</v>
      </c>
    </row>
    <row r="10" spans="1:13" x14ac:dyDescent="0.2">
      <c r="B10" s="31">
        <v>37104</v>
      </c>
      <c r="C10" s="25">
        <f>-5000*31</f>
        <v>-155000</v>
      </c>
      <c r="D10" s="26">
        <v>4.72</v>
      </c>
      <c r="E10" s="26">
        <f t="shared" si="0"/>
        <v>3.2399999999999998</v>
      </c>
      <c r="F10" s="26">
        <v>3.1669999999999998</v>
      </c>
      <c r="G10" s="26">
        <v>7.2999999999999995E-2</v>
      </c>
      <c r="H10" s="20">
        <f t="shared" si="1"/>
        <v>-229400</v>
      </c>
    </row>
    <row r="11" spans="1:13" x14ac:dyDescent="0.2">
      <c r="B11" s="32">
        <v>37135</v>
      </c>
      <c r="C11" s="33">
        <f>-5000*30</f>
        <v>-150000</v>
      </c>
      <c r="D11" s="34">
        <v>4.72</v>
      </c>
      <c r="E11" s="26">
        <f t="shared" si="0"/>
        <v>2.39</v>
      </c>
      <c r="F11" s="34">
        <v>2.2949999999999999</v>
      </c>
      <c r="G11" s="34">
        <v>9.5000000000000001E-2</v>
      </c>
      <c r="H11" s="35">
        <f t="shared" si="1"/>
        <v>-349499.99999999994</v>
      </c>
      <c r="I11" s="36"/>
      <c r="J11" s="36"/>
      <c r="K11" s="36"/>
    </row>
    <row r="12" spans="1:13" x14ac:dyDescent="0.2">
      <c r="B12" s="32">
        <v>37165</v>
      </c>
      <c r="C12" s="33">
        <f>-5000*31</f>
        <v>-155000</v>
      </c>
      <c r="D12" s="34">
        <v>4.72</v>
      </c>
      <c r="E12" s="26">
        <f t="shared" si="0"/>
        <v>1.86</v>
      </c>
      <c r="F12" s="34">
        <v>1.83</v>
      </c>
      <c r="G12" s="34">
        <v>0.03</v>
      </c>
      <c r="H12" s="35">
        <f t="shared" si="1"/>
        <v>-443299.99999999988</v>
      </c>
      <c r="I12" s="36"/>
      <c r="J12" s="36"/>
      <c r="K12" s="36"/>
    </row>
    <row r="13" spans="1:13" x14ac:dyDescent="0.2">
      <c r="B13" s="32">
        <v>37196</v>
      </c>
      <c r="C13" s="33">
        <f>-5000*30</f>
        <v>-150000</v>
      </c>
      <c r="D13" s="34">
        <v>4.72</v>
      </c>
      <c r="E13" s="26">
        <f t="shared" si="0"/>
        <v>2.2305000000000001</v>
      </c>
      <c r="F13" s="34">
        <v>2.2530000000000001</v>
      </c>
      <c r="G13" s="34">
        <v>-2.2499999999999999E-2</v>
      </c>
      <c r="H13" s="37">
        <f t="shared" si="1"/>
        <v>-373424.99999999994</v>
      </c>
      <c r="I13" s="36"/>
      <c r="J13" s="36"/>
      <c r="K13" s="36"/>
      <c r="L13" s="36"/>
      <c r="M13" s="36"/>
    </row>
    <row r="15" spans="1:13" ht="13.5" thickBot="1" x14ac:dyDescent="0.25">
      <c r="B15" s="23" t="s">
        <v>41</v>
      </c>
      <c r="H15" s="24">
        <f>SUM(H8:H13)</f>
        <v>-1762925</v>
      </c>
    </row>
    <row r="16" spans="1:13" ht="13.5" thickTop="1" x14ac:dyDescent="0.2"/>
  </sheetData>
  <mergeCells count="1">
    <mergeCell ref="A1:H1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showGridLines="0" view="pageBreakPreview" zoomScaleNormal="85" workbookViewId="0">
      <selection activeCell="B11" sqref="B11"/>
    </sheetView>
  </sheetViews>
  <sheetFormatPr defaultRowHeight="12.75" x14ac:dyDescent="0.2"/>
  <cols>
    <col min="1" max="10" width="9.140625" style="15"/>
    <col min="11" max="11" width="19.85546875" style="15" bestFit="1" customWidth="1"/>
    <col min="12" max="16384" width="9.140625" style="15"/>
  </cols>
  <sheetData>
    <row r="1" spans="1:11" x14ac:dyDescent="0.2">
      <c r="A1" s="44" t="s">
        <v>34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</row>
    <row r="5" spans="1:11" x14ac:dyDescent="0.2">
      <c r="A5" s="19" t="s">
        <v>35</v>
      </c>
    </row>
    <row r="8" spans="1:11" x14ac:dyDescent="0.2">
      <c r="B8" s="15" t="s">
        <v>36</v>
      </c>
      <c r="K8" s="39">
        <f>-(96141.86*0.583333333333333)</f>
        <v>-56082.751666666642</v>
      </c>
    </row>
    <row r="10" spans="1:11" ht="13.5" thickBot="1" x14ac:dyDescent="0.25">
      <c r="B10" s="23" t="s">
        <v>42</v>
      </c>
      <c r="I10" s="15" t="s">
        <v>8</v>
      </c>
      <c r="K10" s="40">
        <f>SUM(K7:K8)</f>
        <v>-56082.751666666642</v>
      </c>
    </row>
    <row r="11" spans="1:11" ht="13.5" thickTop="1" x14ac:dyDescent="0.2"/>
  </sheetData>
  <mergeCells count="1">
    <mergeCell ref="A1:K1"/>
  </mergeCells>
  <phoneticPr fontId="0" type="noConversion"/>
  <pageMargins left="0.75" right="0.75" top="1" bottom="1" header="0.5" footer="0.5"/>
  <pageSetup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workingcapital</vt:lpstr>
      <vt:lpstr>Sched I - Cannon &amp; TC GLO</vt:lpstr>
      <vt:lpstr>Sched II Lyondell</vt:lpstr>
      <vt:lpstr>Sched III Centana</vt:lpstr>
      <vt:lpstr>'Sched I - Cannon &amp; TC GLO'!Print_Area</vt:lpstr>
      <vt:lpstr>'Sched II Lyondell'!Print_Area</vt:lpstr>
      <vt:lpstr>'Sched III Centana'!Print_Area</vt:lpstr>
      <vt:lpstr>workingcapital!Print_Area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jcoffey</dc:creator>
  <cp:lastModifiedBy>Felienne</cp:lastModifiedBy>
  <cp:lastPrinted>2001-10-24T15:51:07Z</cp:lastPrinted>
  <dcterms:created xsi:type="dcterms:W3CDTF">2001-10-12T16:10:36Z</dcterms:created>
  <dcterms:modified xsi:type="dcterms:W3CDTF">2014-09-04T08:00:46Z</dcterms:modified>
</cp:coreProperties>
</file>