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225" windowWidth="13980" windowHeight="7365"/>
  </bookViews>
  <sheets>
    <sheet name="Rate Table" sheetId="1" r:id="rId1"/>
    <sheet name="MW Info" sheetId="10" r:id="rId2"/>
  </sheets>
  <definedNames>
    <definedName name="_xlnm.Print_Area" localSheetId="0">'Rate Table'!$A$1:$L$69</definedName>
  </definedNames>
  <calcPr calcId="152511"/>
</workbook>
</file>

<file path=xl/calcChain.xml><?xml version="1.0" encoding="utf-8"?>
<calcChain xmlns="http://schemas.openxmlformats.org/spreadsheetml/2006/main">
  <c r="F6" i="1" l="1"/>
  <c r="D7" i="1"/>
  <c r="F7" i="1" s="1"/>
  <c r="D8" i="1"/>
  <c r="F8" i="1"/>
  <c r="F10" i="1"/>
  <c r="D11" i="1"/>
  <c r="F11" i="1"/>
  <c r="F12" i="1"/>
  <c r="D14" i="1"/>
  <c r="F14" i="1" s="1"/>
  <c r="F15" i="1"/>
  <c r="D16" i="1"/>
  <c r="F16" i="1" s="1"/>
  <c r="F17" i="1"/>
  <c r="F18" i="1"/>
  <c r="F19" i="1"/>
  <c r="F21" i="1"/>
  <c r="F22" i="1"/>
  <c r="F24" i="1"/>
  <c r="F25" i="1"/>
  <c r="D26" i="1"/>
  <c r="F26" i="1"/>
  <c r="F27" i="1"/>
  <c r="D28" i="1"/>
  <c r="F28" i="1"/>
  <c r="F29" i="1"/>
  <c r="F30" i="1"/>
  <c r="D32" i="1"/>
  <c r="F34" i="1"/>
  <c r="F35" i="1"/>
  <c r="F37" i="1"/>
  <c r="F43" i="1"/>
  <c r="D44" i="1"/>
  <c r="F44" i="1" s="1"/>
  <c r="F46" i="1"/>
  <c r="F48" i="1"/>
  <c r="F49" i="1"/>
  <c r="D50" i="1"/>
  <c r="F50" i="1"/>
  <c r="F51" i="1"/>
  <c r="F52" i="1"/>
  <c r="D53" i="1"/>
  <c r="F53" i="1"/>
  <c r="D54" i="1"/>
  <c r="F54" i="1" s="1"/>
  <c r="D55" i="1"/>
  <c r="F55" i="1"/>
  <c r="F57" i="1"/>
  <c r="F58" i="1"/>
  <c r="D59" i="1"/>
  <c r="F59" i="1"/>
  <c r="F60" i="1"/>
  <c r="D61" i="1"/>
  <c r="F61" i="1"/>
  <c r="F62" i="1"/>
  <c r="D63" i="1"/>
  <c r="F63" i="1"/>
  <c r="F66" i="1"/>
  <c r="F67" i="1"/>
  <c r="F69" i="1"/>
  <c r="F74" i="1"/>
  <c r="D75" i="1"/>
  <c r="F75" i="1"/>
  <c r="D76" i="1"/>
  <c r="F76" i="1"/>
  <c r="F78" i="1"/>
  <c r="F79" i="1"/>
  <c r="F81" i="1"/>
  <c r="F82" i="1"/>
  <c r="D83" i="1"/>
  <c r="F83" i="1"/>
  <c r="F84" i="1"/>
  <c r="F85" i="1"/>
  <c r="D86" i="1"/>
  <c r="F86" i="1"/>
  <c r="D87" i="1"/>
  <c r="F87" i="1" s="1"/>
  <c r="F88" i="1"/>
  <c r="F90" i="1"/>
  <c r="D92" i="1"/>
  <c r="F92" i="1"/>
  <c r="D94" i="1"/>
  <c r="F96" i="1"/>
  <c r="F101" i="1"/>
  <c r="D102" i="1"/>
  <c r="F102" i="1"/>
  <c r="D103" i="1"/>
  <c r="F103" i="1" s="1"/>
  <c r="F106" i="1"/>
  <c r="F107" i="1"/>
  <c r="D108" i="1"/>
  <c r="F108" i="1"/>
  <c r="F109" i="1"/>
  <c r="F110" i="1"/>
  <c r="D111" i="1"/>
  <c r="F111" i="1" s="1"/>
  <c r="D112" i="1"/>
  <c r="F112" i="1" s="1"/>
  <c r="F113" i="1"/>
  <c r="F115" i="1"/>
  <c r="D117" i="1"/>
  <c r="F117" i="1"/>
  <c r="D119" i="1"/>
  <c r="F121" i="1"/>
  <c r="F126" i="1"/>
  <c r="D127" i="1"/>
  <c r="F127" i="1"/>
  <c r="D128" i="1"/>
  <c r="F128" i="1" s="1"/>
  <c r="F130" i="1"/>
  <c r="F132" i="1"/>
  <c r="F133" i="1"/>
  <c r="D134" i="1"/>
  <c r="F134" i="1" s="1"/>
  <c r="F135" i="1"/>
  <c r="F136" i="1"/>
  <c r="D137" i="1"/>
  <c r="F137" i="1"/>
  <c r="D138" i="1"/>
  <c r="F138" i="1" s="1"/>
  <c r="F139" i="1"/>
  <c r="F141" i="1"/>
  <c r="D143" i="1"/>
  <c r="F143" i="1"/>
  <c r="D145" i="1"/>
  <c r="F147" i="1"/>
  <c r="F152" i="1"/>
  <c r="D153" i="1"/>
  <c r="F153" i="1"/>
  <c r="D154" i="1"/>
  <c r="F154" i="1"/>
  <c r="F156" i="1"/>
  <c r="F158" i="1"/>
  <c r="D160" i="1"/>
  <c r="F160" i="1"/>
  <c r="F161" i="1"/>
  <c r="F162" i="1"/>
  <c r="D163" i="1"/>
  <c r="F163" i="1"/>
  <c r="D164" i="1"/>
  <c r="F164" i="1" s="1"/>
  <c r="F165" i="1"/>
  <c r="F167" i="1"/>
  <c r="D169" i="1"/>
  <c r="F169" i="1"/>
  <c r="D171" i="1"/>
  <c r="F171" i="1"/>
  <c r="F173" i="1"/>
</calcChain>
</file>

<file path=xl/sharedStrings.xml><?xml version="1.0" encoding="utf-8"?>
<sst xmlns="http://schemas.openxmlformats.org/spreadsheetml/2006/main" count="594" uniqueCount="94">
  <si>
    <t>Provider</t>
  </si>
  <si>
    <t>Rate</t>
  </si>
  <si>
    <t>A/S</t>
  </si>
  <si>
    <t>Losses</t>
  </si>
  <si>
    <t>Amount</t>
  </si>
  <si>
    <t>FE</t>
  </si>
  <si>
    <t>Type</t>
  </si>
  <si>
    <t>Hourly Non-Firm On-Peak</t>
  </si>
  <si>
    <t>Hourly Non-Firm OFF-Peak</t>
  </si>
  <si>
    <t>HNF-off</t>
  </si>
  <si>
    <t>HNF-on</t>
  </si>
  <si>
    <t>Daily Non-Firm On-Peak</t>
  </si>
  <si>
    <t>DNF-On</t>
  </si>
  <si>
    <t xml:space="preserve">Amount </t>
  </si>
  <si>
    <t>Daily Non-Firm Off-Peak</t>
  </si>
  <si>
    <t>DNF-Off</t>
  </si>
  <si>
    <t xml:space="preserve">Weekly Non-Firm </t>
  </si>
  <si>
    <t>WNF</t>
  </si>
  <si>
    <t>AP/AEP/DLCO/DPL/FE/MECS/PJM</t>
  </si>
  <si>
    <t xml:space="preserve">Monthly Non-Firm </t>
  </si>
  <si>
    <t>MNF</t>
  </si>
  <si>
    <t>LG&amp;E</t>
  </si>
  <si>
    <t>Duke</t>
  </si>
  <si>
    <t>?</t>
  </si>
  <si>
    <t>Cinergy</t>
  </si>
  <si>
    <t>HNF-on (16 Hours)</t>
  </si>
  <si>
    <t>DNF-On (16 Hours)</t>
  </si>
  <si>
    <t>DNF-On (24 Hours)</t>
  </si>
  <si>
    <t>Comed</t>
  </si>
  <si>
    <t>Ameren</t>
  </si>
  <si>
    <t>Entergy</t>
  </si>
  <si>
    <t xml:space="preserve"> </t>
  </si>
  <si>
    <t>AEP</t>
  </si>
  <si>
    <t>Posted</t>
  </si>
  <si>
    <t>AP</t>
  </si>
  <si>
    <t>TVA</t>
  </si>
  <si>
    <t>A/S included in Rate</t>
  </si>
  <si>
    <t>CPL</t>
  </si>
  <si>
    <t>Soco</t>
  </si>
  <si>
    <t>Hourly Non-Firm</t>
  </si>
  <si>
    <t>Check Monthly</t>
  </si>
  <si>
    <t>Big Rivers</t>
  </si>
  <si>
    <t>AECI</t>
  </si>
  <si>
    <t>VEPCO</t>
  </si>
  <si>
    <t>Plus Losses Check Monthly</t>
  </si>
  <si>
    <t>Alliant</t>
  </si>
  <si>
    <t>Sat -Sun &amp; Holidays (Loss @ Posted Rate) Check Monthly</t>
  </si>
  <si>
    <t>Mon-Fri (Loss @ Posted Rate) Check Monthly</t>
  </si>
  <si>
    <t>Loss @ Posted Rate Check Monthly</t>
  </si>
  <si>
    <t>DPL</t>
  </si>
  <si>
    <t>AP/AEP/DLCO/DPL/MECS/PJM</t>
  </si>
  <si>
    <t>GTC</t>
  </si>
  <si>
    <t>IPL</t>
  </si>
  <si>
    <t>NSP</t>
  </si>
  <si>
    <t>SCE&amp;G</t>
  </si>
  <si>
    <t>WAPA</t>
  </si>
  <si>
    <t>Per Request on MAPP system</t>
  </si>
  <si>
    <t>WEPCO</t>
  </si>
  <si>
    <t>Add $1.82 per HOUR not PER MW</t>
  </si>
  <si>
    <t>NON MAPP RATE</t>
  </si>
  <si>
    <t>NIPSCO</t>
  </si>
  <si>
    <t>In rate</t>
  </si>
  <si>
    <t>In Rate</t>
  </si>
  <si>
    <t>Posted or 3.3%</t>
  </si>
  <si>
    <t>Check Losses Monthly</t>
  </si>
  <si>
    <t>AP/AEP/DLCO/DPL/MECS/PJM Check Losses Monthly</t>
  </si>
  <si>
    <t>Check Rate Monthly</t>
  </si>
  <si>
    <t>Santee Cooper</t>
  </si>
  <si>
    <t>MW Charged</t>
  </si>
  <si>
    <t>MW In</t>
  </si>
  <si>
    <t>Financial or Self Provided</t>
  </si>
  <si>
    <t>Financial</t>
  </si>
  <si>
    <t>Posted or 2.812%</t>
  </si>
  <si>
    <t>MW Out</t>
  </si>
  <si>
    <t>Self Provided</t>
  </si>
  <si>
    <t>$1.00 or 3.58%</t>
  </si>
  <si>
    <t>Notes</t>
  </si>
  <si>
    <t>Will charge penalties</t>
  </si>
  <si>
    <t>Penalty 200%</t>
  </si>
  <si>
    <t>MAPP</t>
  </si>
  <si>
    <t>SIGECO</t>
  </si>
  <si>
    <t>SWPP</t>
  </si>
  <si>
    <t>Penalty 150%</t>
  </si>
  <si>
    <t>Transmission Table  AS OF JUNE 20, 2000</t>
  </si>
  <si>
    <t>HNF</t>
  </si>
  <si>
    <t>FPL</t>
  </si>
  <si>
    <t>JEA</t>
  </si>
  <si>
    <t>NYISO</t>
  </si>
  <si>
    <t xml:space="preserve">NTAC $.32; VS $.40; SC&amp;D $.44 (tran rate paid to TSCs as demand) </t>
  </si>
  <si>
    <t>PJM</t>
  </si>
  <si>
    <t>estimate</t>
  </si>
  <si>
    <r>
      <t>FE</t>
    </r>
    <r>
      <rPr>
        <sz val="9"/>
        <rFont val="Arial"/>
        <family val="2"/>
      </rPr>
      <t xml:space="preserve"> Check Losses Monthly</t>
    </r>
  </si>
  <si>
    <t>FE - other CPs</t>
  </si>
  <si>
    <t>Transmission Rates Table as of December 1st,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</si>
</sst>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000_);_(&quot;$&quot;* \(#,##0.0000\);_(&quot;$&quot;* &quot;-&quot;????_);_(@_)"/>
    <numFmt numFmtId="169" formatCode="_(&quot;$&quot;* #,##0.000_);_(&quot;$&quot;* \(#,##0.000\);_(&quot;$&quot;* &quot;-&quot;??_);_(@_)"/>
    <numFmt numFmtId="170" formatCode="0.0%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0" fontId="0" fillId="0" borderId="0" xfId="0" applyNumberFormat="1" applyAlignment="1">
      <alignment horizontal="left"/>
    </xf>
    <xf numFmtId="10" fontId="1" fillId="0" borderId="0" xfId="3" applyNumberFormat="1" applyAlignment="1">
      <alignment horizontal="left"/>
    </xf>
    <xf numFmtId="0" fontId="4" fillId="2" borderId="1" xfId="0" applyFont="1" applyFill="1" applyBorder="1"/>
    <xf numFmtId="44" fontId="4" fillId="2" borderId="1" xfId="2" applyFont="1" applyFill="1" applyBorder="1"/>
    <xf numFmtId="169" fontId="4" fillId="2" borderId="2" xfId="0" applyNumberFormat="1" applyFont="1" applyFill="1" applyBorder="1"/>
    <xf numFmtId="0" fontId="4" fillId="0" borderId="0" xfId="0" applyFont="1" applyFill="1"/>
    <xf numFmtId="0" fontId="4" fillId="0" borderId="0" xfId="0" applyFont="1"/>
    <xf numFmtId="0" fontId="3" fillId="3" borderId="0" xfId="0" applyFont="1" applyFill="1"/>
    <xf numFmtId="0" fontId="4" fillId="3" borderId="0" xfId="0" applyFont="1" applyFill="1"/>
    <xf numFmtId="44" fontId="4" fillId="3" borderId="0" xfId="2" applyFont="1" applyFill="1"/>
    <xf numFmtId="44" fontId="4" fillId="0" borderId="0" xfId="2" applyFont="1"/>
    <xf numFmtId="169" fontId="4" fillId="0" borderId="0" xfId="0" applyNumberFormat="1" applyFont="1"/>
    <xf numFmtId="0" fontId="3" fillId="4" borderId="0" xfId="0" applyFont="1" applyFill="1"/>
    <xf numFmtId="44" fontId="3" fillId="4" borderId="0" xfId="2" applyFont="1" applyFill="1"/>
    <xf numFmtId="169" fontId="3" fillId="4" borderId="0" xfId="0" applyNumberFormat="1" applyFont="1" applyFill="1"/>
    <xf numFmtId="44" fontId="4" fillId="0" borderId="0" xfId="2" applyFont="1" applyFill="1"/>
    <xf numFmtId="169" fontId="4" fillId="0" borderId="0" xfId="2" applyNumberFormat="1" applyFont="1" applyFill="1"/>
    <xf numFmtId="169" fontId="4" fillId="0" borderId="0" xfId="2" applyNumberFormat="1" applyFont="1"/>
    <xf numFmtId="10" fontId="4" fillId="0" borderId="0" xfId="0" applyNumberFormat="1" applyFont="1"/>
    <xf numFmtId="169" fontId="4" fillId="0" borderId="0" xfId="0" applyNumberFormat="1" applyFont="1" applyFill="1"/>
    <xf numFmtId="10" fontId="4" fillId="0" borderId="0" xfId="3" applyNumberFormat="1" applyFont="1"/>
    <xf numFmtId="43" fontId="4" fillId="0" borderId="0" xfId="1" applyFont="1"/>
    <xf numFmtId="9" fontId="4" fillId="0" borderId="0" xfId="0" applyNumberFormat="1" applyFont="1"/>
    <xf numFmtId="165" fontId="4" fillId="0" borderId="0" xfId="2" applyNumberFormat="1" applyFont="1"/>
    <xf numFmtId="10" fontId="4" fillId="0" borderId="0" xfId="0" applyNumberFormat="1" applyFont="1" applyFill="1"/>
    <xf numFmtId="169" fontId="3" fillId="4" borderId="0" xfId="2" applyNumberFormat="1" applyFont="1" applyFill="1"/>
    <xf numFmtId="170" fontId="4" fillId="0" borderId="0" xfId="0" applyNumberFormat="1" applyFont="1"/>
    <xf numFmtId="0" fontId="3" fillId="0" borderId="0" xfId="0" applyFont="1" applyFill="1"/>
    <xf numFmtId="43" fontId="4" fillId="0" borderId="0" xfId="1" applyFont="1" applyAlignment="1">
      <alignment horizontal="right"/>
    </xf>
    <xf numFmtId="0" fontId="5" fillId="2" borderId="3" xfId="0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33"/>
  <sheetViews>
    <sheetView tabSelected="1" workbookViewId="0">
      <selection activeCell="F15" sqref="F15"/>
    </sheetView>
  </sheetViews>
  <sheetFormatPr defaultRowHeight="12" x14ac:dyDescent="0.2"/>
  <cols>
    <col min="1" max="1" width="13.140625" style="11" customWidth="1"/>
    <col min="2" max="2" width="16.42578125" style="11" bestFit="1" customWidth="1"/>
    <col min="3" max="3" width="11.28515625" style="15" bestFit="1" customWidth="1"/>
    <col min="4" max="4" width="9.7109375" style="15" bestFit="1" customWidth="1"/>
    <col min="5" max="5" width="16.7109375" style="11" customWidth="1"/>
    <col min="6" max="6" width="11.28515625" style="16" bestFit="1" customWidth="1"/>
    <col min="7" max="7" width="49.85546875" style="10" bestFit="1" customWidth="1"/>
    <col min="8" max="8" width="16.28515625" style="10" customWidth="1"/>
    <col min="9" max="13" width="9.140625" style="10"/>
    <col min="14" max="16384" width="9.140625" style="11"/>
  </cols>
  <sheetData>
    <row r="1" spans="1:12" ht="16.5" thickBot="1" x14ac:dyDescent="0.3">
      <c r="A1" s="34" t="s">
        <v>93</v>
      </c>
      <c r="B1" s="7"/>
      <c r="C1" s="8"/>
      <c r="D1" s="8"/>
      <c r="E1" s="7"/>
      <c r="F1" s="9"/>
    </row>
    <row r="3" spans="1:12" x14ac:dyDescent="0.2">
      <c r="A3" s="12" t="s">
        <v>7</v>
      </c>
      <c r="B3" s="13"/>
      <c r="C3" s="14"/>
    </row>
    <row r="4" spans="1:12" x14ac:dyDescent="0.2">
      <c r="A4" s="17" t="s">
        <v>0</v>
      </c>
      <c r="B4" s="17" t="s">
        <v>6</v>
      </c>
      <c r="C4" s="18" t="s">
        <v>1</v>
      </c>
      <c r="D4" s="18" t="s">
        <v>2</v>
      </c>
      <c r="E4" s="17" t="s">
        <v>3</v>
      </c>
      <c r="F4" s="19" t="s">
        <v>13</v>
      </c>
    </row>
    <row r="5" spans="1:12" x14ac:dyDescent="0.2">
      <c r="A5" s="11" t="s">
        <v>32</v>
      </c>
      <c r="B5" s="11" t="s">
        <v>10</v>
      </c>
      <c r="C5" s="20" t="s">
        <v>33</v>
      </c>
      <c r="D5" s="21">
        <v>0.28999999999999998</v>
      </c>
      <c r="E5" s="11" t="s">
        <v>63</v>
      </c>
      <c r="F5" s="22"/>
    </row>
    <row r="6" spans="1:12" x14ac:dyDescent="0.2">
      <c r="A6" s="11" t="s">
        <v>42</v>
      </c>
      <c r="B6" s="11" t="s">
        <v>10</v>
      </c>
      <c r="C6" s="21">
        <v>3</v>
      </c>
      <c r="D6" s="21">
        <v>0.2</v>
      </c>
      <c r="E6" s="15" t="s">
        <v>75</v>
      </c>
      <c r="F6" s="22">
        <f>SUM(C6:E6)</f>
        <v>3.2</v>
      </c>
    </row>
    <row r="7" spans="1:12" x14ac:dyDescent="0.2">
      <c r="A7" s="11" t="s">
        <v>29</v>
      </c>
      <c r="B7" s="11" t="s">
        <v>10</v>
      </c>
      <c r="C7" s="21">
        <v>1.89</v>
      </c>
      <c r="D7" s="21">
        <f>0.08+0.12</f>
        <v>0.2</v>
      </c>
      <c r="E7" s="15">
        <v>0.50760000000000005</v>
      </c>
      <c r="F7" s="22">
        <f>SUM(C7:E7)+0.26</f>
        <v>2.8575999999999997</v>
      </c>
      <c r="G7" s="10" t="s">
        <v>44</v>
      </c>
    </row>
    <row r="8" spans="1:12" x14ac:dyDescent="0.2">
      <c r="A8" s="11" t="s">
        <v>45</v>
      </c>
      <c r="B8" s="11" t="s">
        <v>10</v>
      </c>
      <c r="C8" s="21">
        <v>1</v>
      </c>
      <c r="D8" s="21">
        <f>0.07+0.12</f>
        <v>0.19</v>
      </c>
      <c r="E8" s="23">
        <v>2.9000000000000001E-2</v>
      </c>
      <c r="F8" s="22">
        <f>SUM(C8:D8)</f>
        <v>1.19</v>
      </c>
      <c r="G8" s="10" t="s">
        <v>59</v>
      </c>
    </row>
    <row r="9" spans="1:12" x14ac:dyDescent="0.2">
      <c r="A9" s="11" t="s">
        <v>34</v>
      </c>
      <c r="B9" s="11" t="s">
        <v>10</v>
      </c>
      <c r="C9" s="21" t="s">
        <v>33</v>
      </c>
      <c r="D9" s="21">
        <v>0.2</v>
      </c>
      <c r="E9" s="20" t="s">
        <v>72</v>
      </c>
      <c r="F9" s="24"/>
    </row>
    <row r="10" spans="1:12" x14ac:dyDescent="0.2">
      <c r="A10" s="11" t="s">
        <v>41</v>
      </c>
      <c r="B10" s="11" t="s">
        <v>10</v>
      </c>
      <c r="C10" s="21">
        <v>2.8359999999999999</v>
      </c>
      <c r="D10" s="21">
        <v>0.2</v>
      </c>
      <c r="E10" s="20"/>
      <c r="F10" s="24">
        <f>SUM(C10:E10)</f>
        <v>3.036</v>
      </c>
    </row>
    <row r="11" spans="1:12" x14ac:dyDescent="0.2">
      <c r="A11" s="11" t="s">
        <v>24</v>
      </c>
      <c r="B11" s="11" t="s">
        <v>10</v>
      </c>
      <c r="C11" s="21">
        <v>2.61</v>
      </c>
      <c r="D11" s="21">
        <f>0.35+0.04</f>
        <v>0.38999999999999996</v>
      </c>
      <c r="E11" s="15">
        <v>1.06</v>
      </c>
      <c r="F11" s="16">
        <f>SUM(C11:E11)</f>
        <v>4.0600000000000005</v>
      </c>
      <c r="G11" s="10" t="s">
        <v>64</v>
      </c>
    </row>
    <row r="12" spans="1:12" x14ac:dyDescent="0.2">
      <c r="A12" s="11" t="s">
        <v>24</v>
      </c>
      <c r="B12" s="11" t="s">
        <v>25</v>
      </c>
      <c r="C12" s="21">
        <v>1.81</v>
      </c>
      <c r="D12" s="21">
        <v>0.39</v>
      </c>
      <c r="E12" s="15">
        <v>0.87</v>
      </c>
      <c r="F12" s="16">
        <f>SUM(C12:E12)</f>
        <v>3.0700000000000003</v>
      </c>
      <c r="G12" s="10" t="s">
        <v>64</v>
      </c>
      <c r="L12" s="10" t="s">
        <v>31</v>
      </c>
    </row>
    <row r="13" spans="1:12" x14ac:dyDescent="0.2">
      <c r="A13" s="11" t="s">
        <v>28</v>
      </c>
      <c r="B13" s="11" t="s">
        <v>10</v>
      </c>
      <c r="C13" s="21" t="s">
        <v>33</v>
      </c>
      <c r="D13" s="21">
        <v>0.29399999999999998</v>
      </c>
      <c r="E13" s="23">
        <v>3.7999999999999999E-2</v>
      </c>
      <c r="L13" s="10" t="s">
        <v>31</v>
      </c>
    </row>
    <row r="14" spans="1:12" x14ac:dyDescent="0.2">
      <c r="A14" s="11" t="s">
        <v>37</v>
      </c>
      <c r="B14" s="11" t="s">
        <v>10</v>
      </c>
      <c r="C14" s="21">
        <v>2.6</v>
      </c>
      <c r="D14" s="21">
        <f>0.06+0.31</f>
        <v>0.37</v>
      </c>
      <c r="E14" s="23">
        <v>2.1499999999999998E-2</v>
      </c>
      <c r="F14" s="16">
        <f>SUM(C14:D14)</f>
        <v>2.97</v>
      </c>
      <c r="L14" s="10" t="s">
        <v>31</v>
      </c>
    </row>
    <row r="15" spans="1:12" x14ac:dyDescent="0.2">
      <c r="A15" s="11" t="s">
        <v>49</v>
      </c>
      <c r="B15" s="11" t="s">
        <v>10</v>
      </c>
      <c r="C15" s="21">
        <v>2</v>
      </c>
      <c r="D15" s="21"/>
      <c r="E15" s="23">
        <v>0.03</v>
      </c>
      <c r="F15" s="16">
        <f>SUM(C15:D15)</f>
        <v>2</v>
      </c>
      <c r="G15" s="10" t="s">
        <v>36</v>
      </c>
    </row>
    <row r="16" spans="1:12" x14ac:dyDescent="0.2">
      <c r="A16" s="11" t="s">
        <v>22</v>
      </c>
      <c r="B16" s="11" t="s">
        <v>10</v>
      </c>
      <c r="C16" s="21">
        <v>3</v>
      </c>
      <c r="D16" s="21">
        <f>0.04+0.6</f>
        <v>0.64</v>
      </c>
      <c r="E16" s="25">
        <v>0.03</v>
      </c>
      <c r="F16" s="16">
        <f>+C16+D16</f>
        <v>3.64</v>
      </c>
    </row>
    <row r="17" spans="1:7" x14ac:dyDescent="0.2">
      <c r="A17" s="11" t="s">
        <v>30</v>
      </c>
      <c r="B17" s="11" t="s">
        <v>10</v>
      </c>
      <c r="C17" s="21">
        <v>2.95</v>
      </c>
      <c r="D17" s="21">
        <v>0.3</v>
      </c>
      <c r="E17" s="23">
        <v>0.03</v>
      </c>
      <c r="F17" s="16">
        <f>+C17+D17</f>
        <v>3.25</v>
      </c>
    </row>
    <row r="18" spans="1:7" x14ac:dyDescent="0.2">
      <c r="A18" s="11" t="s">
        <v>5</v>
      </c>
      <c r="B18" s="11" t="s">
        <v>10</v>
      </c>
      <c r="C18" s="21">
        <v>2.74</v>
      </c>
      <c r="D18" s="21">
        <v>0.37</v>
      </c>
      <c r="E18" s="15">
        <v>0.44</v>
      </c>
      <c r="F18" s="16">
        <f>SUM(C18:E18)</f>
        <v>3.5500000000000003</v>
      </c>
      <c r="G18" s="32" t="s">
        <v>91</v>
      </c>
    </row>
    <row r="19" spans="1:7" x14ac:dyDescent="0.2">
      <c r="A19" s="11" t="s">
        <v>92</v>
      </c>
      <c r="B19" s="11" t="s">
        <v>10</v>
      </c>
      <c r="C19" s="21">
        <v>2.5</v>
      </c>
      <c r="D19" s="21">
        <v>0.37</v>
      </c>
      <c r="E19" s="15">
        <v>0.44</v>
      </c>
      <c r="F19" s="16">
        <f>SUM(C19:E19)</f>
        <v>3.31</v>
      </c>
      <c r="G19" s="32" t="s">
        <v>65</v>
      </c>
    </row>
    <row r="20" spans="1:7" x14ac:dyDescent="0.2">
      <c r="A20" s="11" t="s">
        <v>85</v>
      </c>
      <c r="B20" s="11" t="s">
        <v>10</v>
      </c>
      <c r="C20" s="21"/>
      <c r="D20" s="21">
        <v>0.32069999999999999</v>
      </c>
      <c r="E20" s="15"/>
    </row>
    <row r="21" spans="1:7" x14ac:dyDescent="0.2">
      <c r="A21" s="11" t="s">
        <v>51</v>
      </c>
      <c r="B21" s="11" t="s">
        <v>10</v>
      </c>
      <c r="C21" s="21">
        <v>2.13</v>
      </c>
      <c r="D21" s="21">
        <v>0.44</v>
      </c>
      <c r="E21" s="23">
        <v>0.03</v>
      </c>
      <c r="F21" s="16">
        <f>+C21+D21</f>
        <v>2.57</v>
      </c>
    </row>
    <row r="22" spans="1:7" x14ac:dyDescent="0.2">
      <c r="A22" s="11" t="s">
        <v>52</v>
      </c>
      <c r="B22" s="11" t="s">
        <v>10</v>
      </c>
      <c r="C22" s="21">
        <v>1.5</v>
      </c>
      <c r="D22" s="21">
        <v>0.35</v>
      </c>
      <c r="E22" s="23">
        <v>2.3099999999999999E-2</v>
      </c>
      <c r="F22" s="16">
        <f>SUM(C22:D22)</f>
        <v>1.85</v>
      </c>
    </row>
    <row r="23" spans="1:7" x14ac:dyDescent="0.2">
      <c r="A23" s="11" t="s">
        <v>86</v>
      </c>
      <c r="B23" s="11" t="s">
        <v>10</v>
      </c>
      <c r="C23" s="21" t="s">
        <v>33</v>
      </c>
      <c r="D23" s="21">
        <v>0.19</v>
      </c>
      <c r="E23" s="15"/>
    </row>
    <row r="24" spans="1:7" x14ac:dyDescent="0.2">
      <c r="A24" s="11" t="s">
        <v>21</v>
      </c>
      <c r="B24" s="11" t="s">
        <v>10</v>
      </c>
      <c r="C24" s="21">
        <v>1.7</v>
      </c>
      <c r="D24" s="21">
        <v>0.15</v>
      </c>
      <c r="E24" s="23">
        <v>0.01</v>
      </c>
      <c r="F24" s="16">
        <f>+C24+D24</f>
        <v>1.8499999999999999</v>
      </c>
    </row>
    <row r="25" spans="1:7" x14ac:dyDescent="0.2">
      <c r="A25" s="11" t="s">
        <v>60</v>
      </c>
      <c r="B25" s="11" t="s">
        <v>10</v>
      </c>
      <c r="C25" s="21">
        <v>3</v>
      </c>
      <c r="D25" s="21" t="s">
        <v>61</v>
      </c>
      <c r="E25" s="33" t="s">
        <v>61</v>
      </c>
      <c r="F25" s="16">
        <f>SUM(E25,C25)</f>
        <v>3</v>
      </c>
      <c r="G25" s="10" t="s">
        <v>66</v>
      </c>
    </row>
    <row r="26" spans="1:7" x14ac:dyDescent="0.2">
      <c r="A26" s="11" t="s">
        <v>53</v>
      </c>
      <c r="B26" s="11" t="s">
        <v>10</v>
      </c>
      <c r="C26" s="21">
        <v>1.5840000000000001</v>
      </c>
      <c r="D26" s="21">
        <f>0.093+0.226</f>
        <v>0.31900000000000001</v>
      </c>
      <c r="E26" s="23">
        <v>2.4E-2</v>
      </c>
      <c r="F26" s="16">
        <f>+C26+D26</f>
        <v>1.903</v>
      </c>
    </row>
    <row r="27" spans="1:7" x14ac:dyDescent="0.2">
      <c r="A27" s="11" t="s">
        <v>87</v>
      </c>
      <c r="B27" s="11" t="s">
        <v>84</v>
      </c>
      <c r="C27" s="21"/>
      <c r="D27" s="21">
        <v>1.1599999999999999</v>
      </c>
      <c r="E27" s="23"/>
      <c r="F27" s="16">
        <f>+C27+D27</f>
        <v>1.1599999999999999</v>
      </c>
      <c r="G27" s="10" t="s">
        <v>88</v>
      </c>
    </row>
    <row r="28" spans="1:7" x14ac:dyDescent="0.2">
      <c r="A28" s="11" t="s">
        <v>89</v>
      </c>
      <c r="B28" s="11" t="s">
        <v>84</v>
      </c>
      <c r="C28" s="21">
        <v>0.67</v>
      </c>
      <c r="D28" s="21">
        <f>0.303+1.15-0.973</f>
        <v>0.47999999999999987</v>
      </c>
      <c r="E28" s="23"/>
      <c r="F28" s="16">
        <f>+C28+D28</f>
        <v>1.1499999999999999</v>
      </c>
      <c r="G28" s="10" t="s">
        <v>90</v>
      </c>
    </row>
    <row r="29" spans="1:7" x14ac:dyDescent="0.2">
      <c r="A29" s="11" t="s">
        <v>67</v>
      </c>
      <c r="B29" s="11" t="s">
        <v>10</v>
      </c>
      <c r="C29" s="21">
        <v>1.9</v>
      </c>
      <c r="D29" s="21">
        <v>0.11</v>
      </c>
      <c r="E29" s="23">
        <v>2.3400000000000001E-2</v>
      </c>
      <c r="F29" s="16">
        <f>SUM(C29:D29)</f>
        <v>2.0099999999999998</v>
      </c>
    </row>
    <row r="30" spans="1:7" x14ac:dyDescent="0.2">
      <c r="A30" s="11" t="s">
        <v>54</v>
      </c>
      <c r="B30" s="11" t="s">
        <v>10</v>
      </c>
      <c r="C30" s="21">
        <v>1.79</v>
      </c>
      <c r="D30" s="21">
        <v>0.37</v>
      </c>
      <c r="E30" s="15" t="s">
        <v>23</v>
      </c>
      <c r="F30" s="16">
        <f>SUM(C30:E30)</f>
        <v>2.16</v>
      </c>
    </row>
    <row r="31" spans="1:7" x14ac:dyDescent="0.2">
      <c r="A31" s="11" t="s">
        <v>80</v>
      </c>
      <c r="B31" s="11" t="s">
        <v>10</v>
      </c>
      <c r="C31" s="21" t="s">
        <v>33</v>
      </c>
      <c r="D31" s="21">
        <v>0.28000000000000003</v>
      </c>
      <c r="E31" s="23">
        <v>3.2000000000000001E-2</v>
      </c>
    </row>
    <row r="32" spans="1:7" ht="13.5" customHeight="1" x14ac:dyDescent="0.2">
      <c r="A32" s="11" t="s">
        <v>38</v>
      </c>
      <c r="B32" s="11" t="s">
        <v>10</v>
      </c>
      <c r="C32" s="21" t="s">
        <v>33</v>
      </c>
      <c r="D32" s="21">
        <f>0.23+0.17</f>
        <v>0.4</v>
      </c>
      <c r="E32" s="23">
        <v>0.03</v>
      </c>
    </row>
    <row r="33" spans="1:7" x14ac:dyDescent="0.2">
      <c r="A33" s="11" t="s">
        <v>35</v>
      </c>
      <c r="B33" s="11" t="s">
        <v>10</v>
      </c>
      <c r="C33" s="21" t="s">
        <v>33</v>
      </c>
      <c r="D33" s="21"/>
      <c r="E33" s="23">
        <v>0.03</v>
      </c>
      <c r="G33" s="10" t="s">
        <v>36</v>
      </c>
    </row>
    <row r="34" spans="1:7" x14ac:dyDescent="0.2">
      <c r="A34" s="11" t="s">
        <v>43</v>
      </c>
      <c r="B34" s="11" t="s">
        <v>10</v>
      </c>
      <c r="C34" s="21">
        <v>3.08</v>
      </c>
      <c r="D34" s="21">
        <v>0.35</v>
      </c>
      <c r="E34" s="23">
        <v>2.3387000000000002E-2</v>
      </c>
      <c r="F34" s="16">
        <f>+D34+C34</f>
        <v>3.43</v>
      </c>
    </row>
    <row r="35" spans="1:7" x14ac:dyDescent="0.2">
      <c r="A35" s="11" t="s">
        <v>55</v>
      </c>
      <c r="B35" s="11" t="s">
        <v>10</v>
      </c>
      <c r="C35" s="21">
        <v>4.2300000000000004</v>
      </c>
      <c r="D35" s="21">
        <v>9.6000000000000002E-2</v>
      </c>
      <c r="E35" s="23">
        <v>0.04</v>
      </c>
      <c r="F35" s="16">
        <f>SUM(C35:D35)</f>
        <v>4.3260000000000005</v>
      </c>
    </row>
    <row r="36" spans="1:7" x14ac:dyDescent="0.2">
      <c r="A36" s="11" t="s">
        <v>55</v>
      </c>
      <c r="B36" s="11" t="s">
        <v>10</v>
      </c>
      <c r="F36" s="15">
        <v>73.900000000000006</v>
      </c>
      <c r="G36" s="15" t="s">
        <v>56</v>
      </c>
    </row>
    <row r="37" spans="1:7" x14ac:dyDescent="0.2">
      <c r="A37" s="11" t="s">
        <v>57</v>
      </c>
      <c r="B37" s="11" t="s">
        <v>10</v>
      </c>
      <c r="C37" s="15">
        <v>0.98</v>
      </c>
      <c r="E37" s="25">
        <v>1.9400000000000001E-2</v>
      </c>
      <c r="F37" s="15">
        <f>SUM(C37)</f>
        <v>0.98</v>
      </c>
      <c r="G37" s="15" t="s">
        <v>58</v>
      </c>
    </row>
    <row r="38" spans="1:7" x14ac:dyDescent="0.2">
      <c r="E38" s="27"/>
    </row>
    <row r="39" spans="1:7" x14ac:dyDescent="0.2">
      <c r="A39" s="12" t="s">
        <v>8</v>
      </c>
      <c r="B39" s="13"/>
      <c r="C39" s="14"/>
    </row>
    <row r="40" spans="1:7" x14ac:dyDescent="0.2">
      <c r="A40" s="17" t="s">
        <v>0</v>
      </c>
      <c r="B40" s="17" t="s">
        <v>6</v>
      </c>
      <c r="C40" s="18" t="s">
        <v>1</v>
      </c>
      <c r="D40" s="18" t="s">
        <v>2</v>
      </c>
      <c r="E40" s="17" t="s">
        <v>3</v>
      </c>
      <c r="F40" s="19" t="s">
        <v>4</v>
      </c>
    </row>
    <row r="41" spans="1:7" x14ac:dyDescent="0.2">
      <c r="A41" s="11" t="s">
        <v>32</v>
      </c>
      <c r="B41" s="11" t="s">
        <v>9</v>
      </c>
      <c r="C41" s="21" t="s">
        <v>33</v>
      </c>
      <c r="D41" s="21">
        <v>0.18</v>
      </c>
      <c r="E41" s="11" t="s">
        <v>63</v>
      </c>
    </row>
    <row r="42" spans="1:7" x14ac:dyDescent="0.2">
      <c r="A42" s="11" t="s">
        <v>42</v>
      </c>
      <c r="B42" s="11" t="s">
        <v>9</v>
      </c>
      <c r="C42" s="21">
        <v>2</v>
      </c>
      <c r="D42" s="21">
        <v>0.2</v>
      </c>
      <c r="E42" s="15" t="s">
        <v>75</v>
      </c>
    </row>
    <row r="43" spans="1:7" x14ac:dyDescent="0.2">
      <c r="A43" s="11" t="s">
        <v>29</v>
      </c>
      <c r="B43" s="11" t="s">
        <v>9</v>
      </c>
      <c r="C43" s="21">
        <v>0.9</v>
      </c>
      <c r="D43" s="21">
        <v>0.2</v>
      </c>
      <c r="E43" s="28">
        <v>0.24099999999999999</v>
      </c>
      <c r="F43" s="22">
        <f>SUM(C43:E43)+0.27</f>
        <v>1.6110000000000002</v>
      </c>
      <c r="G43" s="10" t="s">
        <v>44</v>
      </c>
    </row>
    <row r="44" spans="1:7" x14ac:dyDescent="0.2">
      <c r="A44" s="11" t="s">
        <v>45</v>
      </c>
      <c r="B44" s="11" t="s">
        <v>9</v>
      </c>
      <c r="C44" s="21">
        <v>0.75</v>
      </c>
      <c r="D44" s="21">
        <f>0.12+0.07</f>
        <v>0.19</v>
      </c>
      <c r="E44" s="23">
        <v>1.9E-2</v>
      </c>
      <c r="F44" s="22">
        <f>SUM(C44:D44)</f>
        <v>0.94</v>
      </c>
      <c r="G44" s="10" t="s">
        <v>59</v>
      </c>
    </row>
    <row r="45" spans="1:7" x14ac:dyDescent="0.2">
      <c r="A45" s="11" t="s">
        <v>34</v>
      </c>
      <c r="B45" s="11" t="s">
        <v>9</v>
      </c>
      <c r="C45" s="21" t="s">
        <v>33</v>
      </c>
      <c r="D45" s="21">
        <v>0.2</v>
      </c>
      <c r="E45" s="10" t="s">
        <v>33</v>
      </c>
      <c r="F45" s="24" t="s">
        <v>31</v>
      </c>
    </row>
    <row r="46" spans="1:7" x14ac:dyDescent="0.2">
      <c r="A46" s="11" t="s">
        <v>24</v>
      </c>
      <c r="B46" s="11" t="s">
        <v>9</v>
      </c>
      <c r="C46" s="21">
        <v>0.81</v>
      </c>
      <c r="D46" s="21">
        <v>0.39</v>
      </c>
      <c r="E46" s="11">
        <v>0.43</v>
      </c>
      <c r="F46" s="16">
        <f>SUM(C46:E46)</f>
        <v>1.6300000000000001</v>
      </c>
      <c r="G46" s="10" t="s">
        <v>64</v>
      </c>
    </row>
    <row r="47" spans="1:7" x14ac:dyDescent="0.2">
      <c r="A47" s="11" t="s">
        <v>28</v>
      </c>
      <c r="B47" s="11" t="s">
        <v>9</v>
      </c>
      <c r="C47" s="21" t="s">
        <v>33</v>
      </c>
      <c r="D47" s="21">
        <v>0.29399999999999998</v>
      </c>
    </row>
    <row r="48" spans="1:7" x14ac:dyDescent="0.2">
      <c r="A48" s="11" t="s">
        <v>37</v>
      </c>
      <c r="B48" s="11" t="s">
        <v>9</v>
      </c>
      <c r="C48" s="21">
        <v>1.23</v>
      </c>
      <c r="D48" s="21">
        <v>0.17</v>
      </c>
      <c r="E48" s="23">
        <v>2.1499999999999998E-2</v>
      </c>
      <c r="F48" s="24">
        <f>SUM(C48:D48)</f>
        <v>1.4</v>
      </c>
    </row>
    <row r="49" spans="1:7" x14ac:dyDescent="0.2">
      <c r="A49" s="11" t="s">
        <v>49</v>
      </c>
      <c r="B49" s="11" t="s">
        <v>9</v>
      </c>
      <c r="C49" s="21">
        <v>1.2</v>
      </c>
      <c r="D49" s="21"/>
      <c r="E49" s="23">
        <v>0.03</v>
      </c>
      <c r="F49" s="24">
        <f>SUM(C49:D49)</f>
        <v>1.2</v>
      </c>
      <c r="G49" s="10" t="s">
        <v>36</v>
      </c>
    </row>
    <row r="50" spans="1:7" x14ac:dyDescent="0.2">
      <c r="A50" s="11" t="s">
        <v>22</v>
      </c>
      <c r="B50" s="11" t="s">
        <v>9</v>
      </c>
      <c r="C50" s="21">
        <v>1.4</v>
      </c>
      <c r="D50" s="21">
        <f>0.02+0.27</f>
        <v>0.29000000000000004</v>
      </c>
      <c r="E50" s="25">
        <v>0.03</v>
      </c>
      <c r="F50" s="16">
        <f>+C50+D50</f>
        <v>1.69</v>
      </c>
    </row>
    <row r="51" spans="1:7" x14ac:dyDescent="0.2">
      <c r="A51" s="11" t="s">
        <v>30</v>
      </c>
      <c r="B51" s="11" t="s">
        <v>9</v>
      </c>
      <c r="C51" s="21">
        <v>1.4</v>
      </c>
      <c r="D51" s="21">
        <v>0.3</v>
      </c>
      <c r="E51" s="23">
        <v>0.03</v>
      </c>
      <c r="F51" s="16">
        <f>+C51+D51</f>
        <v>1.7</v>
      </c>
    </row>
    <row r="52" spans="1:7" x14ac:dyDescent="0.2">
      <c r="A52" s="11" t="s">
        <v>5</v>
      </c>
      <c r="B52" s="11" t="s">
        <v>9</v>
      </c>
      <c r="C52" s="21">
        <v>1.3</v>
      </c>
      <c r="D52" s="21">
        <v>0.22</v>
      </c>
      <c r="E52" s="15">
        <v>0.44</v>
      </c>
      <c r="F52" s="16">
        <f>SUM(C52:E52)</f>
        <v>1.96</v>
      </c>
      <c r="G52" s="32" t="s">
        <v>5</v>
      </c>
    </row>
    <row r="53" spans="1:7" x14ac:dyDescent="0.2">
      <c r="A53" s="11" t="s">
        <v>92</v>
      </c>
      <c r="B53" s="11" t="s">
        <v>9</v>
      </c>
      <c r="C53" s="21">
        <v>1.05</v>
      </c>
      <c r="D53" s="21">
        <f>0.08+0.14</f>
        <v>0.22000000000000003</v>
      </c>
      <c r="E53" s="15">
        <v>0.44</v>
      </c>
      <c r="F53" s="16">
        <f>SUM(C53:E53)</f>
        <v>1.71</v>
      </c>
      <c r="G53" s="32" t="s">
        <v>50</v>
      </c>
    </row>
    <row r="54" spans="1:7" x14ac:dyDescent="0.2">
      <c r="A54" s="11" t="s">
        <v>51</v>
      </c>
      <c r="B54" s="11" t="s">
        <v>9</v>
      </c>
      <c r="C54" s="21">
        <v>2.13</v>
      </c>
      <c r="D54" s="21">
        <f>0.13+0.31</f>
        <v>0.44</v>
      </c>
      <c r="E54" s="23">
        <v>0.03</v>
      </c>
      <c r="F54" s="16">
        <f>SUM(C54:D54)</f>
        <v>2.57</v>
      </c>
    </row>
    <row r="55" spans="1:7" x14ac:dyDescent="0.2">
      <c r="A55" s="11" t="s">
        <v>52</v>
      </c>
      <c r="B55" s="11" t="s">
        <v>9</v>
      </c>
      <c r="C55" s="21">
        <v>0.85</v>
      </c>
      <c r="D55" s="21">
        <f>0.04+0.31</f>
        <v>0.35</v>
      </c>
      <c r="E55" s="23">
        <v>2.3099999999999999E-2</v>
      </c>
      <c r="F55" s="16">
        <f>SUM(C55:D55)</f>
        <v>1.2</v>
      </c>
    </row>
    <row r="56" spans="1:7" x14ac:dyDescent="0.2">
      <c r="A56" s="11" t="s">
        <v>86</v>
      </c>
      <c r="B56" s="11" t="s">
        <v>9</v>
      </c>
      <c r="C56" s="21" t="s">
        <v>33</v>
      </c>
      <c r="D56" s="21">
        <v>0.19</v>
      </c>
      <c r="E56" s="15"/>
    </row>
    <row r="57" spans="1:7" x14ac:dyDescent="0.2">
      <c r="A57" s="11" t="s">
        <v>21</v>
      </c>
      <c r="B57" s="11" t="s">
        <v>9</v>
      </c>
      <c r="C57" s="21">
        <v>1</v>
      </c>
      <c r="D57" s="21">
        <v>0.15</v>
      </c>
      <c r="E57" s="23">
        <v>0.01</v>
      </c>
      <c r="F57" s="16">
        <f>+C57+D57</f>
        <v>1.1499999999999999</v>
      </c>
    </row>
    <row r="58" spans="1:7" x14ac:dyDescent="0.2">
      <c r="A58" s="11" t="s">
        <v>60</v>
      </c>
      <c r="B58" s="11" t="s">
        <v>10</v>
      </c>
      <c r="C58" s="21">
        <v>2.15</v>
      </c>
      <c r="D58" s="21" t="s">
        <v>61</v>
      </c>
      <c r="E58" s="26"/>
      <c r="F58" s="16">
        <f>SUM(E58,C58)</f>
        <v>2.15</v>
      </c>
      <c r="G58" s="10" t="s">
        <v>66</v>
      </c>
    </row>
    <row r="59" spans="1:7" x14ac:dyDescent="0.2">
      <c r="A59" s="11" t="s">
        <v>53</v>
      </c>
      <c r="B59" s="11" t="s">
        <v>9</v>
      </c>
      <c r="C59" s="21">
        <v>1.5840000000000001</v>
      </c>
      <c r="D59" s="21">
        <f>0.093+0.127</f>
        <v>0.22</v>
      </c>
      <c r="E59" s="23">
        <v>2.4E-2</v>
      </c>
      <c r="F59" s="16">
        <f>+C59+D59</f>
        <v>1.804</v>
      </c>
    </row>
    <row r="60" spans="1:7" x14ac:dyDescent="0.2">
      <c r="A60" s="11" t="s">
        <v>87</v>
      </c>
      <c r="B60" s="11" t="s">
        <v>84</v>
      </c>
      <c r="C60" s="21"/>
      <c r="D60" s="21">
        <v>1.1599999999999999</v>
      </c>
      <c r="E60" s="23"/>
      <c r="F60" s="16">
        <f>+C60+D60</f>
        <v>1.1599999999999999</v>
      </c>
      <c r="G60" s="10" t="s">
        <v>88</v>
      </c>
    </row>
    <row r="61" spans="1:7" x14ac:dyDescent="0.2">
      <c r="A61" s="11" t="s">
        <v>89</v>
      </c>
      <c r="B61" s="11" t="s">
        <v>10</v>
      </c>
      <c r="C61" s="21">
        <v>0.67</v>
      </c>
      <c r="D61" s="21">
        <f>0.1443+1.15-0.814</f>
        <v>0.48030000000000006</v>
      </c>
      <c r="E61" s="23"/>
      <c r="F61" s="16">
        <f>+C61+D61</f>
        <v>1.1503000000000001</v>
      </c>
      <c r="G61" s="10" t="s">
        <v>90</v>
      </c>
    </row>
    <row r="62" spans="1:7" x14ac:dyDescent="0.2">
      <c r="A62" s="11" t="s">
        <v>67</v>
      </c>
      <c r="B62" s="11" t="s">
        <v>10</v>
      </c>
      <c r="C62" s="22">
        <v>1.4</v>
      </c>
      <c r="D62" s="22">
        <v>0.11</v>
      </c>
      <c r="E62" s="23">
        <v>2.3400000000000001E-2</v>
      </c>
      <c r="F62" s="16">
        <f>SUM(C62:D62)</f>
        <v>1.51</v>
      </c>
    </row>
    <row r="63" spans="1:7" x14ac:dyDescent="0.2">
      <c r="A63" s="11" t="s">
        <v>54</v>
      </c>
      <c r="B63" s="11" t="s">
        <v>9</v>
      </c>
      <c r="C63" s="22">
        <v>1.29</v>
      </c>
      <c r="D63" s="22">
        <f>0.04+0.17</f>
        <v>0.21000000000000002</v>
      </c>
      <c r="E63" s="27" t="s">
        <v>23</v>
      </c>
      <c r="F63" s="16">
        <f>SUM(C63:E63)</f>
        <v>1.5</v>
      </c>
    </row>
    <row r="64" spans="1:7" x14ac:dyDescent="0.2">
      <c r="A64" s="11" t="s">
        <v>38</v>
      </c>
      <c r="B64" s="11" t="s">
        <v>9</v>
      </c>
      <c r="C64" s="22" t="s">
        <v>33</v>
      </c>
      <c r="D64" s="22">
        <v>0.26</v>
      </c>
      <c r="E64" s="23">
        <v>0.03</v>
      </c>
    </row>
    <row r="65" spans="1:7" x14ac:dyDescent="0.2">
      <c r="A65" s="11" t="s">
        <v>35</v>
      </c>
      <c r="B65" s="11" t="s">
        <v>9</v>
      </c>
      <c r="C65" s="22" t="s">
        <v>33</v>
      </c>
      <c r="D65" s="22"/>
      <c r="E65" s="29">
        <v>0.03</v>
      </c>
      <c r="F65" s="24"/>
      <c r="G65" s="10" t="s">
        <v>36</v>
      </c>
    </row>
    <row r="66" spans="1:7" x14ac:dyDescent="0.2">
      <c r="A66" s="11" t="s">
        <v>43</v>
      </c>
      <c r="B66" s="11" t="s">
        <v>9</v>
      </c>
      <c r="C66" s="22">
        <v>1.46</v>
      </c>
      <c r="D66" s="22">
        <v>0.17</v>
      </c>
      <c r="E66" s="23">
        <v>2.3387000000000002E-2</v>
      </c>
      <c r="F66" s="16">
        <f>+D66+C66</f>
        <v>1.63</v>
      </c>
    </row>
    <row r="67" spans="1:7" x14ac:dyDescent="0.2">
      <c r="A67" s="11" t="s">
        <v>55</v>
      </c>
      <c r="B67" s="11" t="s">
        <v>9</v>
      </c>
      <c r="C67" s="22">
        <v>4.2300000000000004</v>
      </c>
      <c r="D67" s="22">
        <v>9.6000000000000002E-2</v>
      </c>
      <c r="E67" s="23">
        <v>0.04</v>
      </c>
      <c r="F67" s="16">
        <f>SUM(C67:D67)</f>
        <v>4.3260000000000005</v>
      </c>
    </row>
    <row r="68" spans="1:7" x14ac:dyDescent="0.2">
      <c r="A68" s="11" t="s">
        <v>55</v>
      </c>
      <c r="B68" s="11" t="s">
        <v>9</v>
      </c>
      <c r="F68" s="15">
        <v>73.900000000000006</v>
      </c>
      <c r="G68" s="15" t="s">
        <v>56</v>
      </c>
    </row>
    <row r="69" spans="1:7" x14ac:dyDescent="0.2">
      <c r="A69" s="11" t="s">
        <v>57</v>
      </c>
      <c r="B69" s="11" t="s">
        <v>9</v>
      </c>
      <c r="C69" s="15">
        <v>0.98</v>
      </c>
      <c r="E69" s="25">
        <v>1.9400000000000001E-2</v>
      </c>
      <c r="F69" s="15">
        <f>SUM(C69)</f>
        <v>0.98</v>
      </c>
      <c r="G69" s="15" t="s">
        <v>58</v>
      </c>
    </row>
    <row r="70" spans="1:7" x14ac:dyDescent="0.2">
      <c r="C70" s="22"/>
      <c r="D70" s="22"/>
    </row>
    <row r="71" spans="1:7" x14ac:dyDescent="0.2">
      <c r="A71" s="12" t="s">
        <v>11</v>
      </c>
      <c r="B71" s="13"/>
      <c r="C71" s="22"/>
      <c r="D71" s="22"/>
    </row>
    <row r="72" spans="1:7" x14ac:dyDescent="0.2">
      <c r="A72" s="17" t="s">
        <v>0</v>
      </c>
      <c r="B72" s="17" t="s">
        <v>6</v>
      </c>
      <c r="C72" s="30" t="s">
        <v>1</v>
      </c>
      <c r="D72" s="30" t="s">
        <v>2</v>
      </c>
      <c r="E72" s="17" t="s">
        <v>3</v>
      </c>
      <c r="F72" s="19" t="s">
        <v>4</v>
      </c>
    </row>
    <row r="73" spans="1:7" x14ac:dyDescent="0.2">
      <c r="A73" s="11" t="s">
        <v>32</v>
      </c>
      <c r="B73" s="11" t="s">
        <v>12</v>
      </c>
      <c r="C73" s="21" t="s">
        <v>33</v>
      </c>
      <c r="D73" s="21">
        <v>7.39</v>
      </c>
      <c r="E73" s="11" t="s">
        <v>63</v>
      </c>
    </row>
    <row r="74" spans="1:7" x14ac:dyDescent="0.2">
      <c r="A74" s="11" t="s">
        <v>42</v>
      </c>
      <c r="B74" s="11" t="s">
        <v>12</v>
      </c>
      <c r="C74" s="21">
        <v>48</v>
      </c>
      <c r="D74" s="21">
        <v>0.2</v>
      </c>
      <c r="E74" s="22">
        <v>1</v>
      </c>
      <c r="F74" s="16">
        <f>SUM(C74:E74)</f>
        <v>49.2</v>
      </c>
    </row>
    <row r="75" spans="1:7" x14ac:dyDescent="0.2">
      <c r="A75" s="11" t="s">
        <v>29</v>
      </c>
      <c r="B75" s="11" t="s">
        <v>12</v>
      </c>
      <c r="C75" s="21">
        <v>23.89</v>
      </c>
      <c r="D75" s="21">
        <f>1.97+2.85</f>
        <v>4.82</v>
      </c>
      <c r="E75" s="22">
        <v>8.1229999999999993</v>
      </c>
      <c r="F75" s="16">
        <f>SUM(C75:E75)</f>
        <v>36.832999999999998</v>
      </c>
      <c r="G75" s="10" t="s">
        <v>47</v>
      </c>
    </row>
    <row r="76" spans="1:7" x14ac:dyDescent="0.2">
      <c r="A76" s="11" t="s">
        <v>45</v>
      </c>
      <c r="B76" s="11" t="s">
        <v>12</v>
      </c>
      <c r="C76" s="21">
        <v>24</v>
      </c>
      <c r="D76" s="21">
        <f>1.6+3</f>
        <v>4.5999999999999996</v>
      </c>
      <c r="E76" s="23">
        <v>2.9000000000000001E-2</v>
      </c>
      <c r="F76" s="16">
        <f>SUM(C76:D76)</f>
        <v>28.6</v>
      </c>
      <c r="G76" s="10" t="s">
        <v>59</v>
      </c>
    </row>
    <row r="77" spans="1:7" x14ac:dyDescent="0.2">
      <c r="A77" s="11" t="s">
        <v>34</v>
      </c>
      <c r="B77" s="11" t="s">
        <v>12</v>
      </c>
      <c r="C77" s="21" t="s">
        <v>33</v>
      </c>
      <c r="D77" s="21">
        <v>3.05</v>
      </c>
      <c r="E77" s="21" t="s">
        <v>33</v>
      </c>
      <c r="F77" s="24" t="s">
        <v>31</v>
      </c>
    </row>
    <row r="78" spans="1:7" x14ac:dyDescent="0.2">
      <c r="A78" s="11" t="s">
        <v>24</v>
      </c>
      <c r="B78" s="11" t="s">
        <v>26</v>
      </c>
      <c r="C78" s="21">
        <v>28.14</v>
      </c>
      <c r="D78" s="21">
        <v>8.66</v>
      </c>
      <c r="E78" s="15">
        <v>0.87</v>
      </c>
      <c r="F78" s="16">
        <f>SUM(C78:E78)</f>
        <v>37.669999999999995</v>
      </c>
      <c r="G78" s="10" t="s">
        <v>64</v>
      </c>
    </row>
    <row r="79" spans="1:7" x14ac:dyDescent="0.2">
      <c r="A79" s="11" t="s">
        <v>24</v>
      </c>
      <c r="B79" s="11" t="s">
        <v>27</v>
      </c>
      <c r="C79" s="21">
        <v>30.34</v>
      </c>
      <c r="D79" s="21">
        <v>8.66</v>
      </c>
      <c r="E79" s="15">
        <v>1.06</v>
      </c>
      <c r="F79" s="16">
        <f>SUM(C79:E79)</f>
        <v>40.06</v>
      </c>
      <c r="G79" s="10" t="s">
        <v>64</v>
      </c>
    </row>
    <row r="80" spans="1:7" x14ac:dyDescent="0.2">
      <c r="A80" s="11" t="s">
        <v>28</v>
      </c>
      <c r="B80" s="11" t="s">
        <v>12</v>
      </c>
      <c r="C80" s="21" t="s">
        <v>33</v>
      </c>
      <c r="D80" s="21">
        <v>5.62</v>
      </c>
      <c r="E80" s="22"/>
    </row>
    <row r="81" spans="1:7" x14ac:dyDescent="0.2">
      <c r="A81" s="11" t="s">
        <v>37</v>
      </c>
      <c r="B81" s="11" t="s">
        <v>12</v>
      </c>
      <c r="C81" s="21">
        <v>42</v>
      </c>
      <c r="D81" s="21">
        <v>5.78</v>
      </c>
      <c r="E81" s="23">
        <v>2.1499999999999998E-2</v>
      </c>
      <c r="F81" s="24">
        <f>SUM(C81:D81)</f>
        <v>47.78</v>
      </c>
    </row>
    <row r="82" spans="1:7" x14ac:dyDescent="0.2">
      <c r="A82" s="11" t="s">
        <v>49</v>
      </c>
      <c r="B82" s="11" t="s">
        <v>12</v>
      </c>
      <c r="C82" s="21">
        <v>42</v>
      </c>
      <c r="D82" s="21"/>
      <c r="E82" s="23">
        <v>0.03</v>
      </c>
      <c r="F82" s="24">
        <f>SUM(C82:D82)</f>
        <v>42</v>
      </c>
      <c r="G82" s="10" t="s">
        <v>36</v>
      </c>
    </row>
    <row r="83" spans="1:7" x14ac:dyDescent="0.2">
      <c r="A83" s="11" t="s">
        <v>22</v>
      </c>
      <c r="B83" s="11" t="s">
        <v>12</v>
      </c>
      <c r="C83" s="21">
        <v>48</v>
      </c>
      <c r="D83" s="21">
        <f>0.6+9</f>
        <v>9.6</v>
      </c>
      <c r="E83" s="25">
        <v>0.03</v>
      </c>
      <c r="F83" s="16">
        <f>+C83+D83</f>
        <v>57.6</v>
      </c>
    </row>
    <row r="84" spans="1:7" x14ac:dyDescent="0.2">
      <c r="A84" s="11" t="s">
        <v>30</v>
      </c>
      <c r="B84" s="11" t="s">
        <v>12</v>
      </c>
      <c r="C84" s="21">
        <v>45</v>
      </c>
      <c r="D84" s="21">
        <v>0.3</v>
      </c>
      <c r="E84" s="23">
        <v>0.03</v>
      </c>
      <c r="F84" s="16">
        <f>SUM(C84:D84)</f>
        <v>45.3</v>
      </c>
    </row>
    <row r="85" spans="1:7" x14ac:dyDescent="0.2">
      <c r="A85" s="11" t="s">
        <v>5</v>
      </c>
      <c r="B85" s="11" t="s">
        <v>12</v>
      </c>
      <c r="C85" s="21">
        <v>44</v>
      </c>
      <c r="D85" s="21">
        <v>6.51</v>
      </c>
      <c r="E85" s="22">
        <v>2.62</v>
      </c>
      <c r="F85" s="16">
        <f>+C85+D85</f>
        <v>50.51</v>
      </c>
      <c r="G85" s="32" t="s">
        <v>5</v>
      </c>
    </row>
    <row r="86" spans="1:7" x14ac:dyDescent="0.2">
      <c r="A86" s="11" t="s">
        <v>92</v>
      </c>
      <c r="B86" s="11" t="s">
        <v>12</v>
      </c>
      <c r="C86" s="21">
        <v>35</v>
      </c>
      <c r="D86" s="21">
        <f>1.85+4.66</f>
        <v>6.51</v>
      </c>
      <c r="E86" s="22">
        <v>2.62</v>
      </c>
      <c r="F86" s="16">
        <f>+C86+D86</f>
        <v>41.51</v>
      </c>
      <c r="G86" s="32" t="s">
        <v>50</v>
      </c>
    </row>
    <row r="87" spans="1:7" x14ac:dyDescent="0.2">
      <c r="A87" s="11" t="s">
        <v>51</v>
      </c>
      <c r="B87" s="11" t="s">
        <v>12</v>
      </c>
      <c r="C87" s="21">
        <v>34.03</v>
      </c>
      <c r="D87" s="21">
        <f>2.12+5.09</f>
        <v>7.21</v>
      </c>
      <c r="E87" s="23">
        <v>0.03</v>
      </c>
      <c r="F87" s="16">
        <f>+C87+D87</f>
        <v>41.24</v>
      </c>
    </row>
    <row r="88" spans="1:7" x14ac:dyDescent="0.2">
      <c r="A88" s="11" t="s">
        <v>52</v>
      </c>
      <c r="B88" s="11" t="s">
        <v>12</v>
      </c>
      <c r="C88" s="21">
        <v>20</v>
      </c>
      <c r="D88" s="21">
        <v>5.6</v>
      </c>
      <c r="E88" s="23">
        <v>2.3099999999999999E-2</v>
      </c>
      <c r="F88" s="16">
        <f>+C88+D88</f>
        <v>25.6</v>
      </c>
    </row>
    <row r="89" spans="1:7" x14ac:dyDescent="0.2">
      <c r="A89" s="11" t="s">
        <v>86</v>
      </c>
      <c r="B89" s="11" t="s">
        <v>12</v>
      </c>
      <c r="C89" s="21" t="s">
        <v>33</v>
      </c>
      <c r="D89" s="21">
        <v>3.03</v>
      </c>
      <c r="E89" s="15"/>
    </row>
    <row r="90" spans="1:7" x14ac:dyDescent="0.2">
      <c r="A90" s="11" t="s">
        <v>21</v>
      </c>
      <c r="B90" s="11" t="s">
        <v>12</v>
      </c>
      <c r="C90" s="21">
        <v>25</v>
      </c>
      <c r="D90" s="21">
        <v>3.6</v>
      </c>
      <c r="E90" s="23">
        <v>0.01</v>
      </c>
      <c r="F90" s="16">
        <f>+C90+D90</f>
        <v>28.6</v>
      </c>
    </row>
    <row r="91" spans="1:7" x14ac:dyDescent="0.2">
      <c r="A91" s="11" t="s">
        <v>60</v>
      </c>
      <c r="B91" s="11" t="s">
        <v>12</v>
      </c>
      <c r="C91" s="21">
        <v>0</v>
      </c>
      <c r="D91" s="21" t="s">
        <v>62</v>
      </c>
      <c r="E91" s="23"/>
    </row>
    <row r="92" spans="1:7" x14ac:dyDescent="0.2">
      <c r="A92" s="11" t="s">
        <v>53</v>
      </c>
      <c r="B92" s="11" t="s">
        <v>12</v>
      </c>
      <c r="C92" s="21">
        <v>25.3</v>
      </c>
      <c r="D92" s="21">
        <f>2.2+4</f>
        <v>6.2</v>
      </c>
      <c r="E92" s="23">
        <v>2.4E-2</v>
      </c>
      <c r="F92" s="16">
        <f>+C92+D92</f>
        <v>31.5</v>
      </c>
    </row>
    <row r="93" spans="1:7" x14ac:dyDescent="0.2">
      <c r="A93" s="11" t="s">
        <v>89</v>
      </c>
      <c r="B93" s="11" t="s">
        <v>12</v>
      </c>
      <c r="C93" s="21">
        <v>81.599999999999994</v>
      </c>
      <c r="D93" s="21"/>
      <c r="E93" s="23"/>
    </row>
    <row r="94" spans="1:7" ht="13.5" customHeight="1" x14ac:dyDescent="0.2">
      <c r="A94" s="11" t="s">
        <v>38</v>
      </c>
      <c r="B94" s="11" t="s">
        <v>12</v>
      </c>
      <c r="C94" s="21">
        <v>45.1</v>
      </c>
      <c r="D94" s="21">
        <f>2.7+3.6</f>
        <v>6.3000000000000007</v>
      </c>
      <c r="E94" s="23">
        <v>0.03</v>
      </c>
    </row>
    <row r="95" spans="1:7" x14ac:dyDescent="0.2">
      <c r="A95" s="11" t="s">
        <v>35</v>
      </c>
      <c r="B95" s="11" t="s">
        <v>12</v>
      </c>
      <c r="C95" s="22" t="s">
        <v>33</v>
      </c>
      <c r="D95" s="22"/>
      <c r="E95" s="29">
        <v>0.03</v>
      </c>
      <c r="F95" s="24"/>
      <c r="G95" s="10" t="s">
        <v>36</v>
      </c>
    </row>
    <row r="96" spans="1:7" x14ac:dyDescent="0.2">
      <c r="A96" s="11" t="s">
        <v>43</v>
      </c>
      <c r="B96" s="11" t="s">
        <v>12</v>
      </c>
      <c r="C96" s="22">
        <v>49.2</v>
      </c>
      <c r="D96" s="22">
        <v>5.6</v>
      </c>
      <c r="E96" s="29">
        <v>2.3387000000000002E-2</v>
      </c>
      <c r="F96" s="16">
        <f>+C96+D96</f>
        <v>54.800000000000004</v>
      </c>
      <c r="G96" s="10" t="s">
        <v>36</v>
      </c>
    </row>
    <row r="97" spans="1:7" x14ac:dyDescent="0.2">
      <c r="C97" s="22"/>
      <c r="D97" s="22"/>
      <c r="E97" s="29"/>
    </row>
    <row r="98" spans="1:7" x14ac:dyDescent="0.2">
      <c r="A98" s="12" t="s">
        <v>14</v>
      </c>
      <c r="B98" s="13"/>
      <c r="C98" s="22"/>
      <c r="D98" s="22"/>
    </row>
    <row r="99" spans="1:7" x14ac:dyDescent="0.2">
      <c r="A99" s="17" t="s">
        <v>0</v>
      </c>
      <c r="B99" s="17" t="s">
        <v>6</v>
      </c>
      <c r="C99" s="30" t="s">
        <v>1</v>
      </c>
      <c r="D99" s="30" t="s">
        <v>2</v>
      </c>
      <c r="E99" s="17" t="s">
        <v>3</v>
      </c>
      <c r="F99" s="19" t="s">
        <v>4</v>
      </c>
    </row>
    <row r="100" spans="1:7" x14ac:dyDescent="0.2">
      <c r="A100" s="11" t="s">
        <v>32</v>
      </c>
      <c r="B100" s="11" t="s">
        <v>15</v>
      </c>
      <c r="C100" s="21" t="s">
        <v>33</v>
      </c>
      <c r="D100" s="21">
        <v>7.39</v>
      </c>
      <c r="E100" s="11" t="s">
        <v>63</v>
      </c>
    </row>
    <row r="101" spans="1:7" x14ac:dyDescent="0.2">
      <c r="A101" s="11" t="s">
        <v>42</v>
      </c>
      <c r="B101" s="11" t="s">
        <v>15</v>
      </c>
      <c r="C101" s="21">
        <v>48</v>
      </c>
      <c r="D101" s="21">
        <v>0.2</v>
      </c>
      <c r="E101" s="22">
        <v>1</v>
      </c>
      <c r="F101" s="16">
        <f>SUM(C101:E101)</f>
        <v>49.2</v>
      </c>
      <c r="G101" s="24"/>
    </row>
    <row r="102" spans="1:7" x14ac:dyDescent="0.2">
      <c r="A102" s="11" t="s">
        <v>29</v>
      </c>
      <c r="B102" s="11" t="s">
        <v>15</v>
      </c>
      <c r="C102" s="21">
        <v>16.940000000000001</v>
      </c>
      <c r="D102" s="21">
        <f>1.97+2.85</f>
        <v>4.82</v>
      </c>
      <c r="E102" s="22">
        <v>5.7864000000000004</v>
      </c>
      <c r="F102" s="16">
        <f>SUM(C102:E102)</f>
        <v>27.546400000000002</v>
      </c>
      <c r="G102" s="10" t="s">
        <v>46</v>
      </c>
    </row>
    <row r="103" spans="1:7" x14ac:dyDescent="0.2">
      <c r="A103" s="11" t="s">
        <v>45</v>
      </c>
      <c r="B103" s="11" t="s">
        <v>15</v>
      </c>
      <c r="C103" s="21">
        <v>18</v>
      </c>
      <c r="D103" s="21">
        <f>1.6+3</f>
        <v>4.5999999999999996</v>
      </c>
      <c r="E103" s="23">
        <v>1.9E-2</v>
      </c>
      <c r="F103" s="16">
        <f>SUM(C103:D103)</f>
        <v>22.6</v>
      </c>
      <c r="G103" s="10" t="s">
        <v>59</v>
      </c>
    </row>
    <row r="104" spans="1:7" x14ac:dyDescent="0.2">
      <c r="A104" s="11" t="s">
        <v>34</v>
      </c>
      <c r="B104" s="11" t="s">
        <v>15</v>
      </c>
      <c r="C104" s="21" t="s">
        <v>33</v>
      </c>
      <c r="D104" s="21">
        <v>3.05</v>
      </c>
      <c r="E104" s="10" t="s">
        <v>33</v>
      </c>
      <c r="F104" s="24" t="s">
        <v>31</v>
      </c>
    </row>
    <row r="105" spans="1:7" x14ac:dyDescent="0.2">
      <c r="A105" s="11" t="s">
        <v>28</v>
      </c>
      <c r="B105" s="11" t="s">
        <v>15</v>
      </c>
      <c r="C105" s="21" t="s">
        <v>33</v>
      </c>
      <c r="D105" s="21">
        <v>5.62</v>
      </c>
    </row>
    <row r="106" spans="1:7" x14ac:dyDescent="0.2">
      <c r="A106" s="11" t="s">
        <v>37</v>
      </c>
      <c r="B106" s="11" t="s">
        <v>15</v>
      </c>
      <c r="C106" s="21">
        <v>30</v>
      </c>
      <c r="D106" s="21">
        <v>4.13</v>
      </c>
      <c r="E106" s="23">
        <v>2.1499999999999998E-2</v>
      </c>
      <c r="F106" s="24">
        <f>SUM(C106:D106)</f>
        <v>34.130000000000003</v>
      </c>
    </row>
    <row r="107" spans="1:7" x14ac:dyDescent="0.2">
      <c r="A107" s="11" t="s">
        <v>49</v>
      </c>
      <c r="B107" s="11" t="s">
        <v>15</v>
      </c>
      <c r="C107" s="21">
        <v>24</v>
      </c>
      <c r="D107" s="21"/>
      <c r="E107" s="23">
        <v>0.03</v>
      </c>
      <c r="F107" s="24">
        <f>SUM(C107:D107)</f>
        <v>24</v>
      </c>
      <c r="G107" s="10" t="s">
        <v>36</v>
      </c>
    </row>
    <row r="108" spans="1:7" x14ac:dyDescent="0.2">
      <c r="A108" s="11" t="s">
        <v>22</v>
      </c>
      <c r="B108" s="11" t="s">
        <v>15</v>
      </c>
      <c r="C108" s="21">
        <v>34</v>
      </c>
      <c r="D108" s="21">
        <f>0.5+6.6</f>
        <v>7.1</v>
      </c>
      <c r="E108" s="25">
        <v>0.03</v>
      </c>
      <c r="F108" s="16">
        <f>+C108+D108</f>
        <v>41.1</v>
      </c>
    </row>
    <row r="109" spans="1:7" x14ac:dyDescent="0.2">
      <c r="A109" s="11" t="s">
        <v>30</v>
      </c>
      <c r="B109" s="11" t="s">
        <v>15</v>
      </c>
      <c r="C109" s="21">
        <v>34</v>
      </c>
      <c r="D109" s="21">
        <v>0.3</v>
      </c>
      <c r="E109" s="23">
        <v>0.03</v>
      </c>
      <c r="F109" s="16">
        <f>SUM(C109:D109)</f>
        <v>34.299999999999997</v>
      </c>
    </row>
    <row r="110" spans="1:7" ht="11.25" customHeight="1" x14ac:dyDescent="0.2">
      <c r="A110" s="11" t="s">
        <v>5</v>
      </c>
      <c r="B110" s="11" t="s">
        <v>15</v>
      </c>
      <c r="C110" s="21">
        <v>31</v>
      </c>
      <c r="D110" s="21">
        <v>5.18</v>
      </c>
      <c r="E110" s="22">
        <v>2.62</v>
      </c>
      <c r="F110" s="16">
        <f>+C110+D110</f>
        <v>36.18</v>
      </c>
      <c r="G110" s="32" t="s">
        <v>5</v>
      </c>
    </row>
    <row r="111" spans="1:7" x14ac:dyDescent="0.2">
      <c r="A111" s="11" t="s">
        <v>92</v>
      </c>
      <c r="B111" s="11" t="s">
        <v>15</v>
      </c>
      <c r="C111" s="21">
        <v>25</v>
      </c>
      <c r="D111" s="21">
        <f>1.85+3.33</f>
        <v>5.18</v>
      </c>
      <c r="E111" s="22">
        <v>2.62</v>
      </c>
      <c r="F111" s="16">
        <f t="shared" ref="F111:F117" si="0">+C111+D111</f>
        <v>30.18</v>
      </c>
      <c r="G111" s="32" t="s">
        <v>50</v>
      </c>
    </row>
    <row r="112" spans="1:7" x14ac:dyDescent="0.2">
      <c r="A112" s="11" t="s">
        <v>51</v>
      </c>
      <c r="B112" s="11" t="s">
        <v>15</v>
      </c>
      <c r="C112" s="21">
        <v>34.03</v>
      </c>
      <c r="D112" s="21">
        <f>2.12+5.09</f>
        <v>7.21</v>
      </c>
      <c r="E112" s="23">
        <v>0.03</v>
      </c>
      <c r="F112" s="16">
        <f t="shared" si="0"/>
        <v>41.24</v>
      </c>
    </row>
    <row r="113" spans="1:9" x14ac:dyDescent="0.2">
      <c r="A113" s="11" t="s">
        <v>52</v>
      </c>
      <c r="B113" s="11" t="s">
        <v>15</v>
      </c>
      <c r="C113" s="21">
        <v>13</v>
      </c>
      <c r="D113" s="21">
        <v>5.6</v>
      </c>
      <c r="E113" s="23">
        <v>2.3099999999999999E-2</v>
      </c>
      <c r="F113" s="16">
        <f t="shared" si="0"/>
        <v>18.600000000000001</v>
      </c>
    </row>
    <row r="114" spans="1:9" x14ac:dyDescent="0.2">
      <c r="A114" s="11" t="s">
        <v>86</v>
      </c>
      <c r="B114" s="11" t="s">
        <v>15</v>
      </c>
      <c r="C114" s="21" t="s">
        <v>33</v>
      </c>
      <c r="D114" s="21">
        <v>3.03</v>
      </c>
      <c r="E114" s="15"/>
    </row>
    <row r="115" spans="1:9" x14ac:dyDescent="0.2">
      <c r="A115" s="11" t="s">
        <v>21</v>
      </c>
      <c r="B115" s="11" t="s">
        <v>15</v>
      </c>
      <c r="C115" s="21">
        <v>25</v>
      </c>
      <c r="D115" s="21">
        <v>3.6</v>
      </c>
      <c r="E115" s="23">
        <v>0.01</v>
      </c>
      <c r="F115" s="16">
        <f t="shared" si="0"/>
        <v>28.6</v>
      </c>
    </row>
    <row r="116" spans="1:9" x14ac:dyDescent="0.2">
      <c r="A116" s="11" t="s">
        <v>60</v>
      </c>
      <c r="B116" s="11" t="s">
        <v>15</v>
      </c>
      <c r="C116" s="21">
        <v>0</v>
      </c>
      <c r="D116" s="21" t="s">
        <v>62</v>
      </c>
      <c r="E116" s="23"/>
    </row>
    <row r="117" spans="1:9" x14ac:dyDescent="0.2">
      <c r="A117" s="11" t="s">
        <v>53</v>
      </c>
      <c r="B117" s="11" t="s">
        <v>15</v>
      </c>
      <c r="C117" s="21">
        <v>12.7</v>
      </c>
      <c r="D117" s="21">
        <f>2.2+3</f>
        <v>5.2</v>
      </c>
      <c r="E117" s="23">
        <v>2.4E-2</v>
      </c>
      <c r="F117" s="16">
        <f t="shared" si="0"/>
        <v>17.899999999999999</v>
      </c>
    </row>
    <row r="118" spans="1:9" x14ac:dyDescent="0.2">
      <c r="A118" s="11" t="s">
        <v>89</v>
      </c>
      <c r="B118" s="11" t="s">
        <v>15</v>
      </c>
      <c r="C118" s="21">
        <v>58.3</v>
      </c>
      <c r="D118" s="21"/>
      <c r="E118" s="23"/>
    </row>
    <row r="119" spans="1:9" x14ac:dyDescent="0.2">
      <c r="A119" s="11" t="s">
        <v>38</v>
      </c>
      <c r="B119" s="11" t="s">
        <v>15</v>
      </c>
      <c r="C119" s="21">
        <v>45.1</v>
      </c>
      <c r="D119" s="21">
        <f>2.7+3.6</f>
        <v>6.3000000000000007</v>
      </c>
      <c r="E119" s="23">
        <v>0.03</v>
      </c>
    </row>
    <row r="120" spans="1:9" x14ac:dyDescent="0.2">
      <c r="A120" s="11" t="s">
        <v>35</v>
      </c>
      <c r="B120" s="11" t="s">
        <v>15</v>
      </c>
      <c r="C120" s="21" t="s">
        <v>33</v>
      </c>
      <c r="D120" s="21"/>
      <c r="E120" s="29">
        <v>0.03</v>
      </c>
      <c r="F120" s="24"/>
      <c r="G120" s="10" t="s">
        <v>36</v>
      </c>
    </row>
    <row r="121" spans="1:9" x14ac:dyDescent="0.2">
      <c r="A121" s="11" t="s">
        <v>43</v>
      </c>
      <c r="B121" s="11" t="s">
        <v>15</v>
      </c>
      <c r="C121" s="22">
        <v>35.049999999999997</v>
      </c>
      <c r="D121" s="22">
        <v>3.99</v>
      </c>
      <c r="E121" s="23">
        <v>2.3387000000000002E-2</v>
      </c>
      <c r="F121" s="16">
        <f>+C121+D121</f>
        <v>39.04</v>
      </c>
    </row>
    <row r="122" spans="1:9" x14ac:dyDescent="0.2">
      <c r="C122" s="22"/>
      <c r="D122" s="22"/>
      <c r="E122" s="27"/>
    </row>
    <row r="123" spans="1:9" x14ac:dyDescent="0.2">
      <c r="A123" s="12" t="s">
        <v>16</v>
      </c>
      <c r="B123" s="13"/>
      <c r="C123" s="22"/>
      <c r="D123" s="22"/>
    </row>
    <row r="124" spans="1:9" x14ac:dyDescent="0.2">
      <c r="A124" s="17" t="s">
        <v>0</v>
      </c>
      <c r="B124" s="17" t="s">
        <v>6</v>
      </c>
      <c r="C124" s="30" t="s">
        <v>1</v>
      </c>
      <c r="D124" s="30" t="s">
        <v>2</v>
      </c>
      <c r="E124" s="17" t="s">
        <v>3</v>
      </c>
      <c r="F124" s="19" t="s">
        <v>4</v>
      </c>
    </row>
    <row r="125" spans="1:9" x14ac:dyDescent="0.2">
      <c r="A125" s="11" t="s">
        <v>32</v>
      </c>
      <c r="B125" s="11" t="s">
        <v>17</v>
      </c>
      <c r="C125" s="21" t="s">
        <v>33</v>
      </c>
      <c r="D125" s="21">
        <v>36.92</v>
      </c>
      <c r="E125" s="11" t="s">
        <v>63</v>
      </c>
    </row>
    <row r="126" spans="1:9" x14ac:dyDescent="0.2">
      <c r="A126" s="11" t="s">
        <v>42</v>
      </c>
      <c r="B126" s="11" t="s">
        <v>17</v>
      </c>
      <c r="C126" s="21">
        <v>240</v>
      </c>
      <c r="D126" s="21">
        <v>0.2</v>
      </c>
      <c r="E126" s="22">
        <v>1</v>
      </c>
      <c r="F126" s="16">
        <f>SUM(C126:E126)</f>
        <v>241.2</v>
      </c>
    </row>
    <row r="127" spans="1:9" x14ac:dyDescent="0.2">
      <c r="A127" s="11" t="s">
        <v>29</v>
      </c>
      <c r="B127" s="11" t="s">
        <v>17</v>
      </c>
      <c r="C127" s="21">
        <v>129.44999999999999</v>
      </c>
      <c r="D127" s="21">
        <f>13.75+20.01</f>
        <v>33.760000000000005</v>
      </c>
      <c r="E127" s="22">
        <v>40.615400000000001</v>
      </c>
      <c r="F127" s="16">
        <f>SUM(C127:E127)</f>
        <v>203.82539999999997</v>
      </c>
      <c r="G127" s="10" t="s">
        <v>48</v>
      </c>
      <c r="I127" s="10" t="s">
        <v>40</v>
      </c>
    </row>
    <row r="128" spans="1:9" x14ac:dyDescent="0.2">
      <c r="A128" s="11" t="s">
        <v>45</v>
      </c>
      <c r="B128" s="11" t="s">
        <v>17</v>
      </c>
      <c r="C128" s="21">
        <v>144</v>
      </c>
      <c r="D128" s="21">
        <f>20.8+11.5</f>
        <v>32.299999999999997</v>
      </c>
      <c r="E128" s="31">
        <v>2.9000000000000001E-2</v>
      </c>
      <c r="F128" s="16">
        <f>SUM(C128:D128)</f>
        <v>176.3</v>
      </c>
      <c r="G128" s="10" t="s">
        <v>59</v>
      </c>
    </row>
    <row r="129" spans="1:7" x14ac:dyDescent="0.2">
      <c r="A129" s="11" t="s">
        <v>34</v>
      </c>
      <c r="B129" s="11" t="s">
        <v>17</v>
      </c>
      <c r="C129" s="21" t="s">
        <v>33</v>
      </c>
      <c r="D129" s="21">
        <v>18.45</v>
      </c>
      <c r="E129" s="10" t="s">
        <v>33</v>
      </c>
      <c r="F129" s="24" t="s">
        <v>31</v>
      </c>
    </row>
    <row r="130" spans="1:7" x14ac:dyDescent="0.2">
      <c r="A130" s="11" t="s">
        <v>24</v>
      </c>
      <c r="B130" s="11" t="s">
        <v>17</v>
      </c>
      <c r="C130" s="21">
        <v>180</v>
      </c>
      <c r="D130" s="21">
        <v>54</v>
      </c>
      <c r="E130" s="15">
        <v>0.87</v>
      </c>
      <c r="F130" s="16">
        <f>SUM(C130:E130)</f>
        <v>234.87</v>
      </c>
      <c r="G130" s="10" t="s">
        <v>64</v>
      </c>
    </row>
    <row r="131" spans="1:7" x14ac:dyDescent="0.2">
      <c r="A131" s="11" t="s">
        <v>28</v>
      </c>
      <c r="B131" s="11" t="s">
        <v>17</v>
      </c>
      <c r="C131" s="21" t="s">
        <v>33</v>
      </c>
      <c r="D131" s="21">
        <v>34</v>
      </c>
    </row>
    <row r="132" spans="1:7" x14ac:dyDescent="0.2">
      <c r="A132" s="11" t="s">
        <v>37</v>
      </c>
      <c r="B132" s="11" t="s">
        <v>17</v>
      </c>
      <c r="C132" s="21">
        <v>208</v>
      </c>
      <c r="D132" s="21">
        <v>28.91</v>
      </c>
      <c r="E132" s="23">
        <v>2.1499999999999998E-2</v>
      </c>
      <c r="F132" s="24">
        <f>SUM(C132:D132)</f>
        <v>236.91</v>
      </c>
    </row>
    <row r="133" spans="1:7" x14ac:dyDescent="0.2">
      <c r="A133" s="11" t="s">
        <v>49</v>
      </c>
      <c r="B133" s="11" t="s">
        <v>17</v>
      </c>
      <c r="C133" s="21">
        <v>252</v>
      </c>
      <c r="D133" s="21"/>
      <c r="E133" s="23">
        <v>0.03</v>
      </c>
      <c r="F133" s="24">
        <f>SUM(C133:D133)</f>
        <v>252</v>
      </c>
      <c r="G133" s="10" t="s">
        <v>36</v>
      </c>
    </row>
    <row r="134" spans="1:7" x14ac:dyDescent="0.2">
      <c r="A134" s="11" t="s">
        <v>22</v>
      </c>
      <c r="B134" s="11" t="s">
        <v>17</v>
      </c>
      <c r="C134" s="21">
        <v>238</v>
      </c>
      <c r="D134" s="21">
        <f>3+46</f>
        <v>49</v>
      </c>
      <c r="E134" s="25">
        <v>0.03</v>
      </c>
      <c r="F134" s="16">
        <f>+C134+D134</f>
        <v>287</v>
      </c>
    </row>
    <row r="135" spans="1:7" x14ac:dyDescent="0.2">
      <c r="A135" s="11" t="s">
        <v>30</v>
      </c>
      <c r="B135" s="11" t="s">
        <v>17</v>
      </c>
      <c r="C135" s="21">
        <v>230</v>
      </c>
      <c r="D135" s="21">
        <v>0.3</v>
      </c>
      <c r="E135" s="23">
        <v>0.03</v>
      </c>
      <c r="F135" s="16">
        <f>SUM(C135:D135)</f>
        <v>230.3</v>
      </c>
    </row>
    <row r="136" spans="1:7" x14ac:dyDescent="0.2">
      <c r="A136" s="11" t="s">
        <v>5</v>
      </c>
      <c r="B136" s="11" t="s">
        <v>17</v>
      </c>
      <c r="C136" s="21">
        <v>219</v>
      </c>
      <c r="D136" s="21">
        <v>36.229999999999997</v>
      </c>
      <c r="E136" s="22">
        <v>2.62</v>
      </c>
      <c r="F136" s="16">
        <f>+C136+D136</f>
        <v>255.23</v>
      </c>
      <c r="G136" s="32" t="s">
        <v>5</v>
      </c>
    </row>
    <row r="137" spans="1:7" x14ac:dyDescent="0.2">
      <c r="A137" s="11" t="s">
        <v>92</v>
      </c>
      <c r="B137" s="11" t="s">
        <v>17</v>
      </c>
      <c r="C137" s="21">
        <v>200</v>
      </c>
      <c r="D137" s="21">
        <f>12.92+23.31</f>
        <v>36.229999999999997</v>
      </c>
      <c r="E137" s="22">
        <v>2.62</v>
      </c>
      <c r="F137" s="16">
        <f t="shared" ref="F137:F143" si="1">+C137+D137</f>
        <v>236.23</v>
      </c>
      <c r="G137" s="32" t="s">
        <v>18</v>
      </c>
    </row>
    <row r="138" spans="1:7" x14ac:dyDescent="0.2">
      <c r="A138" s="11" t="s">
        <v>51</v>
      </c>
      <c r="B138" s="11" t="s">
        <v>17</v>
      </c>
      <c r="C138" s="21">
        <v>170.1</v>
      </c>
      <c r="D138" s="21">
        <f>14.83+35.59</f>
        <v>50.42</v>
      </c>
      <c r="E138" s="23">
        <v>0.03</v>
      </c>
      <c r="F138" s="16">
        <f t="shared" si="1"/>
        <v>220.51999999999998</v>
      </c>
    </row>
    <row r="139" spans="1:7" x14ac:dyDescent="0.2">
      <c r="A139" s="11" t="s">
        <v>52</v>
      </c>
      <c r="B139" s="11" t="s">
        <v>17</v>
      </c>
      <c r="C139" s="21">
        <v>160</v>
      </c>
      <c r="D139" s="21">
        <v>28</v>
      </c>
      <c r="E139" s="23">
        <v>2.3099999999999999E-2</v>
      </c>
      <c r="F139" s="16">
        <f t="shared" si="1"/>
        <v>188</v>
      </c>
    </row>
    <row r="140" spans="1:7" x14ac:dyDescent="0.2">
      <c r="A140" s="11" t="s">
        <v>86</v>
      </c>
      <c r="B140" s="11" t="s">
        <v>17</v>
      </c>
      <c r="C140" s="21" t="s">
        <v>33</v>
      </c>
      <c r="D140" s="21">
        <v>15.16</v>
      </c>
      <c r="E140" s="15"/>
    </row>
    <row r="141" spans="1:7" x14ac:dyDescent="0.2">
      <c r="A141" s="11" t="s">
        <v>21</v>
      </c>
      <c r="B141" s="11" t="s">
        <v>17</v>
      </c>
      <c r="C141" s="21">
        <v>100</v>
      </c>
      <c r="D141" s="21">
        <v>24</v>
      </c>
      <c r="E141" s="23">
        <v>0.01</v>
      </c>
      <c r="F141" s="16">
        <f t="shared" si="1"/>
        <v>124</v>
      </c>
    </row>
    <row r="142" spans="1:7" x14ac:dyDescent="0.2">
      <c r="A142" s="11" t="s">
        <v>60</v>
      </c>
      <c r="B142" s="11" t="s">
        <v>17</v>
      </c>
      <c r="C142" s="21">
        <v>0</v>
      </c>
      <c r="D142" s="21" t="s">
        <v>62</v>
      </c>
      <c r="E142" s="23"/>
    </row>
    <row r="143" spans="1:7" x14ac:dyDescent="0.2">
      <c r="A143" s="11" t="s">
        <v>53</v>
      </c>
      <c r="B143" s="11" t="s">
        <v>17</v>
      </c>
      <c r="C143" s="21">
        <v>266.10000000000002</v>
      </c>
      <c r="D143" s="21">
        <f>16+21</f>
        <v>37</v>
      </c>
      <c r="E143" s="23">
        <v>2.4E-2</v>
      </c>
      <c r="F143" s="16">
        <f t="shared" si="1"/>
        <v>303.10000000000002</v>
      </c>
    </row>
    <row r="144" spans="1:7" x14ac:dyDescent="0.2">
      <c r="A144" s="11" t="s">
        <v>89</v>
      </c>
      <c r="B144" s="11" t="s">
        <v>17</v>
      </c>
      <c r="C144" s="21">
        <v>407.9</v>
      </c>
      <c r="D144" s="21"/>
      <c r="E144" s="23"/>
    </row>
    <row r="145" spans="1:7" x14ac:dyDescent="0.2">
      <c r="A145" s="11" t="s">
        <v>38</v>
      </c>
      <c r="B145" s="11" t="s">
        <v>17</v>
      </c>
      <c r="C145" s="21">
        <v>316.2</v>
      </c>
      <c r="D145" s="21">
        <f>25.4+18.6</f>
        <v>44</v>
      </c>
      <c r="E145" s="23">
        <v>0.03</v>
      </c>
    </row>
    <row r="146" spans="1:7" x14ac:dyDescent="0.2">
      <c r="A146" s="11" t="s">
        <v>35</v>
      </c>
      <c r="B146" s="11" t="s">
        <v>17</v>
      </c>
      <c r="C146" s="22" t="s">
        <v>33</v>
      </c>
      <c r="D146" s="22"/>
      <c r="E146" s="29">
        <v>0.03</v>
      </c>
      <c r="F146" s="24"/>
      <c r="G146" s="10" t="s">
        <v>36</v>
      </c>
    </row>
    <row r="147" spans="1:7" x14ac:dyDescent="0.2">
      <c r="A147" s="11" t="s">
        <v>43</v>
      </c>
      <c r="B147" s="11" t="s">
        <v>17</v>
      </c>
      <c r="C147" s="22">
        <v>246.02</v>
      </c>
      <c r="D147" s="22">
        <v>27.99</v>
      </c>
      <c r="E147" s="23">
        <v>2.3377999999999999E-2</v>
      </c>
      <c r="F147" s="16">
        <f>+C147+D147</f>
        <v>274.01</v>
      </c>
    </row>
    <row r="148" spans="1:7" x14ac:dyDescent="0.2">
      <c r="B148" s="11" t="s">
        <v>31</v>
      </c>
      <c r="C148" s="22"/>
      <c r="D148" s="22"/>
    </row>
    <row r="149" spans="1:7" x14ac:dyDescent="0.2">
      <c r="A149" s="12" t="s">
        <v>19</v>
      </c>
      <c r="B149" s="13"/>
      <c r="C149" s="22"/>
      <c r="D149" s="22"/>
    </row>
    <row r="150" spans="1:7" x14ac:dyDescent="0.2">
      <c r="A150" s="17" t="s">
        <v>0</v>
      </c>
      <c r="B150" s="17" t="s">
        <v>6</v>
      </c>
      <c r="C150" s="30" t="s">
        <v>1</v>
      </c>
      <c r="D150" s="30" t="s">
        <v>2</v>
      </c>
      <c r="E150" s="17" t="s">
        <v>3</v>
      </c>
      <c r="F150" s="19" t="s">
        <v>4</v>
      </c>
    </row>
    <row r="151" spans="1:7" x14ac:dyDescent="0.2">
      <c r="A151" s="11" t="s">
        <v>32</v>
      </c>
      <c r="B151" s="11" t="s">
        <v>20</v>
      </c>
      <c r="C151" s="21" t="s">
        <v>33</v>
      </c>
      <c r="D151" s="21">
        <v>160</v>
      </c>
      <c r="E151" s="11" t="s">
        <v>63</v>
      </c>
    </row>
    <row r="152" spans="1:7" x14ac:dyDescent="0.2">
      <c r="A152" s="11" t="s">
        <v>42</v>
      </c>
      <c r="B152" s="11" t="s">
        <v>20</v>
      </c>
      <c r="C152" s="21">
        <v>1040</v>
      </c>
      <c r="D152" s="21">
        <v>0.2</v>
      </c>
      <c r="E152" s="22">
        <v>0.2</v>
      </c>
      <c r="F152" s="16">
        <f>SUM(C152:E152)</f>
        <v>1040.4000000000001</v>
      </c>
    </row>
    <row r="153" spans="1:7" x14ac:dyDescent="0.2">
      <c r="A153" s="11" t="s">
        <v>29</v>
      </c>
      <c r="B153" s="11" t="s">
        <v>20</v>
      </c>
      <c r="C153" s="21">
        <v>656.33</v>
      </c>
      <c r="D153" s="21">
        <f>59.7+86.7</f>
        <v>146.4</v>
      </c>
      <c r="E153" s="22">
        <v>176</v>
      </c>
      <c r="F153" s="16">
        <f>SUM(C153:E153)</f>
        <v>978.73</v>
      </c>
      <c r="G153" s="10" t="s">
        <v>48</v>
      </c>
    </row>
    <row r="154" spans="1:7" x14ac:dyDescent="0.2">
      <c r="A154" s="11" t="s">
        <v>45</v>
      </c>
      <c r="B154" s="11" t="s">
        <v>20</v>
      </c>
      <c r="C154" s="21">
        <v>520</v>
      </c>
      <c r="D154" s="21">
        <f>90+50</f>
        <v>140</v>
      </c>
      <c r="E154" s="23">
        <v>2.9000000000000001E-2</v>
      </c>
      <c r="F154" s="16">
        <f>SUM(C154:D154)</f>
        <v>660</v>
      </c>
      <c r="G154" s="10" t="s">
        <v>59</v>
      </c>
    </row>
    <row r="155" spans="1:7" x14ac:dyDescent="0.2">
      <c r="A155" s="11" t="s">
        <v>34</v>
      </c>
      <c r="B155" s="11" t="s">
        <v>20</v>
      </c>
      <c r="C155" s="21" t="s">
        <v>33</v>
      </c>
      <c r="D155" s="21">
        <v>80</v>
      </c>
      <c r="E155" s="10" t="s">
        <v>33</v>
      </c>
      <c r="F155" s="24"/>
    </row>
    <row r="156" spans="1:7" x14ac:dyDescent="0.2">
      <c r="A156" s="11" t="s">
        <v>24</v>
      </c>
      <c r="B156" s="11" t="s">
        <v>20</v>
      </c>
      <c r="C156" s="21">
        <v>734</v>
      </c>
      <c r="D156" s="21">
        <v>233</v>
      </c>
      <c r="E156" s="15">
        <v>0.87</v>
      </c>
      <c r="F156" s="16">
        <f>SUM(C156:E156)</f>
        <v>967.87</v>
      </c>
      <c r="G156" s="10" t="s">
        <v>64</v>
      </c>
    </row>
    <row r="157" spans="1:7" x14ac:dyDescent="0.2">
      <c r="A157" s="11" t="s">
        <v>28</v>
      </c>
      <c r="B157" s="11" t="s">
        <v>20</v>
      </c>
      <c r="C157" s="21" t="s">
        <v>33</v>
      </c>
      <c r="D157" s="21">
        <v>103.5</v>
      </c>
    </row>
    <row r="158" spans="1:7" x14ac:dyDescent="0.2">
      <c r="A158" s="11" t="s">
        <v>37</v>
      </c>
      <c r="B158" s="11" t="s">
        <v>20</v>
      </c>
      <c r="C158" s="21">
        <v>900</v>
      </c>
      <c r="D158" s="21">
        <v>125.3</v>
      </c>
      <c r="E158" s="23">
        <v>2.1499999999999998E-2</v>
      </c>
      <c r="F158" s="16">
        <f>SUM(C158:D158)</f>
        <v>1025.3</v>
      </c>
    </row>
    <row r="159" spans="1:7" x14ac:dyDescent="0.2">
      <c r="A159" s="11" t="s">
        <v>49</v>
      </c>
      <c r="B159" s="11" t="s">
        <v>20</v>
      </c>
      <c r="C159" s="21">
        <v>972</v>
      </c>
      <c r="D159" s="21"/>
      <c r="E159" s="23">
        <v>0.03</v>
      </c>
    </row>
    <row r="160" spans="1:7" x14ac:dyDescent="0.2">
      <c r="A160" s="11" t="s">
        <v>22</v>
      </c>
      <c r="B160" s="11" t="s">
        <v>20</v>
      </c>
      <c r="C160" s="21">
        <v>1030</v>
      </c>
      <c r="D160" s="21">
        <f>14+200</f>
        <v>214</v>
      </c>
      <c r="E160" s="25">
        <v>0.03</v>
      </c>
      <c r="F160" s="16">
        <f>+C160+D160</f>
        <v>1244</v>
      </c>
    </row>
    <row r="161" spans="1:7" x14ac:dyDescent="0.2">
      <c r="A161" s="11" t="s">
        <v>30</v>
      </c>
      <c r="B161" s="11" t="s">
        <v>20</v>
      </c>
      <c r="C161" s="21">
        <v>1000</v>
      </c>
      <c r="D161" s="21">
        <v>0.3</v>
      </c>
      <c r="E161" s="23">
        <v>0.03</v>
      </c>
      <c r="F161" s="16">
        <f>SUM(C161:D161)</f>
        <v>1000.3</v>
      </c>
    </row>
    <row r="162" spans="1:7" x14ac:dyDescent="0.2">
      <c r="A162" s="11" t="s">
        <v>5</v>
      </c>
      <c r="B162" s="11" t="s">
        <v>20</v>
      </c>
      <c r="C162" s="21">
        <v>949</v>
      </c>
      <c r="D162" s="21">
        <v>156.99</v>
      </c>
      <c r="E162" s="22">
        <v>2.62</v>
      </c>
      <c r="F162" s="16">
        <f>+C162+D162</f>
        <v>1105.99</v>
      </c>
      <c r="G162" s="32" t="s">
        <v>5</v>
      </c>
    </row>
    <row r="163" spans="1:7" x14ac:dyDescent="0.2">
      <c r="A163" s="11" t="s">
        <v>92</v>
      </c>
      <c r="B163" s="11" t="s">
        <v>20</v>
      </c>
      <c r="C163" s="21">
        <v>840</v>
      </c>
      <c r="D163" s="21">
        <f>56+100.99</f>
        <v>156.99</v>
      </c>
      <c r="E163" s="22">
        <v>2.62</v>
      </c>
      <c r="F163" s="16">
        <f t="shared" ref="F163:F169" si="2">+C163+D163</f>
        <v>996.99</v>
      </c>
      <c r="G163" s="32" t="s">
        <v>18</v>
      </c>
    </row>
    <row r="164" spans="1:7" x14ac:dyDescent="0.2">
      <c r="A164" s="11" t="s">
        <v>51</v>
      </c>
      <c r="B164" s="11" t="s">
        <v>20</v>
      </c>
      <c r="C164" s="21">
        <v>680.5</v>
      </c>
      <c r="D164" s="21">
        <f>64.23+154.2</f>
        <v>218.43</v>
      </c>
      <c r="E164" s="22">
        <v>3</v>
      </c>
      <c r="F164" s="16">
        <f t="shared" si="2"/>
        <v>898.93000000000006</v>
      </c>
    </row>
    <row r="165" spans="1:7" x14ac:dyDescent="0.2">
      <c r="A165" s="11" t="s">
        <v>52</v>
      </c>
      <c r="B165" s="11" t="s">
        <v>20</v>
      </c>
      <c r="C165" s="21">
        <v>600</v>
      </c>
      <c r="D165" s="21">
        <v>120</v>
      </c>
      <c r="E165" s="23">
        <v>2.3099999999999999E-2</v>
      </c>
      <c r="F165" s="16">
        <f t="shared" si="2"/>
        <v>720</v>
      </c>
    </row>
    <row r="166" spans="1:7" x14ac:dyDescent="0.2">
      <c r="A166" s="11" t="s">
        <v>86</v>
      </c>
      <c r="B166" s="11" t="s">
        <v>17</v>
      </c>
      <c r="C166" s="21" t="s">
        <v>33</v>
      </c>
      <c r="D166" s="21">
        <v>65.680000000000007</v>
      </c>
      <c r="E166" s="15"/>
    </row>
    <row r="167" spans="1:7" x14ac:dyDescent="0.2">
      <c r="A167" s="11" t="s">
        <v>21</v>
      </c>
      <c r="B167" s="11" t="s">
        <v>20</v>
      </c>
      <c r="C167" s="21">
        <v>400</v>
      </c>
      <c r="D167" s="21">
        <v>105</v>
      </c>
      <c r="E167" s="23">
        <v>0.01</v>
      </c>
      <c r="F167" s="16">
        <f t="shared" si="2"/>
        <v>505</v>
      </c>
    </row>
    <row r="168" spans="1:7" x14ac:dyDescent="0.2">
      <c r="A168" s="11" t="s">
        <v>60</v>
      </c>
      <c r="B168" s="11" t="s">
        <v>20</v>
      </c>
      <c r="C168" s="21">
        <v>0</v>
      </c>
      <c r="D168" s="21" t="s">
        <v>62</v>
      </c>
      <c r="E168" s="23"/>
    </row>
    <row r="169" spans="1:7" x14ac:dyDescent="0.2">
      <c r="A169" s="11" t="s">
        <v>53</v>
      </c>
      <c r="B169" s="11" t="s">
        <v>20</v>
      </c>
      <c r="C169" s="21">
        <v>1153</v>
      </c>
      <c r="D169" s="21">
        <f>68+93</f>
        <v>161</v>
      </c>
      <c r="E169" s="23">
        <v>2.4E-2</v>
      </c>
      <c r="F169" s="16">
        <f t="shared" si="2"/>
        <v>1314</v>
      </c>
    </row>
    <row r="170" spans="1:7" x14ac:dyDescent="0.2">
      <c r="A170" s="11" t="s">
        <v>89</v>
      </c>
      <c r="B170" s="11" t="s">
        <v>20</v>
      </c>
      <c r="C170" s="21">
        <v>1767</v>
      </c>
      <c r="D170" s="21"/>
      <c r="E170" s="23"/>
    </row>
    <row r="171" spans="1:7" x14ac:dyDescent="0.2">
      <c r="A171" s="11" t="s">
        <v>38</v>
      </c>
      <c r="B171" s="11" t="s">
        <v>20</v>
      </c>
      <c r="C171" s="21">
        <v>1370</v>
      </c>
      <c r="D171" s="21">
        <f>110+80.6</f>
        <v>190.6</v>
      </c>
      <c r="E171" s="23">
        <v>0.03</v>
      </c>
      <c r="F171" s="16">
        <f>SUM(C171:D171)</f>
        <v>1560.6</v>
      </c>
    </row>
    <row r="172" spans="1:7" x14ac:dyDescent="0.2">
      <c r="A172" s="11" t="s">
        <v>35</v>
      </c>
      <c r="B172" s="11" t="s">
        <v>20</v>
      </c>
      <c r="C172" s="21" t="s">
        <v>33</v>
      </c>
      <c r="D172" s="21"/>
      <c r="E172" s="29">
        <v>0.03</v>
      </c>
      <c r="F172" s="24"/>
      <c r="G172" s="10" t="s">
        <v>36</v>
      </c>
    </row>
    <row r="173" spans="1:7" x14ac:dyDescent="0.2">
      <c r="A173" s="11" t="s">
        <v>43</v>
      </c>
      <c r="B173" s="11" t="s">
        <v>20</v>
      </c>
      <c r="C173" s="21">
        <v>1066.08</v>
      </c>
      <c r="D173" s="21">
        <v>121.33</v>
      </c>
      <c r="E173" s="23">
        <v>2.3377999999999999E-2</v>
      </c>
      <c r="F173" s="16">
        <f>+C173+D173</f>
        <v>1187.4099999999999</v>
      </c>
    </row>
    <row r="174" spans="1:7" x14ac:dyDescent="0.2">
      <c r="C174" s="21"/>
      <c r="D174" s="21"/>
      <c r="E174" s="31"/>
    </row>
    <row r="175" spans="1:7" x14ac:dyDescent="0.2">
      <c r="C175" s="22"/>
      <c r="D175" s="22"/>
      <c r="E175" s="31"/>
    </row>
    <row r="176" spans="1:7" x14ac:dyDescent="0.2">
      <c r="C176" s="22"/>
      <c r="D176" s="22"/>
      <c r="E176" s="31"/>
    </row>
    <row r="177" spans="3:5" x14ac:dyDescent="0.2">
      <c r="C177" s="22"/>
      <c r="D177" s="22"/>
      <c r="E177" s="31"/>
    </row>
    <row r="178" spans="3:5" x14ac:dyDescent="0.2">
      <c r="C178" s="22"/>
      <c r="D178" s="22"/>
      <c r="E178" s="31"/>
    </row>
    <row r="179" spans="3:5" x14ac:dyDescent="0.2">
      <c r="C179" s="22"/>
      <c r="D179" s="22"/>
      <c r="E179" s="31"/>
    </row>
    <row r="180" spans="3:5" x14ac:dyDescent="0.2">
      <c r="C180" s="22"/>
      <c r="D180" s="22"/>
      <c r="E180" s="31"/>
    </row>
    <row r="181" spans="3:5" x14ac:dyDescent="0.2">
      <c r="C181" s="22"/>
      <c r="D181" s="22"/>
    </row>
    <row r="182" spans="3:5" x14ac:dyDescent="0.2">
      <c r="C182" s="22"/>
      <c r="D182" s="22"/>
    </row>
    <row r="183" spans="3:5" x14ac:dyDescent="0.2">
      <c r="C183" s="22"/>
      <c r="D183" s="22"/>
    </row>
    <row r="184" spans="3:5" x14ac:dyDescent="0.2">
      <c r="C184" s="22"/>
      <c r="D184" s="22"/>
    </row>
    <row r="185" spans="3:5" x14ac:dyDescent="0.2">
      <c r="C185" s="22"/>
      <c r="D185" s="22"/>
    </row>
    <row r="186" spans="3:5" x14ac:dyDescent="0.2">
      <c r="C186" s="22"/>
      <c r="D186" s="22"/>
    </row>
    <row r="187" spans="3:5" x14ac:dyDescent="0.2">
      <c r="C187" s="22"/>
      <c r="D187" s="22"/>
    </row>
    <row r="188" spans="3:5" x14ac:dyDescent="0.2">
      <c r="C188" s="22"/>
      <c r="D188" s="22"/>
    </row>
    <row r="189" spans="3:5" x14ac:dyDescent="0.2">
      <c r="C189" s="22"/>
      <c r="D189" s="22"/>
    </row>
    <row r="190" spans="3:5" x14ac:dyDescent="0.2">
      <c r="C190" s="22"/>
      <c r="D190" s="22"/>
    </row>
    <row r="191" spans="3:5" x14ac:dyDescent="0.2">
      <c r="C191" s="22"/>
      <c r="D191" s="22"/>
    </row>
    <row r="192" spans="3:5" x14ac:dyDescent="0.2">
      <c r="C192" s="22"/>
      <c r="D192" s="22"/>
    </row>
    <row r="193" spans="3:4" x14ac:dyDescent="0.2">
      <c r="C193" s="22"/>
      <c r="D193" s="22"/>
    </row>
    <row r="194" spans="3:4" x14ac:dyDescent="0.2">
      <c r="C194" s="22"/>
      <c r="D194" s="22"/>
    </row>
    <row r="195" spans="3:4" x14ac:dyDescent="0.2">
      <c r="C195" s="22"/>
      <c r="D195" s="22"/>
    </row>
    <row r="196" spans="3:4" x14ac:dyDescent="0.2">
      <c r="C196" s="22"/>
      <c r="D196" s="22"/>
    </row>
    <row r="197" spans="3:4" x14ac:dyDescent="0.2">
      <c r="C197" s="22"/>
      <c r="D197" s="22"/>
    </row>
    <row r="198" spans="3:4" x14ac:dyDescent="0.2">
      <c r="C198" s="22"/>
      <c r="D198" s="22"/>
    </row>
    <row r="199" spans="3:4" x14ac:dyDescent="0.2">
      <c r="C199" s="22"/>
      <c r="D199" s="22"/>
    </row>
    <row r="200" spans="3:4" x14ac:dyDescent="0.2">
      <c r="C200" s="22"/>
      <c r="D200" s="22"/>
    </row>
    <row r="201" spans="3:4" x14ac:dyDescent="0.2">
      <c r="C201" s="22"/>
      <c r="D201" s="22"/>
    </row>
    <row r="202" spans="3:4" x14ac:dyDescent="0.2">
      <c r="C202" s="22"/>
      <c r="D202" s="22"/>
    </row>
    <row r="203" spans="3:4" x14ac:dyDescent="0.2">
      <c r="C203" s="22"/>
      <c r="D203" s="22"/>
    </row>
    <row r="204" spans="3:4" x14ac:dyDescent="0.2">
      <c r="C204" s="22"/>
      <c r="D204" s="22"/>
    </row>
    <row r="205" spans="3:4" x14ac:dyDescent="0.2">
      <c r="C205" s="22"/>
      <c r="D205" s="22"/>
    </row>
    <row r="206" spans="3:4" x14ac:dyDescent="0.2">
      <c r="C206" s="22"/>
      <c r="D206" s="22"/>
    </row>
    <row r="207" spans="3:4" x14ac:dyDescent="0.2">
      <c r="C207" s="22"/>
      <c r="D207" s="22"/>
    </row>
    <row r="208" spans="3:4" x14ac:dyDescent="0.2">
      <c r="C208" s="22"/>
      <c r="D208" s="22"/>
    </row>
    <row r="209" spans="3:4" x14ac:dyDescent="0.2">
      <c r="C209" s="22"/>
      <c r="D209" s="22"/>
    </row>
    <row r="210" spans="3:4" x14ac:dyDescent="0.2">
      <c r="C210" s="22"/>
      <c r="D210" s="22"/>
    </row>
    <row r="211" spans="3:4" x14ac:dyDescent="0.2">
      <c r="C211" s="22"/>
      <c r="D211" s="22"/>
    </row>
    <row r="212" spans="3:4" x14ac:dyDescent="0.2">
      <c r="C212" s="22"/>
      <c r="D212" s="22"/>
    </row>
    <row r="213" spans="3:4" x14ac:dyDescent="0.2">
      <c r="C213" s="22"/>
      <c r="D213" s="22"/>
    </row>
    <row r="214" spans="3:4" x14ac:dyDescent="0.2">
      <c r="C214" s="22"/>
      <c r="D214" s="22"/>
    </row>
    <row r="215" spans="3:4" x14ac:dyDescent="0.2">
      <c r="C215" s="22"/>
      <c r="D215" s="22"/>
    </row>
    <row r="216" spans="3:4" x14ac:dyDescent="0.2">
      <c r="C216" s="22"/>
      <c r="D216" s="22"/>
    </row>
    <row r="217" spans="3:4" x14ac:dyDescent="0.2">
      <c r="C217" s="22"/>
      <c r="D217" s="22"/>
    </row>
    <row r="218" spans="3:4" x14ac:dyDescent="0.2">
      <c r="C218" s="22"/>
      <c r="D218" s="22"/>
    </row>
    <row r="219" spans="3:4" x14ac:dyDescent="0.2">
      <c r="C219" s="22"/>
      <c r="D219" s="22"/>
    </row>
    <row r="220" spans="3:4" x14ac:dyDescent="0.2">
      <c r="C220" s="22"/>
      <c r="D220" s="22"/>
    </row>
    <row r="221" spans="3:4" x14ac:dyDescent="0.2">
      <c r="C221" s="22"/>
      <c r="D221" s="22"/>
    </row>
    <row r="222" spans="3:4" x14ac:dyDescent="0.2">
      <c r="C222" s="22"/>
      <c r="D222" s="22"/>
    </row>
    <row r="223" spans="3:4" x14ac:dyDescent="0.2">
      <c r="C223" s="22"/>
      <c r="D223" s="22"/>
    </row>
    <row r="224" spans="3:4" x14ac:dyDescent="0.2">
      <c r="C224" s="22"/>
      <c r="D224" s="22"/>
    </row>
    <row r="225" spans="3:4" x14ac:dyDescent="0.2">
      <c r="C225" s="22"/>
      <c r="D225" s="22"/>
    </row>
    <row r="226" spans="3:4" x14ac:dyDescent="0.2">
      <c r="C226" s="22"/>
      <c r="D226" s="22"/>
    </row>
    <row r="227" spans="3:4" x14ac:dyDescent="0.2">
      <c r="C227" s="22"/>
      <c r="D227" s="22"/>
    </row>
    <row r="228" spans="3:4" x14ac:dyDescent="0.2">
      <c r="C228" s="22"/>
      <c r="D228" s="22"/>
    </row>
    <row r="229" spans="3:4" x14ac:dyDescent="0.2">
      <c r="C229" s="22"/>
      <c r="D229" s="22"/>
    </row>
    <row r="230" spans="3:4" x14ac:dyDescent="0.2">
      <c r="C230" s="22"/>
      <c r="D230" s="22"/>
    </row>
    <row r="231" spans="3:4" x14ac:dyDescent="0.2">
      <c r="C231" s="22"/>
      <c r="D231" s="22"/>
    </row>
    <row r="232" spans="3:4" x14ac:dyDescent="0.2">
      <c r="C232" s="22"/>
      <c r="D232" s="22"/>
    </row>
    <row r="233" spans="3:4" x14ac:dyDescent="0.2">
      <c r="C233" s="22"/>
      <c r="D233" s="22"/>
    </row>
  </sheetData>
  <pageMargins left="0" right="0" top="0.75" bottom="0.25" header="0.5" footer="0.5"/>
  <pageSetup scale="7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workbookViewId="0">
      <selection activeCell="A6" sqref="A6"/>
    </sheetView>
  </sheetViews>
  <sheetFormatPr defaultRowHeight="12.75" x14ac:dyDescent="0.2"/>
  <cols>
    <col min="1" max="1" width="15.85546875" customWidth="1"/>
    <col min="2" max="2" width="8.42578125" customWidth="1"/>
    <col min="3" max="3" width="16.42578125" customWidth="1"/>
    <col min="4" max="4" width="23" style="3" bestFit="1" customWidth="1"/>
    <col min="5" max="5" width="16.28515625" style="2" customWidth="1"/>
    <col min="6" max="10" width="9.140625" style="2"/>
  </cols>
  <sheetData>
    <row r="1" spans="1:9" x14ac:dyDescent="0.2">
      <c r="A1" s="1" t="s">
        <v>83</v>
      </c>
    </row>
    <row r="3" spans="1:9" x14ac:dyDescent="0.2">
      <c r="A3" s="1" t="s">
        <v>39</v>
      </c>
    </row>
    <row r="4" spans="1:9" x14ac:dyDescent="0.2">
      <c r="A4" s="1" t="s">
        <v>0</v>
      </c>
      <c r="B4" s="1" t="s">
        <v>6</v>
      </c>
      <c r="C4" s="1" t="s">
        <v>68</v>
      </c>
      <c r="D4" s="4" t="s">
        <v>3</v>
      </c>
      <c r="E4" s="1" t="s">
        <v>76</v>
      </c>
    </row>
    <row r="5" spans="1:9" x14ac:dyDescent="0.2">
      <c r="A5" t="s">
        <v>32</v>
      </c>
      <c r="B5" t="s">
        <v>84</v>
      </c>
      <c r="C5" t="s">
        <v>69</v>
      </c>
      <c r="D5" s="3" t="s">
        <v>70</v>
      </c>
    </row>
    <row r="6" spans="1:9" x14ac:dyDescent="0.2">
      <c r="A6" t="s">
        <v>42</v>
      </c>
      <c r="B6" t="s">
        <v>84</v>
      </c>
      <c r="C6" t="s">
        <v>69</v>
      </c>
      <c r="D6" s="3" t="s">
        <v>70</v>
      </c>
      <c r="E6" s="2" t="s">
        <v>77</v>
      </c>
    </row>
    <row r="7" spans="1:9" x14ac:dyDescent="0.2">
      <c r="A7" t="s">
        <v>29</v>
      </c>
      <c r="B7" t="s">
        <v>84</v>
      </c>
      <c r="C7" t="s">
        <v>73</v>
      </c>
      <c r="D7" s="3" t="s">
        <v>71</v>
      </c>
    </row>
    <row r="8" spans="1:9" x14ac:dyDescent="0.2">
      <c r="A8" t="s">
        <v>45</v>
      </c>
      <c r="B8" t="s">
        <v>84</v>
      </c>
      <c r="C8" t="s">
        <v>69</v>
      </c>
      <c r="D8" s="5" t="s">
        <v>74</v>
      </c>
    </row>
    <row r="9" spans="1:9" x14ac:dyDescent="0.2">
      <c r="A9" t="s">
        <v>34</v>
      </c>
      <c r="B9" t="s">
        <v>84</v>
      </c>
      <c r="C9" t="s">
        <v>73</v>
      </c>
      <c r="D9" s="3" t="s">
        <v>70</v>
      </c>
    </row>
    <row r="10" spans="1:9" x14ac:dyDescent="0.2">
      <c r="A10" t="s">
        <v>41</v>
      </c>
      <c r="B10" t="s">
        <v>84</v>
      </c>
      <c r="C10" t="s">
        <v>73</v>
      </c>
      <c r="D10" s="5" t="s">
        <v>74</v>
      </c>
    </row>
    <row r="11" spans="1:9" x14ac:dyDescent="0.2">
      <c r="A11" t="s">
        <v>24</v>
      </c>
      <c r="B11" t="s">
        <v>84</v>
      </c>
      <c r="C11" t="s">
        <v>69</v>
      </c>
      <c r="D11" s="3" t="s">
        <v>70</v>
      </c>
      <c r="E11" s="2" t="s">
        <v>77</v>
      </c>
    </row>
    <row r="12" spans="1:9" x14ac:dyDescent="0.2">
      <c r="A12" t="s">
        <v>28</v>
      </c>
      <c r="B12" t="s">
        <v>84</v>
      </c>
      <c r="C12" t="s">
        <v>73</v>
      </c>
      <c r="D12" s="5" t="s">
        <v>74</v>
      </c>
      <c r="I12" s="2" t="s">
        <v>31</v>
      </c>
    </row>
    <row r="13" spans="1:9" x14ac:dyDescent="0.2">
      <c r="A13" t="s">
        <v>37</v>
      </c>
      <c r="B13" t="s">
        <v>84</v>
      </c>
      <c r="C13" t="s">
        <v>73</v>
      </c>
      <c r="D13" s="5" t="s">
        <v>74</v>
      </c>
      <c r="I13" s="2" t="s">
        <v>31</v>
      </c>
    </row>
    <row r="14" spans="1:9" x14ac:dyDescent="0.2">
      <c r="A14" t="s">
        <v>49</v>
      </c>
      <c r="B14" t="s">
        <v>84</v>
      </c>
      <c r="C14" t="s">
        <v>73</v>
      </c>
      <c r="D14" s="5" t="s">
        <v>71</v>
      </c>
    </row>
    <row r="15" spans="1:9" x14ac:dyDescent="0.2">
      <c r="A15" t="s">
        <v>22</v>
      </c>
      <c r="B15" t="s">
        <v>84</v>
      </c>
      <c r="C15" t="s">
        <v>73</v>
      </c>
      <c r="D15" s="6" t="s">
        <v>74</v>
      </c>
    </row>
    <row r="16" spans="1:9" x14ac:dyDescent="0.2">
      <c r="A16" t="s">
        <v>30</v>
      </c>
      <c r="B16" t="s">
        <v>84</v>
      </c>
      <c r="C16" t="s">
        <v>69</v>
      </c>
      <c r="D16" s="5" t="s">
        <v>74</v>
      </c>
    </row>
    <row r="17" spans="1:5" x14ac:dyDescent="0.2">
      <c r="A17" t="s">
        <v>5</v>
      </c>
      <c r="B17" t="s">
        <v>84</v>
      </c>
      <c r="C17" t="s">
        <v>69</v>
      </c>
      <c r="D17" s="5" t="s">
        <v>71</v>
      </c>
    </row>
    <row r="18" spans="1:5" x14ac:dyDescent="0.2">
      <c r="A18" t="s">
        <v>51</v>
      </c>
      <c r="B18" t="s">
        <v>84</v>
      </c>
      <c r="C18" t="s">
        <v>69</v>
      </c>
      <c r="D18" s="5" t="s">
        <v>74</v>
      </c>
    </row>
    <row r="19" spans="1:5" x14ac:dyDescent="0.2">
      <c r="A19" t="s">
        <v>52</v>
      </c>
      <c r="B19" t="s">
        <v>84</v>
      </c>
      <c r="C19" t="s">
        <v>69</v>
      </c>
      <c r="D19" s="5" t="s">
        <v>74</v>
      </c>
      <c r="E19" s="2" t="s">
        <v>78</v>
      </c>
    </row>
    <row r="20" spans="1:5" x14ac:dyDescent="0.2">
      <c r="A20" t="s">
        <v>21</v>
      </c>
      <c r="B20" t="s">
        <v>84</v>
      </c>
      <c r="C20" t="s">
        <v>73</v>
      </c>
      <c r="D20" s="5" t="s">
        <v>74</v>
      </c>
    </row>
    <row r="21" spans="1:5" x14ac:dyDescent="0.2">
      <c r="A21" t="s">
        <v>79</v>
      </c>
      <c r="B21" t="s">
        <v>84</v>
      </c>
      <c r="C21" t="s">
        <v>73</v>
      </c>
      <c r="D21" s="5" t="s">
        <v>71</v>
      </c>
    </row>
    <row r="22" spans="1:5" x14ac:dyDescent="0.2">
      <c r="A22" t="s">
        <v>60</v>
      </c>
      <c r="B22" t="s">
        <v>84</v>
      </c>
      <c r="C22" t="s">
        <v>73</v>
      </c>
      <c r="D22" s="3" t="s">
        <v>70</v>
      </c>
    </row>
    <row r="23" spans="1:5" x14ac:dyDescent="0.2">
      <c r="A23" t="s">
        <v>53</v>
      </c>
      <c r="B23" t="s">
        <v>84</v>
      </c>
      <c r="C23" t="s">
        <v>73</v>
      </c>
      <c r="D23" s="5" t="s">
        <v>74</v>
      </c>
    </row>
    <row r="24" spans="1:5" x14ac:dyDescent="0.2">
      <c r="A24" t="s">
        <v>67</v>
      </c>
      <c r="B24" t="s">
        <v>84</v>
      </c>
      <c r="C24" t="s">
        <v>73</v>
      </c>
      <c r="D24" s="5" t="s">
        <v>74</v>
      </c>
    </row>
    <row r="25" spans="1:5" x14ac:dyDescent="0.2">
      <c r="A25" t="s">
        <v>54</v>
      </c>
      <c r="B25" t="s">
        <v>84</v>
      </c>
      <c r="C25" t="s">
        <v>73</v>
      </c>
      <c r="D25" s="5" t="s">
        <v>74</v>
      </c>
    </row>
    <row r="26" spans="1:5" x14ac:dyDescent="0.2">
      <c r="A26" t="s">
        <v>80</v>
      </c>
      <c r="B26" t="s">
        <v>84</v>
      </c>
      <c r="C26" t="s">
        <v>73</v>
      </c>
      <c r="D26" s="5" t="s">
        <v>74</v>
      </c>
    </row>
    <row r="27" spans="1:5" x14ac:dyDescent="0.2">
      <c r="A27" t="s">
        <v>38</v>
      </c>
      <c r="B27" t="s">
        <v>84</v>
      </c>
      <c r="C27" t="s">
        <v>73</v>
      </c>
      <c r="D27" s="5" t="s">
        <v>74</v>
      </c>
    </row>
    <row r="28" spans="1:5" x14ac:dyDescent="0.2">
      <c r="A28" t="s">
        <v>81</v>
      </c>
      <c r="B28" t="s">
        <v>84</v>
      </c>
      <c r="C28" t="s">
        <v>69</v>
      </c>
      <c r="D28" s="5" t="s">
        <v>71</v>
      </c>
    </row>
    <row r="29" spans="1:5" ht="13.5" customHeight="1" x14ac:dyDescent="0.2">
      <c r="A29" t="s">
        <v>35</v>
      </c>
      <c r="B29" t="s">
        <v>84</v>
      </c>
      <c r="C29" t="s">
        <v>73</v>
      </c>
      <c r="D29" s="5" t="s">
        <v>74</v>
      </c>
      <c r="E29" s="2" t="s">
        <v>82</v>
      </c>
    </row>
    <row r="30" spans="1:5" x14ac:dyDescent="0.2">
      <c r="A30" t="s">
        <v>43</v>
      </c>
      <c r="B30" t="s">
        <v>84</v>
      </c>
      <c r="C30" t="s">
        <v>69</v>
      </c>
      <c r="D30" s="5" t="s">
        <v>74</v>
      </c>
    </row>
    <row r="31" spans="1:5" x14ac:dyDescent="0.2">
      <c r="A31" t="s">
        <v>55</v>
      </c>
      <c r="B31" t="s">
        <v>84</v>
      </c>
      <c r="C31" t="s">
        <v>73</v>
      </c>
      <c r="D31" s="5" t="s">
        <v>74</v>
      </c>
    </row>
    <row r="32" spans="1:5" x14ac:dyDescent="0.2">
      <c r="A32" t="s">
        <v>57</v>
      </c>
      <c r="B32" t="s">
        <v>84</v>
      </c>
      <c r="C32" t="s">
        <v>73</v>
      </c>
      <c r="D32" s="5" t="s">
        <v>74</v>
      </c>
    </row>
    <row r="34" spans="4:4" x14ac:dyDescent="0.2">
      <c r="D34" s="6"/>
    </row>
  </sheetData>
  <pageMargins left="0" right="0" top="0.75" bottom="0.25" header="0.5" footer="0.5"/>
  <pageSetup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Rate Table</vt:lpstr>
      <vt:lpstr>MW Info</vt:lpstr>
      <vt:lpstr>'Rate Table'!Print_Area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tallen</dc:creator>
  <dc:description>- Oracle 8i ODBC QueryFix Applied</dc:description>
  <cp:lastModifiedBy>Felienne</cp:lastModifiedBy>
  <cp:lastPrinted>2000-09-14T20:07:34Z</cp:lastPrinted>
  <dcterms:created xsi:type="dcterms:W3CDTF">1999-07-29T19:43:57Z</dcterms:created>
  <dcterms:modified xsi:type="dcterms:W3CDTF">2014-09-04T09:40:02Z</dcterms:modified>
</cp:coreProperties>
</file>