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45" windowWidth="4620" windowHeight="8070" activeTab="4"/>
  </bookViews>
  <sheets>
    <sheet name="base" sheetId="1" r:id="rId1"/>
    <sheet name="model1" sheetId="2" r:id="rId2"/>
    <sheet name="model2" sheetId="4" r:id="rId3"/>
    <sheet name="model3" sheetId="6" r:id="rId4"/>
    <sheet name="simple3" sheetId="7" r:id="rId5"/>
    <sheet name="Summary" sheetId="5" r:id="rId6"/>
    <sheet name="Sheet3" sheetId="3" r:id="rId7"/>
  </sheets>
  <definedNames>
    <definedName name="Intensity">model1!$AV$3:$AW$7</definedName>
    <definedName name="Intensity2">model2!$AU$3:$AV$7</definedName>
    <definedName name="Trans">model1!$AR$3:$AT$24</definedName>
    <definedName name="Trans2">model2!$AQ$3:$AS$24</definedName>
    <definedName name="Transs3">simple3!$AU$3:$AW$24</definedName>
  </definedNames>
  <calcPr calcId="152511"/>
</workbook>
</file>

<file path=xl/calcChain.xml><?xml version="1.0" encoding="utf-8"?>
<calcChain xmlns="http://schemas.openxmlformats.org/spreadsheetml/2006/main">
  <c r="I3" i="1" l="1"/>
  <c r="K20" i="1"/>
  <c r="N20" i="1" s="1"/>
  <c r="M20" i="1"/>
  <c r="K21" i="1"/>
  <c r="M21" i="1"/>
  <c r="M22" i="1" s="1"/>
  <c r="M23" i="1" s="1"/>
  <c r="N21" i="1"/>
  <c r="K22" i="1"/>
  <c r="C23" i="1"/>
  <c r="I23" i="1"/>
  <c r="J23" i="1"/>
  <c r="C24" i="1"/>
  <c r="H24" i="1"/>
  <c r="C25" i="1"/>
  <c r="H25" i="1"/>
  <c r="C26" i="1"/>
  <c r="G26" i="1"/>
  <c r="H26" i="1"/>
  <c r="C27" i="1"/>
  <c r="G27" i="1"/>
  <c r="G28" i="1" s="1"/>
  <c r="G29" i="1" s="1"/>
  <c r="G30" i="1" s="1"/>
  <c r="H30" i="1" s="1"/>
  <c r="H27" i="1"/>
  <c r="C28" i="1"/>
  <c r="H28" i="1"/>
  <c r="C29" i="1"/>
  <c r="H29" i="1"/>
  <c r="C30" i="1"/>
  <c r="C31" i="1"/>
  <c r="G31" i="1"/>
  <c r="C32" i="1"/>
  <c r="C33" i="1"/>
  <c r="C34" i="1"/>
  <c r="C35" i="1"/>
  <c r="C36" i="1"/>
  <c r="F36" i="1"/>
  <c r="F37" i="1" s="1"/>
  <c r="F38" i="1" s="1"/>
  <c r="F39" i="1" s="1"/>
  <c r="F40" i="1" s="1"/>
  <c r="G36" i="1"/>
  <c r="G37" i="1" s="1"/>
  <c r="C37" i="1"/>
  <c r="C38" i="1"/>
  <c r="G38" i="1"/>
  <c r="G39" i="1" s="1"/>
  <c r="C39" i="1"/>
  <c r="H39" i="1"/>
  <c r="C40" i="1"/>
  <c r="G40" i="1"/>
  <c r="H40" i="1" s="1"/>
  <c r="H41" i="1" s="1"/>
  <c r="H42" i="1" s="1"/>
  <c r="A41" i="1"/>
  <c r="C41" i="1"/>
  <c r="F41" i="1"/>
  <c r="F42" i="1" s="1"/>
  <c r="F43" i="1" s="1"/>
  <c r="F44" i="1" s="1"/>
  <c r="F45" i="1" s="1"/>
  <c r="F46" i="1" s="1"/>
  <c r="A42" i="1"/>
  <c r="H43" i="1"/>
  <c r="H44" i="1" s="1"/>
  <c r="H45" i="1" s="1"/>
  <c r="H46" i="1" s="1"/>
  <c r="G44" i="1"/>
  <c r="A45" i="1"/>
  <c r="G46" i="1"/>
  <c r="A47" i="1"/>
  <c r="A48" i="1"/>
  <c r="A49" i="1" s="1"/>
  <c r="C48" i="1"/>
  <c r="C49" i="1"/>
  <c r="A50" i="1"/>
  <c r="I51" i="1"/>
  <c r="J51" i="1"/>
  <c r="I55" i="1"/>
  <c r="J55" i="1" s="1"/>
  <c r="J56" i="1" s="1"/>
  <c r="H56" i="1"/>
  <c r="F57" i="1"/>
  <c r="F58" i="1" s="1"/>
  <c r="F59" i="1" s="1"/>
  <c r="F60" i="1" s="1"/>
  <c r="F61" i="1" s="1"/>
  <c r="F62" i="1" s="1"/>
  <c r="F63" i="1" s="1"/>
  <c r="F64" i="1" s="1"/>
  <c r="H57" i="1"/>
  <c r="H58" i="1" s="1"/>
  <c r="H59" i="1" s="1"/>
  <c r="H60" i="1" s="1"/>
  <c r="H61" i="1" s="1"/>
  <c r="H62" i="1" s="1"/>
  <c r="H63" i="1" s="1"/>
  <c r="H64" i="1" s="1"/>
  <c r="F65" i="1"/>
  <c r="F66" i="1" s="1"/>
  <c r="F67" i="1" s="1"/>
  <c r="AR5" i="2"/>
  <c r="AR6" i="2" s="1"/>
  <c r="AR7" i="2"/>
  <c r="AR8" i="2"/>
  <c r="AR9" i="2" s="1"/>
  <c r="AR10" i="2" s="1"/>
  <c r="AR11" i="2" s="1"/>
  <c r="AR12" i="2" s="1"/>
  <c r="AR13" i="2" s="1"/>
  <c r="AR14" i="2" s="1"/>
  <c r="AR15" i="2" s="1"/>
  <c r="AR16" i="2" s="1"/>
  <c r="AR17" i="2" s="1"/>
  <c r="AR18" i="2" s="1"/>
  <c r="AR19" i="2" s="1"/>
  <c r="AR20" i="2" s="1"/>
  <c r="AR21" i="2" s="1"/>
  <c r="AR22" i="2" s="1"/>
  <c r="AR23" i="2" s="1"/>
  <c r="AR24" i="2" s="1"/>
  <c r="G19" i="2"/>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I19" i="2"/>
  <c r="M19" i="2"/>
  <c r="A20" i="2"/>
  <c r="A21" i="2" s="1"/>
  <c r="A22" i="2" s="1"/>
  <c r="B20" i="2"/>
  <c r="E20" i="2"/>
  <c r="F20" i="2"/>
  <c r="M20" i="2"/>
  <c r="N20" i="2"/>
  <c r="N21" i="2" s="1"/>
  <c r="O20" i="2"/>
  <c r="S20" i="2" s="1"/>
  <c r="P20" i="2"/>
  <c r="R20" i="2" s="1"/>
  <c r="Q20" i="2"/>
  <c r="B21" i="2"/>
  <c r="B22" i="2" s="1"/>
  <c r="B23" i="2" s="1"/>
  <c r="E21" i="2"/>
  <c r="P21" i="2"/>
  <c r="Q21" i="2"/>
  <c r="Q22" i="2" s="1"/>
  <c r="E22" i="2"/>
  <c r="N22" i="2"/>
  <c r="N23" i="2" s="1"/>
  <c r="N24" i="2" s="1"/>
  <c r="N25" i="2" s="1"/>
  <c r="N26" i="2" s="1"/>
  <c r="N27" i="2" s="1"/>
  <c r="N28" i="2" s="1"/>
  <c r="N29" i="2" s="1"/>
  <c r="N30" i="2" s="1"/>
  <c r="N31" i="2" s="1"/>
  <c r="A23" i="2"/>
  <c r="A24" i="2" s="1"/>
  <c r="A25" i="2" s="1"/>
  <c r="A26" i="2" s="1"/>
  <c r="A27" i="2" s="1"/>
  <c r="E23" i="2"/>
  <c r="E24" i="2" s="1"/>
  <c r="E25" i="2" s="1"/>
  <c r="E26" i="2" s="1"/>
  <c r="E27" i="2" s="1"/>
  <c r="E28" i="2" s="1"/>
  <c r="E29" i="2" s="1"/>
  <c r="E30" i="2" s="1"/>
  <c r="E31" i="2" s="1"/>
  <c r="E32" i="2" s="1"/>
  <c r="E33" i="2" s="1"/>
  <c r="E34" i="2" s="1"/>
  <c r="E35" i="2" s="1"/>
  <c r="E36" i="2" s="1"/>
  <c r="E37" i="2" s="1"/>
  <c r="E38" i="2" s="1"/>
  <c r="E39" i="2" s="1"/>
  <c r="E40" i="2" s="1"/>
  <c r="E41" i="2" s="1"/>
  <c r="A28" i="2"/>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N32" i="2"/>
  <c r="N33" i="2" s="1"/>
  <c r="N34" i="2" s="1"/>
  <c r="N35" i="2" s="1"/>
  <c r="N36" i="2" s="1"/>
  <c r="N37" i="2" s="1"/>
  <c r="M37" i="2"/>
  <c r="M38" i="2"/>
  <c r="N38" i="2"/>
  <c r="N39" i="2" s="1"/>
  <c r="N40" i="2" s="1"/>
  <c r="N41" i="2" s="1"/>
  <c r="N42" i="2" s="1"/>
  <c r="N43" i="2" s="1"/>
  <c r="N44" i="2" s="1"/>
  <c r="N45" i="2" s="1"/>
  <c r="N46" i="2" s="1"/>
  <c r="N47" i="2" s="1"/>
  <c r="M39" i="2"/>
  <c r="M40" i="2"/>
  <c r="M41" i="2"/>
  <c r="E42" i="2"/>
  <c r="E43" i="2" s="1"/>
  <c r="E44" i="2" s="1"/>
  <c r="E45" i="2" s="1"/>
  <c r="E46" i="2" s="1"/>
  <c r="E47" i="2" s="1"/>
  <c r="E48" i="2" s="1"/>
  <c r="E49" i="2" s="1"/>
  <c r="E50" i="2" s="1"/>
  <c r="E51" i="2" s="1"/>
  <c r="E52" i="2" s="1"/>
  <c r="M42" i="2"/>
  <c r="M43" i="2"/>
  <c r="M44" i="2"/>
  <c r="M45" i="2"/>
  <c r="M46" i="2"/>
  <c r="M47" i="2"/>
  <c r="M48" i="2"/>
  <c r="N48" i="2"/>
  <c r="N49" i="2" s="1"/>
  <c r="N50" i="2" s="1"/>
  <c r="N51" i="2" s="1"/>
  <c r="M49" i="2"/>
  <c r="M50" i="2"/>
  <c r="M51" i="2"/>
  <c r="M69" i="2"/>
  <c r="M70" i="2"/>
  <c r="M71" i="2"/>
  <c r="M72" i="2"/>
  <c r="M73" i="2"/>
  <c r="M74" i="2"/>
  <c r="M75" i="2"/>
  <c r="M76" i="2"/>
  <c r="M77" i="2"/>
  <c r="A78" i="2"/>
  <c r="A79" i="2" s="1"/>
  <c r="A80" i="2" s="1"/>
  <c r="A81" i="2" s="1"/>
  <c r="A82" i="2" s="1"/>
  <c r="A83" i="2" s="1"/>
  <c r="A84" i="2" s="1"/>
  <c r="A85" i="2" s="1"/>
  <c r="A86" i="2" s="1"/>
  <c r="A87" i="2" s="1"/>
  <c r="A88" i="2" s="1"/>
  <c r="A89" i="2" s="1"/>
  <c r="M78" i="2"/>
  <c r="M79" i="2"/>
  <c r="M80" i="2"/>
  <c r="M81" i="2"/>
  <c r="M82" i="2"/>
  <c r="M83" i="2"/>
  <c r="M84" i="2"/>
  <c r="M85" i="2"/>
  <c r="M86" i="2"/>
  <c r="M87" i="2"/>
  <c r="M88" i="2"/>
  <c r="M89" i="2"/>
  <c r="A90" i="2"/>
  <c r="A91" i="2" s="1"/>
  <c r="A92" i="2" s="1"/>
  <c r="A93" i="2" s="1"/>
  <c r="A94" i="2" s="1"/>
  <c r="A95" i="2" s="1"/>
  <c r="A96" i="2" s="1"/>
  <c r="A97" i="2" s="1"/>
  <c r="A98" i="2" s="1"/>
  <c r="A99" i="2" s="1"/>
  <c r="A100" i="2" s="1"/>
  <c r="A101" i="2" s="1"/>
  <c r="A102" i="2" s="1"/>
  <c r="A103" i="2" s="1"/>
  <c r="M90" i="2"/>
  <c r="M91" i="2"/>
  <c r="M92" i="2"/>
  <c r="M93" i="2"/>
  <c r="M94" i="2"/>
  <c r="M95" i="2"/>
  <c r="M96" i="2"/>
  <c r="M97" i="2"/>
  <c r="M98" i="2"/>
  <c r="M99" i="2"/>
  <c r="M100" i="2"/>
  <c r="M101" i="2"/>
  <c r="M102" i="2"/>
  <c r="M103" i="2"/>
  <c r="A104" i="2"/>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A131" i="2"/>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AQ5" i="4"/>
  <c r="AQ6" i="4" s="1"/>
  <c r="AQ7" i="4" s="1"/>
  <c r="AQ8" i="4" s="1"/>
  <c r="AQ9" i="4" s="1"/>
  <c r="AQ10" i="4" s="1"/>
  <c r="AQ11" i="4" s="1"/>
  <c r="AQ12" i="4" s="1"/>
  <c r="AQ13" i="4" s="1"/>
  <c r="AQ14" i="4" s="1"/>
  <c r="AQ15" i="4" s="1"/>
  <c r="AQ16" i="4" s="1"/>
  <c r="AQ17" i="4" s="1"/>
  <c r="AQ18" i="4" s="1"/>
  <c r="AQ19" i="4" s="1"/>
  <c r="AQ20" i="4" s="1"/>
  <c r="AQ21" i="4" s="1"/>
  <c r="AQ22" i="4" s="1"/>
  <c r="AQ23" i="4" s="1"/>
  <c r="AQ24" i="4" s="1"/>
  <c r="G19" i="4"/>
  <c r="H19" i="4"/>
  <c r="I19" i="4"/>
  <c r="I20" i="4" s="1"/>
  <c r="I21" i="4" s="1"/>
  <c r="I22" i="4" s="1"/>
  <c r="I23" i="4" s="1"/>
  <c r="I24" i="4" s="1"/>
  <c r="I25" i="4" s="1"/>
  <c r="I26" i="4" s="1"/>
  <c r="I27" i="4" s="1"/>
  <c r="K19" i="4"/>
  <c r="N19" i="4"/>
  <c r="O19" i="4"/>
  <c r="A20" i="4"/>
  <c r="B20" i="4"/>
  <c r="E20" i="4"/>
  <c r="F20" i="4"/>
  <c r="F21" i="4" s="1"/>
  <c r="F22" i="4" s="1"/>
  <c r="G20" i="4"/>
  <c r="O20" i="4"/>
  <c r="Q20" i="4" s="1"/>
  <c r="P20" i="4"/>
  <c r="P21" i="4" s="1"/>
  <c r="P22" i="4" s="1"/>
  <c r="P23" i="4" s="1"/>
  <c r="R20" i="4"/>
  <c r="S20" i="4"/>
  <c r="U20" i="4" s="1"/>
  <c r="T20" i="4"/>
  <c r="H20" i="4" s="1"/>
  <c r="J20" i="4" s="1"/>
  <c r="A21" i="4"/>
  <c r="A22" i="4" s="1"/>
  <c r="A23" i="4" s="1"/>
  <c r="A24" i="4" s="1"/>
  <c r="B21" i="4"/>
  <c r="E21" i="4"/>
  <c r="R21" i="4"/>
  <c r="T21" i="4" s="1"/>
  <c r="S21" i="4"/>
  <c r="B22" i="4"/>
  <c r="D23" i="4" s="1"/>
  <c r="E22" i="4"/>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R22" i="4"/>
  <c r="R23" i="4" s="1"/>
  <c r="R24" i="4" s="1"/>
  <c r="R25" i="4" s="1"/>
  <c r="B23" i="4"/>
  <c r="F23" i="4"/>
  <c r="F24" i="4"/>
  <c r="F25" i="4" s="1"/>
  <c r="P24" i="4"/>
  <c r="A25" i="4"/>
  <c r="A26" i="4" s="1"/>
  <c r="A27" i="4" s="1"/>
  <c r="A28" i="4" s="1"/>
  <c r="A29" i="4" s="1"/>
  <c r="P25" i="4"/>
  <c r="P26" i="4" s="1"/>
  <c r="F26" i="4"/>
  <c r="F27" i="4" s="1"/>
  <c r="F28" i="4" s="1"/>
  <c r="F29" i="4" s="1"/>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F133" i="4" s="1"/>
  <c r="F134" i="4" s="1"/>
  <c r="F135" i="4" s="1"/>
  <c r="F136" i="4" s="1"/>
  <c r="F137" i="4" s="1"/>
  <c r="F138" i="4" s="1"/>
  <c r="F139" i="4" s="1"/>
  <c r="F140" i="4" s="1"/>
  <c r="F141" i="4" s="1"/>
  <c r="F142" i="4" s="1"/>
  <c r="F143" i="4" s="1"/>
  <c r="F144" i="4" s="1"/>
  <c r="F145" i="4" s="1"/>
  <c r="F146" i="4" s="1"/>
  <c r="F147" i="4" s="1"/>
  <c r="F148" i="4" s="1"/>
  <c r="F149" i="4" s="1"/>
  <c r="F150" i="4" s="1"/>
  <c r="F151" i="4" s="1"/>
  <c r="F152" i="4" s="1"/>
  <c r="F153" i="4" s="1"/>
  <c r="F154" i="4" s="1"/>
  <c r="F155" i="4" s="1"/>
  <c r="F156" i="4" s="1"/>
  <c r="F157" i="4" s="1"/>
  <c r="F158" i="4" s="1"/>
  <c r="F159" i="4" s="1"/>
  <c r="F160" i="4" s="1"/>
  <c r="F161" i="4" s="1"/>
  <c r="F162" i="4" s="1"/>
  <c r="F163" i="4" s="1"/>
  <c r="F164" i="4" s="1"/>
  <c r="F165" i="4" s="1"/>
  <c r="F166" i="4" s="1"/>
  <c r="F167" i="4" s="1"/>
  <c r="F168" i="4" s="1"/>
  <c r="F169" i="4" s="1"/>
  <c r="F170" i="4" s="1"/>
  <c r="F171" i="4" s="1"/>
  <c r="F172" i="4" s="1"/>
  <c r="F173" i="4" s="1"/>
  <c r="P27" i="4"/>
  <c r="P28" i="4" s="1"/>
  <c r="P29" i="4" s="1"/>
  <c r="P30" i="4" s="1"/>
  <c r="P31" i="4" s="1"/>
  <c r="I28" i="4"/>
  <c r="I29" i="4" s="1"/>
  <c r="I30" i="4" s="1"/>
  <c r="I31" i="4" s="1"/>
  <c r="I32" i="4" s="1"/>
  <c r="I33" i="4" s="1"/>
  <c r="I34" i="4" s="1"/>
  <c r="I35" i="4" s="1"/>
  <c r="A30" i="4"/>
  <c r="A31" i="4"/>
  <c r="A32" i="4" s="1"/>
  <c r="A33" i="4" s="1"/>
  <c r="A34" i="4" s="1"/>
  <c r="A35" i="4" s="1"/>
  <c r="A36" i="4" s="1"/>
  <c r="A37" i="4" s="1"/>
  <c r="A38" i="4" s="1"/>
  <c r="A39" i="4" s="1"/>
  <c r="P32" i="4"/>
  <c r="P33" i="4" s="1"/>
  <c r="P34" i="4" s="1"/>
  <c r="P35" i="4" s="1"/>
  <c r="O33" i="4"/>
  <c r="O34" i="4"/>
  <c r="O35" i="4"/>
  <c r="A40" i="4"/>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O48" i="4"/>
  <c r="O49" i="4"/>
  <c r="O50" i="4"/>
  <c r="O51" i="4"/>
  <c r="O52" i="4"/>
  <c r="O53" i="4"/>
  <c r="O54" i="4"/>
  <c r="O55" i="4"/>
  <c r="O56" i="4"/>
  <c r="O57" i="4"/>
  <c r="O58" i="4"/>
  <c r="O59" i="4"/>
  <c r="O60" i="4"/>
  <c r="O61" i="4"/>
  <c r="O62" i="4"/>
  <c r="O63" i="4"/>
  <c r="E64" i="4"/>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89" i="4" s="1"/>
  <c r="E90" i="4" s="1"/>
  <c r="E91" i="4" s="1"/>
  <c r="E92" i="4" s="1"/>
  <c r="E93" i="4" s="1"/>
  <c r="E94" i="4" s="1"/>
  <c r="E95" i="4" s="1"/>
  <c r="E96" i="4" s="1"/>
  <c r="E97" i="4" s="1"/>
  <c r="E98" i="4" s="1"/>
  <c r="E99" i="4" s="1"/>
  <c r="E100" i="4" s="1"/>
  <c r="E101" i="4" s="1"/>
  <c r="E102" i="4" s="1"/>
  <c r="E103" i="4" s="1"/>
  <c r="E104" i="4" s="1"/>
  <c r="E105" i="4" s="1"/>
  <c r="E106" i="4" s="1"/>
  <c r="E107" i="4" s="1"/>
  <c r="E108" i="4" s="1"/>
  <c r="E109" i="4" s="1"/>
  <c r="E110" i="4" s="1"/>
  <c r="E111" i="4" s="1"/>
  <c r="E112" i="4" s="1"/>
  <c r="E113" i="4" s="1"/>
  <c r="E114" i="4" s="1"/>
  <c r="E115" i="4" s="1"/>
  <c r="E116" i="4" s="1"/>
  <c r="E117" i="4" s="1"/>
  <c r="E118" i="4" s="1"/>
  <c r="E119" i="4" s="1"/>
  <c r="E120" i="4" s="1"/>
  <c r="E121" i="4" s="1"/>
  <c r="E122" i="4" s="1"/>
  <c r="E123" i="4" s="1"/>
  <c r="E124" i="4" s="1"/>
  <c r="E125" i="4" s="1"/>
  <c r="E126" i="4" s="1"/>
  <c r="E127" i="4" s="1"/>
  <c r="E128" i="4" s="1"/>
  <c r="E129" i="4" s="1"/>
  <c r="E130" i="4" s="1"/>
  <c r="E131" i="4" s="1"/>
  <c r="E132" i="4" s="1"/>
  <c r="E133" i="4" s="1"/>
  <c r="E134" i="4" s="1"/>
  <c r="E135" i="4" s="1"/>
  <c r="E136" i="4" s="1"/>
  <c r="E137" i="4" s="1"/>
  <c r="E138" i="4" s="1"/>
  <c r="E139" i="4" s="1"/>
  <c r="E140" i="4" s="1"/>
  <c r="E141" i="4" s="1"/>
  <c r="E142" i="4" s="1"/>
  <c r="E143" i="4" s="1"/>
  <c r="E144" i="4" s="1"/>
  <c r="E145" i="4" s="1"/>
  <c r="E146" i="4" s="1"/>
  <c r="E147" i="4" s="1"/>
  <c r="E148" i="4" s="1"/>
  <c r="E149" i="4" s="1"/>
  <c r="E150" i="4" s="1"/>
  <c r="E151" i="4" s="1"/>
  <c r="E152" i="4" s="1"/>
  <c r="E153" i="4" s="1"/>
  <c r="E154" i="4" s="1"/>
  <c r="E155" i="4" s="1"/>
  <c r="E156" i="4" s="1"/>
  <c r="E157" i="4" s="1"/>
  <c r="E158" i="4" s="1"/>
  <c r="E159" i="4" s="1"/>
  <c r="E160" i="4" s="1"/>
  <c r="E161" i="4" s="1"/>
  <c r="E162" i="4" s="1"/>
  <c r="E163" i="4" s="1"/>
  <c r="E164" i="4" s="1"/>
  <c r="E165" i="4" s="1"/>
  <c r="E166" i="4" s="1"/>
  <c r="E167" i="4" s="1"/>
  <c r="E168" i="4" s="1"/>
  <c r="E169" i="4" s="1"/>
  <c r="E170" i="4" s="1"/>
  <c r="E171" i="4" s="1"/>
  <c r="E172" i="4" s="1"/>
  <c r="E173" i="4" s="1"/>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A106" i="4"/>
  <c r="A107" i="4" s="1"/>
  <c r="A108" i="4" s="1"/>
  <c r="A109" i="4" s="1"/>
  <c r="A110" i="4" s="1"/>
  <c r="A111" i="4" s="1"/>
  <c r="O106" i="4"/>
  <c r="O107" i="4"/>
  <c r="O108" i="4"/>
  <c r="O109" i="4"/>
  <c r="O110" i="4"/>
  <c r="O111" i="4"/>
  <c r="A112" i="4"/>
  <c r="A113" i="4" s="1"/>
  <c r="A114" i="4" s="1"/>
  <c r="A115" i="4" s="1"/>
  <c r="A116" i="4" s="1"/>
  <c r="A117" i="4" s="1"/>
  <c r="A118" i="4" s="1"/>
  <c r="A119" i="4" s="1"/>
  <c r="O112" i="4"/>
  <c r="O113" i="4"/>
  <c r="O114" i="4"/>
  <c r="O115" i="4"/>
  <c r="O116" i="4"/>
  <c r="O117" i="4"/>
  <c r="O118" i="4"/>
  <c r="O119" i="4"/>
  <c r="A120" i="4"/>
  <c r="A121" i="4" s="1"/>
  <c r="A122" i="4" s="1"/>
  <c r="O120" i="4"/>
  <c r="O121" i="4"/>
  <c r="O122" i="4"/>
  <c r="A123" i="4"/>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A154" i="4"/>
  <c r="A155" i="4" s="1"/>
  <c r="A156" i="4" s="1"/>
  <c r="A157" i="4" s="1"/>
  <c r="A158" i="4" s="1"/>
  <c r="A159" i="4" s="1"/>
  <c r="A160" i="4" s="1"/>
  <c r="A161" i="4" s="1"/>
  <c r="A162" i="4" s="1"/>
  <c r="A163" i="4" s="1"/>
  <c r="A164" i="4" s="1"/>
  <c r="A165" i="4" s="1"/>
  <c r="A166" i="4" s="1"/>
  <c r="A167" i="4" s="1"/>
  <c r="A168" i="4" s="1"/>
  <c r="A169" i="4" s="1"/>
  <c r="A170" i="4" s="1"/>
  <c r="A171" i="4" s="1"/>
  <c r="A172" i="4" s="1"/>
  <c r="A173" i="4" s="1"/>
  <c r="O154" i="4"/>
  <c r="O155" i="4"/>
  <c r="O156" i="4"/>
  <c r="O157" i="4"/>
  <c r="O158" i="4"/>
  <c r="O159" i="4"/>
  <c r="O160" i="4"/>
  <c r="O161" i="4"/>
  <c r="O162" i="4"/>
  <c r="O163" i="4"/>
  <c r="O164" i="4"/>
  <c r="O165" i="4"/>
  <c r="O166" i="4"/>
  <c r="O167" i="4"/>
  <c r="O168" i="4"/>
  <c r="O169" i="4"/>
  <c r="O170" i="4"/>
  <c r="O171" i="4"/>
  <c r="N172" i="4"/>
  <c r="O172" i="4"/>
  <c r="O173" i="4"/>
  <c r="AU5" i="6"/>
  <c r="AU6" i="6"/>
  <c r="AU7" i="6" s="1"/>
  <c r="AU8" i="6" s="1"/>
  <c r="AU9" i="6" s="1"/>
  <c r="AU10" i="6" s="1"/>
  <c r="AU11" i="6" s="1"/>
  <c r="AU12" i="6" s="1"/>
  <c r="AU13" i="6" s="1"/>
  <c r="AU14" i="6" s="1"/>
  <c r="AU15" i="6" s="1"/>
  <c r="AU16" i="6" s="1"/>
  <c r="AU17" i="6" s="1"/>
  <c r="AU18" i="6" s="1"/>
  <c r="AU19" i="6" s="1"/>
  <c r="AU20" i="6" s="1"/>
  <c r="AU21" i="6" s="1"/>
  <c r="AU22" i="6" s="1"/>
  <c r="AU23" i="6" s="1"/>
  <c r="AU24" i="6" s="1"/>
  <c r="G19" i="6"/>
  <c r="H19" i="6"/>
  <c r="K19" i="6"/>
  <c r="O19" i="6"/>
  <c r="R19" i="6"/>
  <c r="S19" i="6"/>
  <c r="A20" i="6"/>
  <c r="B20" i="6"/>
  <c r="E20" i="6"/>
  <c r="F20" i="6"/>
  <c r="F21" i="6" s="1"/>
  <c r="G20" i="6"/>
  <c r="K20" i="6"/>
  <c r="S20" i="6"/>
  <c r="U20" i="6" s="1"/>
  <c r="T20" i="6"/>
  <c r="T21" i="6" s="1"/>
  <c r="T22" i="6" s="1"/>
  <c r="T23" i="6" s="1"/>
  <c r="T24" i="6" s="1"/>
  <c r="T25" i="6" s="1"/>
  <c r="T26" i="6" s="1"/>
  <c r="T27" i="6" s="1"/>
  <c r="T28" i="6" s="1"/>
  <c r="T29" i="6" s="1"/>
  <c r="T30" i="6" s="1"/>
  <c r="V20" i="6"/>
  <c r="X20" i="6" s="1"/>
  <c r="W20" i="6"/>
  <c r="A21" i="6"/>
  <c r="A22" i="6" s="1"/>
  <c r="A23" i="6" s="1"/>
  <c r="A24" i="6" s="1"/>
  <c r="B21" i="6"/>
  <c r="E21" i="6"/>
  <c r="K21" i="6"/>
  <c r="K22" i="6" s="1"/>
  <c r="K23" i="6" s="1"/>
  <c r="K24" i="6" s="1"/>
  <c r="K25" i="6" s="1"/>
  <c r="K26" i="6" s="1"/>
  <c r="K27" i="6" s="1"/>
  <c r="K28" i="6" s="1"/>
  <c r="K29" i="6" s="1"/>
  <c r="K30" i="6" s="1"/>
  <c r="K31" i="6" s="1"/>
  <c r="K32" i="6" s="1"/>
  <c r="V21" i="6"/>
  <c r="W21" i="6"/>
  <c r="B22" i="6"/>
  <c r="E22" i="6"/>
  <c r="E23" i="6" s="1"/>
  <c r="E24" i="6" s="1"/>
  <c r="F22" i="6"/>
  <c r="B23" i="6"/>
  <c r="D23" i="6" s="1"/>
  <c r="F23" i="6"/>
  <c r="F24" i="6"/>
  <c r="F25" i="6" s="1"/>
  <c r="F26" i="6" s="1"/>
  <c r="F27" i="6" s="1"/>
  <c r="A25" i="6"/>
  <c r="A26" i="6" s="1"/>
  <c r="E25" i="6"/>
  <c r="E26" i="6"/>
  <c r="E27" i="6" s="1"/>
  <c r="E28" i="6" s="1"/>
  <c r="E29" i="6" s="1"/>
  <c r="E30" i="6" s="1"/>
  <c r="E31" i="6" s="1"/>
  <c r="E32" i="6" s="1"/>
  <c r="E33" i="6" s="1"/>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E57" i="6" s="1"/>
  <c r="E58" i="6" s="1"/>
  <c r="E59" i="6" s="1"/>
  <c r="E60" i="6" s="1"/>
  <c r="E61" i="6" s="1"/>
  <c r="E62" i="6" s="1"/>
  <c r="E63" i="6" s="1"/>
  <c r="E64" i="6" s="1"/>
  <c r="E65" i="6" s="1"/>
  <c r="E66" i="6" s="1"/>
  <c r="E67" i="6" s="1"/>
  <c r="E68" i="6" s="1"/>
  <c r="E69" i="6" s="1"/>
  <c r="E70" i="6" s="1"/>
  <c r="E71" i="6" s="1"/>
  <c r="E72" i="6" s="1"/>
  <c r="E73" i="6" s="1"/>
  <c r="E74" i="6" s="1"/>
  <c r="E75" i="6" s="1"/>
  <c r="E76" i="6" s="1"/>
  <c r="E77" i="6" s="1"/>
  <c r="E78" i="6" s="1"/>
  <c r="E79" i="6" s="1"/>
  <c r="E80" i="6" s="1"/>
  <c r="E81" i="6" s="1"/>
  <c r="E82" i="6" s="1"/>
  <c r="E83" i="6" s="1"/>
  <c r="E84" i="6" s="1"/>
  <c r="E85" i="6" s="1"/>
  <c r="E86" i="6" s="1"/>
  <c r="E87" i="6" s="1"/>
  <c r="E88" i="6" s="1"/>
  <c r="E89" i="6" s="1"/>
  <c r="E90" i="6" s="1"/>
  <c r="E91" i="6" s="1"/>
  <c r="E92" i="6" s="1"/>
  <c r="E93" i="6" s="1"/>
  <c r="E94" i="6" s="1"/>
  <c r="E95" i="6" s="1"/>
  <c r="E96" i="6" s="1"/>
  <c r="E97" i="6" s="1"/>
  <c r="E98" i="6" s="1"/>
  <c r="E99" i="6" s="1"/>
  <c r="E100" i="6" s="1"/>
  <c r="E101" i="6" s="1"/>
  <c r="E102" i="6" s="1"/>
  <c r="E103" i="6" s="1"/>
  <c r="E104" i="6" s="1"/>
  <c r="E105" i="6" s="1"/>
  <c r="E106" i="6" s="1"/>
  <c r="E107" i="6" s="1"/>
  <c r="E108" i="6" s="1"/>
  <c r="E109" i="6" s="1"/>
  <c r="E110" i="6" s="1"/>
  <c r="E111" i="6" s="1"/>
  <c r="E112" i="6" s="1"/>
  <c r="E113" i="6" s="1"/>
  <c r="E114" i="6" s="1"/>
  <c r="E115" i="6" s="1"/>
  <c r="E116" i="6" s="1"/>
  <c r="E117" i="6" s="1"/>
  <c r="E118" i="6" s="1"/>
  <c r="E119" i="6" s="1"/>
  <c r="E120" i="6" s="1"/>
  <c r="E121" i="6" s="1"/>
  <c r="E122" i="6" s="1"/>
  <c r="A27" i="6"/>
  <c r="A28" i="6"/>
  <c r="F28" i="6"/>
  <c r="F29" i="6" s="1"/>
  <c r="F30" i="6" s="1"/>
  <c r="F31" i="6" s="1"/>
  <c r="F32" i="6" s="1"/>
  <c r="F33" i="6" s="1"/>
  <c r="F34" i="6" s="1"/>
  <c r="F35" i="6" s="1"/>
  <c r="F36" i="6" s="1"/>
  <c r="F37" i="6" s="1"/>
  <c r="F38" i="6" s="1"/>
  <c r="F39" i="6" s="1"/>
  <c r="F40" i="6" s="1"/>
  <c r="F41" i="6" s="1"/>
  <c r="F42" i="6" s="1"/>
  <c r="F43" i="6" s="1"/>
  <c r="F44" i="6" s="1"/>
  <c r="F45" i="6" s="1"/>
  <c r="F46" i="6" s="1"/>
  <c r="A29" i="6"/>
  <c r="A30" i="6" s="1"/>
  <c r="A31" i="6" s="1"/>
  <c r="A32" i="6" s="1"/>
  <c r="A33" i="6" s="1"/>
  <c r="A34" i="6" s="1"/>
  <c r="A35" i="6" s="1"/>
  <c r="A36" i="6" s="1"/>
  <c r="A37" i="6" s="1"/>
  <c r="A38" i="6" s="1"/>
  <c r="A39" i="6" s="1"/>
  <c r="T31" i="6"/>
  <c r="T32" i="6" s="1"/>
  <c r="S37" i="6"/>
  <c r="S38" i="6"/>
  <c r="S39" i="6"/>
  <c r="A40" i="6"/>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S40" i="6"/>
  <c r="S41" i="6"/>
  <c r="S42" i="6"/>
  <c r="S43" i="6"/>
  <c r="S44" i="6"/>
  <c r="S45" i="6"/>
  <c r="S46" i="6"/>
  <c r="F47" i="6"/>
  <c r="F48" i="6" s="1"/>
  <c r="F49" i="6" s="1"/>
  <c r="F50" i="6" s="1"/>
  <c r="F51" i="6" s="1"/>
  <c r="S47" i="6"/>
  <c r="S48" i="6"/>
  <c r="S49" i="6"/>
  <c r="S50" i="6"/>
  <c r="S51" i="6"/>
  <c r="F52" i="6"/>
  <c r="F53" i="6" s="1"/>
  <c r="F54" i="6" s="1"/>
  <c r="F55" i="6" s="1"/>
  <c r="F56" i="6" s="1"/>
  <c r="F57" i="6" s="1"/>
  <c r="F58" i="6" s="1"/>
  <c r="F59" i="6" s="1"/>
  <c r="F60" i="6" s="1"/>
  <c r="F61" i="6" s="1"/>
  <c r="F62" i="6" s="1"/>
  <c r="F63" i="6" s="1"/>
  <c r="F64" i="6" s="1"/>
  <c r="F65" i="6" s="1"/>
  <c r="F66" i="6" s="1"/>
  <c r="F67" i="6" s="1"/>
  <c r="F68" i="6" s="1"/>
  <c r="F69" i="6" s="1"/>
  <c r="F70" i="6" s="1"/>
  <c r="F71" i="6" s="1"/>
  <c r="F72" i="6" s="1"/>
  <c r="F73" i="6" s="1"/>
  <c r="F74" i="6" s="1"/>
  <c r="F75" i="6" s="1"/>
  <c r="F76" i="6" s="1"/>
  <c r="F77" i="6" s="1"/>
  <c r="F78" i="6" s="1"/>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F116" i="6" s="1"/>
  <c r="F117" i="6" s="1"/>
  <c r="F118" i="6" s="1"/>
  <c r="F119" i="6" s="1"/>
  <c r="F120" i="6" s="1"/>
  <c r="F121" i="6" s="1"/>
  <c r="F122" i="6" s="1"/>
  <c r="F123" i="6" s="1"/>
  <c r="F124" i="6" s="1"/>
  <c r="F125" i="6" s="1"/>
  <c r="F126" i="6" s="1"/>
  <c r="F127" i="6" s="1"/>
  <c r="F128" i="6" s="1"/>
  <c r="F129" i="6" s="1"/>
  <c r="F130" i="6" s="1"/>
  <c r="F131" i="6" s="1"/>
  <c r="F132" i="6" s="1"/>
  <c r="F133" i="6" s="1"/>
  <c r="F134" i="6" s="1"/>
  <c r="F135" i="6" s="1"/>
  <c r="F136" i="6" s="1"/>
  <c r="F137" i="6" s="1"/>
  <c r="F138" i="6" s="1"/>
  <c r="F139" i="6" s="1"/>
  <c r="F140" i="6" s="1"/>
  <c r="F141" i="6" s="1"/>
  <c r="F142" i="6" s="1"/>
  <c r="F143" i="6" s="1"/>
  <c r="F144" i="6" s="1"/>
  <c r="F145" i="6" s="1"/>
  <c r="F146" i="6" s="1"/>
  <c r="F147" i="6" s="1"/>
  <c r="F148" i="6" s="1"/>
  <c r="F149" i="6" s="1"/>
  <c r="F150" i="6" s="1"/>
  <c r="F151" i="6" s="1"/>
  <c r="F152" i="6" s="1"/>
  <c r="F153" i="6" s="1"/>
  <c r="F154" i="6" s="1"/>
  <c r="F155" i="6" s="1"/>
  <c r="F156" i="6" s="1"/>
  <c r="F157" i="6" s="1"/>
  <c r="F158" i="6" s="1"/>
  <c r="F159" i="6" s="1"/>
  <c r="F160" i="6" s="1"/>
  <c r="F161" i="6" s="1"/>
  <c r="F162" i="6" s="1"/>
  <c r="F163" i="6" s="1"/>
  <c r="F164" i="6" s="1"/>
  <c r="F165" i="6" s="1"/>
  <c r="F166" i="6" s="1"/>
  <c r="F167" i="6" s="1"/>
  <c r="F168" i="6" s="1"/>
  <c r="F169" i="6" s="1"/>
  <c r="F170" i="6" s="1"/>
  <c r="F171" i="6" s="1"/>
  <c r="F172" i="6" s="1"/>
  <c r="F173" i="6" s="1"/>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A102" i="6"/>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S102" i="6"/>
  <c r="S103" i="6"/>
  <c r="S104" i="6"/>
  <c r="S105" i="6"/>
  <c r="S106" i="6"/>
  <c r="S107" i="6"/>
  <c r="S108" i="6"/>
  <c r="S109" i="6"/>
  <c r="S110" i="6"/>
  <c r="S111" i="6"/>
  <c r="S112" i="6"/>
  <c r="S113" i="6"/>
  <c r="S114" i="6"/>
  <c r="S115" i="6"/>
  <c r="S116" i="6"/>
  <c r="S117" i="6"/>
  <c r="S118" i="6"/>
  <c r="S120" i="6"/>
  <c r="S121" i="6"/>
  <c r="S122" i="6"/>
  <c r="E123" i="6"/>
  <c r="E124" i="6" s="1"/>
  <c r="E125" i="6" s="1"/>
  <c r="E126" i="6" s="1"/>
  <c r="E127" i="6" s="1"/>
  <c r="E128" i="6" s="1"/>
  <c r="E129" i="6" s="1"/>
  <c r="E130" i="6" s="1"/>
  <c r="E131" i="6" s="1"/>
  <c r="E132" i="6" s="1"/>
  <c r="E133" i="6" s="1"/>
  <c r="E134" i="6" s="1"/>
  <c r="E135" i="6" s="1"/>
  <c r="E136" i="6" s="1"/>
  <c r="E137" i="6" s="1"/>
  <c r="E138" i="6" s="1"/>
  <c r="E139" i="6" s="1"/>
  <c r="E140" i="6" s="1"/>
  <c r="E141" i="6" s="1"/>
  <c r="E142" i="6" s="1"/>
  <c r="E143" i="6" s="1"/>
  <c r="E144" i="6" s="1"/>
  <c r="E145" i="6" s="1"/>
  <c r="E146" i="6" s="1"/>
  <c r="E147" i="6" s="1"/>
  <c r="E148" i="6" s="1"/>
  <c r="E149" i="6" s="1"/>
  <c r="E150" i="6" s="1"/>
  <c r="E151" i="6" s="1"/>
  <c r="E152" i="6" s="1"/>
  <c r="E153" i="6" s="1"/>
  <c r="E154" i="6" s="1"/>
  <c r="E155" i="6" s="1"/>
  <c r="E156" i="6" s="1"/>
  <c r="E157" i="6" s="1"/>
  <c r="E158" i="6" s="1"/>
  <c r="E159" i="6" s="1"/>
  <c r="E160" i="6" s="1"/>
  <c r="E161" i="6" s="1"/>
  <c r="E162" i="6" s="1"/>
  <c r="E163" i="6" s="1"/>
  <c r="E164" i="6" s="1"/>
  <c r="E165" i="6" s="1"/>
  <c r="E166" i="6" s="1"/>
  <c r="E167" i="6" s="1"/>
  <c r="E168" i="6" s="1"/>
  <c r="E169" i="6" s="1"/>
  <c r="E170" i="6" s="1"/>
  <c r="E171" i="6" s="1"/>
  <c r="E172" i="6" s="1"/>
  <c r="E173" i="6" s="1"/>
  <c r="S124" i="6"/>
  <c r="S126" i="6"/>
  <c r="S127" i="6"/>
  <c r="S128" i="6"/>
  <c r="S130" i="6"/>
  <c r="S131" i="6"/>
  <c r="S136" i="6"/>
  <c r="S137"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AU5" i="7"/>
  <c r="AU6" i="7"/>
  <c r="AU7" i="7" s="1"/>
  <c r="AU8" i="7" s="1"/>
  <c r="AU9" i="7" s="1"/>
  <c r="AU10" i="7" s="1"/>
  <c r="AU11" i="7" s="1"/>
  <c r="AU12" i="7" s="1"/>
  <c r="AU13" i="7" s="1"/>
  <c r="AU14" i="7" s="1"/>
  <c r="AU15" i="7" s="1"/>
  <c r="AU16" i="7" s="1"/>
  <c r="AU17" i="7" s="1"/>
  <c r="AU18" i="7" s="1"/>
  <c r="AU19" i="7" s="1"/>
  <c r="AU20" i="7" s="1"/>
  <c r="AU21" i="7" s="1"/>
  <c r="AU22" i="7" s="1"/>
  <c r="AU23" i="7" s="1"/>
  <c r="AU24" i="7" s="1"/>
  <c r="AW11" i="7"/>
  <c r="AW12" i="7" s="1"/>
  <c r="AW13" i="7" s="1"/>
  <c r="AW14" i="7" s="1"/>
  <c r="AW15" i="7" s="1"/>
  <c r="AW16" i="7" s="1"/>
  <c r="AW17" i="7" s="1"/>
  <c r="AW18" i="7" s="1"/>
  <c r="AW19" i="7" s="1"/>
  <c r="AW20" i="7" s="1"/>
  <c r="AW21" i="7" s="1"/>
  <c r="AW22" i="7" s="1"/>
  <c r="AW23" i="7" s="1"/>
  <c r="AW24" i="7" s="1"/>
  <c r="F19" i="7"/>
  <c r="G19" i="7"/>
  <c r="J20" i="7" s="1"/>
  <c r="I20" i="7" s="1"/>
  <c r="K20" i="7" s="1"/>
  <c r="K19" i="7"/>
  <c r="L19" i="7"/>
  <c r="A20" i="7"/>
  <c r="B20" i="7"/>
  <c r="E20" i="7"/>
  <c r="E21" i="7" s="1"/>
  <c r="E22" i="7" s="1"/>
  <c r="L20" i="7"/>
  <c r="N20" i="7" s="1"/>
  <c r="M20" i="7"/>
  <c r="M21" i="7" s="1"/>
  <c r="M22" i="7" s="1"/>
  <c r="M23" i="7" s="1"/>
  <c r="M24" i="7" s="1"/>
  <c r="M25" i="7" s="1"/>
  <c r="M26" i="7" s="1"/>
  <c r="M27" i="7" s="1"/>
  <c r="M28" i="7" s="1"/>
  <c r="M29" i="7" s="1"/>
  <c r="M30" i="7" s="1"/>
  <c r="M31" i="7" s="1"/>
  <c r="M32" i="7" s="1"/>
  <c r="O20" i="7"/>
  <c r="O21" i="7" s="1"/>
  <c r="P20" i="7"/>
  <c r="Q20" i="7"/>
  <c r="A21" i="7"/>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B21" i="7"/>
  <c r="D23" i="7" s="1"/>
  <c r="B22" i="7"/>
  <c r="O22" i="7"/>
  <c r="B23" i="7"/>
  <c r="E23" i="7"/>
  <c r="E24" i="7" s="1"/>
  <c r="E25" i="7" s="1"/>
  <c r="E26" i="7" s="1"/>
  <c r="E27" i="7" s="1"/>
  <c r="E28" i="7" s="1"/>
  <c r="E29" i="7" s="1"/>
  <c r="E30" i="7" s="1"/>
  <c r="E31" i="7" s="1"/>
  <c r="E32" i="7" s="1"/>
  <c r="E33" i="7" s="1"/>
  <c r="E34" i="7" s="1"/>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E57" i="7" s="1"/>
  <c r="E58" i="7" s="1"/>
  <c r="O23" i="7"/>
  <c r="L36" i="7"/>
  <c r="L37" i="7"/>
  <c r="L38" i="7"/>
  <c r="L39" i="7"/>
  <c r="L40" i="7"/>
  <c r="L41" i="7"/>
  <c r="L42" i="7"/>
  <c r="L43" i="7"/>
  <c r="L44" i="7"/>
  <c r="L45" i="7"/>
  <c r="L46" i="7"/>
  <c r="L47" i="7"/>
  <c r="L48" i="7"/>
  <c r="L49" i="7"/>
  <c r="L50" i="7"/>
  <c r="L52" i="7"/>
  <c r="L53" i="7"/>
  <c r="L54" i="7"/>
  <c r="L55" i="7"/>
  <c r="L56" i="7"/>
  <c r="L57" i="7"/>
  <c r="L58" i="7"/>
  <c r="E59" i="7"/>
  <c r="E60" i="7" s="1"/>
  <c r="E61" i="7" s="1"/>
  <c r="E62" i="7" s="1"/>
  <c r="E63" i="7" s="1"/>
  <c r="E64" i="7" s="1"/>
  <c r="E65" i="7" s="1"/>
  <c r="E66" i="7" s="1"/>
  <c r="E67" i="7" s="1"/>
  <c r="E68" i="7" s="1"/>
  <c r="E69" i="7" s="1"/>
  <c r="E70" i="7" s="1"/>
  <c r="E71" i="7" s="1"/>
  <c r="E72" i="7" s="1"/>
  <c r="E73" i="7" s="1"/>
  <c r="E74" i="7" s="1"/>
  <c r="E75" i="7" s="1"/>
  <c r="E76" i="7" s="1"/>
  <c r="E77" i="7" s="1"/>
  <c r="E78" i="7" s="1"/>
  <c r="E79" i="7" s="1"/>
  <c r="E80" i="7" s="1"/>
  <c r="E81" i="7" s="1"/>
  <c r="E82" i="7" s="1"/>
  <c r="E83" i="7" s="1"/>
  <c r="E84" i="7" s="1"/>
  <c r="E85" i="7" s="1"/>
  <c r="E86" i="7" s="1"/>
  <c r="E87" i="7" s="1"/>
  <c r="E88" i="7" s="1"/>
  <c r="E89" i="7" s="1"/>
  <c r="E90" i="7" s="1"/>
  <c r="E91" i="7" s="1"/>
  <c r="E92" i="7" s="1"/>
  <c r="E93" i="7" s="1"/>
  <c r="E94" i="7" s="1"/>
  <c r="E95" i="7" s="1"/>
  <c r="E96" i="7" s="1"/>
  <c r="E97" i="7" s="1"/>
  <c r="E98" i="7" s="1"/>
  <c r="E99" i="7" s="1"/>
  <c r="E100" i="7" s="1"/>
  <c r="E101" i="7" s="1"/>
  <c r="E102" i="7" s="1"/>
  <c r="E103" i="7" s="1"/>
  <c r="E104" i="7" s="1"/>
  <c r="E105" i="7" s="1"/>
  <c r="E106" i="7" s="1"/>
  <c r="E107" i="7" s="1"/>
  <c r="E108" i="7" s="1"/>
  <c r="E109" i="7" s="1"/>
  <c r="E110" i="7" s="1"/>
  <c r="E111" i="7" s="1"/>
  <c r="E112" i="7" s="1"/>
  <c r="E113" i="7" s="1"/>
  <c r="E114" i="7" s="1"/>
  <c r="E115" i="7" s="1"/>
  <c r="E116" i="7" s="1"/>
  <c r="E117" i="7" s="1"/>
  <c r="E118" i="7" s="1"/>
  <c r="E119" i="7" s="1"/>
  <c r="E120" i="7" s="1"/>
  <c r="E121" i="7" s="1"/>
  <c r="E122" i="7" s="1"/>
  <c r="E123" i="7" s="1"/>
  <c r="E124" i="7" s="1"/>
  <c r="E125" i="7" s="1"/>
  <c r="E126" i="7" s="1"/>
  <c r="E127" i="7" s="1"/>
  <c r="E128" i="7" s="1"/>
  <c r="E129" i="7" s="1"/>
  <c r="E130" i="7" s="1"/>
  <c r="E131" i="7" s="1"/>
  <c r="E132" i="7" s="1"/>
  <c r="E133" i="7" s="1"/>
  <c r="E134" i="7" s="1"/>
  <c r="E135" i="7" s="1"/>
  <c r="E136" i="7" s="1"/>
  <c r="E137" i="7" s="1"/>
  <c r="E138" i="7" s="1"/>
  <c r="E139" i="7" s="1"/>
  <c r="E140" i="7" s="1"/>
  <c r="E141" i="7" s="1"/>
  <c r="E142" i="7" s="1"/>
  <c r="E143" i="7" s="1"/>
  <c r="E144" i="7" s="1"/>
  <c r="E145" i="7" s="1"/>
  <c r="E146" i="7" s="1"/>
  <c r="E147" i="7" s="1"/>
  <c r="E148" i="7" s="1"/>
  <c r="E149" i="7" s="1"/>
  <c r="E150" i="7" s="1"/>
  <c r="E151" i="7" s="1"/>
  <c r="E152" i="7" s="1"/>
  <c r="E153" i="7" s="1"/>
  <c r="E154" i="7" s="1"/>
  <c r="E155" i="7" s="1"/>
  <c r="E156" i="7" s="1"/>
  <c r="E157" i="7" s="1"/>
  <c r="E158" i="7" s="1"/>
  <c r="E159" i="7" s="1"/>
  <c r="E160" i="7" s="1"/>
  <c r="E161" i="7" s="1"/>
  <c r="E162" i="7" s="1"/>
  <c r="E163" i="7" s="1"/>
  <c r="E164" i="7" s="1"/>
  <c r="E165" i="7" s="1"/>
  <c r="E166" i="7" s="1"/>
  <c r="E167" i="7" s="1"/>
  <c r="E168" i="7" s="1"/>
  <c r="E169" i="7" s="1"/>
  <c r="E170" i="7" s="1"/>
  <c r="E171" i="7" s="1"/>
  <c r="E172" i="7" s="1"/>
  <c r="E173" i="7" s="1"/>
  <c r="L59" i="7"/>
  <c r="L60" i="7"/>
  <c r="L61" i="7"/>
  <c r="L62" i="7"/>
  <c r="L63" i="7"/>
  <c r="L64" i="7"/>
  <c r="L66" i="7"/>
  <c r="L67" i="7"/>
  <c r="L68" i="7"/>
  <c r="L69" i="7"/>
  <c r="L70" i="7"/>
  <c r="L72" i="7"/>
  <c r="L73" i="7"/>
  <c r="L74" i="7"/>
  <c r="L75" i="7"/>
  <c r="L76" i="7"/>
  <c r="L78" i="7"/>
  <c r="L79" i="7"/>
  <c r="L80" i="7"/>
  <c r="L81" i="7"/>
  <c r="L83" i="7"/>
  <c r="L84" i="7"/>
  <c r="L85" i="7"/>
  <c r="L86" i="7"/>
  <c r="L87" i="7"/>
  <c r="L89" i="7"/>
  <c r="A90" i="7"/>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A117" i="7"/>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O24" i="7" l="1"/>
  <c r="Q21" i="7"/>
  <c r="L21" i="7"/>
  <c r="N21" i="7" s="1"/>
  <c r="R20" i="7"/>
  <c r="S20" i="7" s="1"/>
  <c r="P21" i="7"/>
  <c r="F20" i="7"/>
  <c r="G20" i="7" s="1"/>
  <c r="H20" i="6"/>
  <c r="X21" i="6"/>
  <c r="V22" i="6"/>
  <c r="W22" i="6"/>
  <c r="Y20" i="6"/>
  <c r="R26" i="4"/>
  <c r="E53" i="2"/>
  <c r="G52" i="2"/>
  <c r="K20" i="4"/>
  <c r="M20" i="4"/>
  <c r="H21" i="4"/>
  <c r="J21" i="4" s="1"/>
  <c r="S22" i="4"/>
  <c r="R21" i="2"/>
  <c r="P22" i="2"/>
  <c r="H20" i="2"/>
  <c r="F21" i="2"/>
  <c r="Q23" i="2"/>
  <c r="M24" i="1"/>
  <c r="M25" i="1" s="1"/>
  <c r="B24" i="2"/>
  <c r="D23" i="2"/>
  <c r="A43" i="1"/>
  <c r="C42" i="1"/>
  <c r="H31" i="1"/>
  <c r="G32" i="1"/>
  <c r="K23" i="1"/>
  <c r="N22" i="1"/>
  <c r="C50" i="1"/>
  <c r="A51" i="1"/>
  <c r="I24" i="1"/>
  <c r="I56" i="1"/>
  <c r="I57" i="1" s="1"/>
  <c r="J24" i="1"/>
  <c r="J25" i="1" s="1"/>
  <c r="C43" i="1" l="1"/>
  <c r="C44" i="1"/>
  <c r="C46" i="1"/>
  <c r="C45" i="1"/>
  <c r="V23" i="6"/>
  <c r="X22" i="6"/>
  <c r="D24" i="2"/>
  <c r="B25" i="2"/>
  <c r="B24" i="4"/>
  <c r="D24" i="4" s="1"/>
  <c r="B24" i="6"/>
  <c r="D24" i="6" s="1"/>
  <c r="B24" i="7"/>
  <c r="D24" i="7" s="1"/>
  <c r="S23" i="4"/>
  <c r="T22" i="4"/>
  <c r="H21" i="6"/>
  <c r="R22" i="2"/>
  <c r="P23" i="2"/>
  <c r="I20" i="6"/>
  <c r="J20" i="6"/>
  <c r="L20" i="6" s="1"/>
  <c r="F21" i="7"/>
  <c r="G21" i="7" s="1"/>
  <c r="H21" i="7" s="1"/>
  <c r="H32" i="1"/>
  <c r="G33" i="1"/>
  <c r="R27" i="4"/>
  <c r="J26" i="1"/>
  <c r="M26" i="1" s="1"/>
  <c r="I25" i="1"/>
  <c r="Q24" i="2"/>
  <c r="O25" i="7"/>
  <c r="C51" i="1"/>
  <c r="A52" i="1"/>
  <c r="K21" i="4"/>
  <c r="I58" i="1"/>
  <c r="J57" i="1"/>
  <c r="C47" i="1"/>
  <c r="H21" i="2"/>
  <c r="F22" i="2"/>
  <c r="J21" i="7"/>
  <c r="H20" i="7"/>
  <c r="M21" i="4"/>
  <c r="L20" i="4"/>
  <c r="O21" i="4"/>
  <c r="Q21" i="4" s="1"/>
  <c r="U21" i="4" s="1"/>
  <c r="K24" i="1"/>
  <c r="N23" i="1"/>
  <c r="G53" i="2"/>
  <c r="E54" i="2"/>
  <c r="I20" i="2"/>
  <c r="K20" i="2"/>
  <c r="W23" i="6"/>
  <c r="R21" i="7"/>
  <c r="P22" i="7"/>
  <c r="Q25" i="2" l="1"/>
  <c r="D25" i="2"/>
  <c r="B26" i="2"/>
  <c r="B25" i="4"/>
  <c r="D25" i="4" s="1"/>
  <c r="B25" i="6"/>
  <c r="D25" i="6" s="1"/>
  <c r="B25" i="7"/>
  <c r="D25" i="7" s="1"/>
  <c r="W24" i="6"/>
  <c r="S24" i="4"/>
  <c r="T23" i="4"/>
  <c r="L22" i="7"/>
  <c r="N22" i="7" s="1"/>
  <c r="R22" i="7" s="1"/>
  <c r="I21" i="7"/>
  <c r="K21" i="7" s="1"/>
  <c r="S21" i="7" s="1"/>
  <c r="J22" i="7"/>
  <c r="R28" i="4"/>
  <c r="P24" i="2"/>
  <c r="R23" i="2"/>
  <c r="H22" i="6"/>
  <c r="J27" i="1"/>
  <c r="I26" i="1"/>
  <c r="H22" i="4"/>
  <c r="J22" i="4" s="1"/>
  <c r="K22" i="4" s="1"/>
  <c r="E55" i="2"/>
  <c r="G54" i="2"/>
  <c r="A53" i="1"/>
  <c r="C52" i="1"/>
  <c r="P23" i="7"/>
  <c r="Q22" i="7"/>
  <c r="F23" i="2"/>
  <c r="H22" i="2"/>
  <c r="I22" i="2" s="1"/>
  <c r="O26" i="7"/>
  <c r="H33" i="1"/>
  <c r="G34" i="1"/>
  <c r="H34" i="1" s="1"/>
  <c r="H35" i="1" s="1"/>
  <c r="H36" i="1" s="1"/>
  <c r="H37" i="1" s="1"/>
  <c r="H38" i="1" s="1"/>
  <c r="M21" i="2"/>
  <c r="O21" i="2" s="1"/>
  <c r="S21" i="2" s="1"/>
  <c r="J20" i="2"/>
  <c r="L20" i="2" s="1"/>
  <c r="T20" i="2" s="1"/>
  <c r="K21" i="2"/>
  <c r="N20" i="4"/>
  <c r="V20" i="4" s="1"/>
  <c r="G21" i="4"/>
  <c r="J58" i="1"/>
  <c r="I59" i="1"/>
  <c r="L21" i="4"/>
  <c r="N21" i="4" s="1"/>
  <c r="V21" i="4" s="1"/>
  <c r="O22" i="4"/>
  <c r="Q22" i="4" s="1"/>
  <c r="U22" i="4" s="1"/>
  <c r="M20" i="6"/>
  <c r="N20" i="6"/>
  <c r="V24" i="6"/>
  <c r="X23" i="6"/>
  <c r="N24" i="1"/>
  <c r="K25" i="1"/>
  <c r="I21" i="2"/>
  <c r="G55" i="2" l="1"/>
  <c r="E56" i="2"/>
  <c r="H23" i="4"/>
  <c r="J23" i="4" s="1"/>
  <c r="K23" i="4" s="1"/>
  <c r="D26" i="2"/>
  <c r="B27" i="2"/>
  <c r="B26" i="4"/>
  <c r="D26" i="4" s="1"/>
  <c r="B26" i="6"/>
  <c r="D26" i="6" s="1"/>
  <c r="B26" i="7"/>
  <c r="D26" i="7" s="1"/>
  <c r="O20" i="6"/>
  <c r="Q20" i="6"/>
  <c r="F22" i="7"/>
  <c r="G22" i="7" s="1"/>
  <c r="H22" i="7" s="1"/>
  <c r="G22" i="4"/>
  <c r="R24" i="2"/>
  <c r="P25" i="2"/>
  <c r="S25" i="4"/>
  <c r="T24" i="4"/>
  <c r="V25" i="6"/>
  <c r="X24" i="6"/>
  <c r="O27" i="7"/>
  <c r="A54" i="1"/>
  <c r="C53" i="1"/>
  <c r="J21" i="2"/>
  <c r="L21" i="2" s="1"/>
  <c r="T21" i="2" s="1"/>
  <c r="K22" i="2"/>
  <c r="M22" i="2"/>
  <c r="O22" i="2" s="1"/>
  <c r="S22" i="2" s="1"/>
  <c r="H23" i="2"/>
  <c r="I23" i="2" s="1"/>
  <c r="F24" i="2"/>
  <c r="R29" i="4"/>
  <c r="J59" i="1"/>
  <c r="I60" i="1"/>
  <c r="P24" i="7"/>
  <c r="Q23" i="7"/>
  <c r="W25" i="6"/>
  <c r="Q26" i="2"/>
  <c r="M22" i="4"/>
  <c r="N25" i="1"/>
  <c r="K26" i="1"/>
  <c r="H23" i="6"/>
  <c r="J28" i="1"/>
  <c r="I27" i="1"/>
  <c r="I22" i="7"/>
  <c r="K22" i="7" s="1"/>
  <c r="S22" i="7" s="1"/>
  <c r="L23" i="7"/>
  <c r="N23" i="7" s="1"/>
  <c r="R23" i="7" s="1"/>
  <c r="M27" i="1"/>
  <c r="M28" i="1" s="1"/>
  <c r="F23" i="7" l="1"/>
  <c r="G23" i="7" s="1"/>
  <c r="H23" i="7" s="1"/>
  <c r="V26" i="6"/>
  <c r="X25" i="6"/>
  <c r="J23" i="7"/>
  <c r="J22" i="2"/>
  <c r="L22" i="2" s="1"/>
  <c r="T22" i="2" s="1"/>
  <c r="M23" i="2"/>
  <c r="O23" i="2" s="1"/>
  <c r="S23" i="2" s="1"/>
  <c r="K23" i="2"/>
  <c r="H24" i="4"/>
  <c r="J24" i="4" s="1"/>
  <c r="K24" i="4" s="1"/>
  <c r="D27" i="2"/>
  <c r="B28" i="2"/>
  <c r="B27" i="4"/>
  <c r="D27" i="4" s="1"/>
  <c r="B27" i="6"/>
  <c r="D27" i="6" s="1"/>
  <c r="B27" i="7"/>
  <c r="D27" i="7" s="1"/>
  <c r="P25" i="7"/>
  <c r="Q24" i="7"/>
  <c r="J60" i="1"/>
  <c r="I61" i="1"/>
  <c r="N26" i="1"/>
  <c r="K27" i="1"/>
  <c r="M23" i="4"/>
  <c r="O23" i="4"/>
  <c r="Q23" i="4" s="1"/>
  <c r="U23" i="4" s="1"/>
  <c r="L22" i="4"/>
  <c r="S21" i="6"/>
  <c r="U21" i="6" s="1"/>
  <c r="Y21" i="6" s="1"/>
  <c r="P20" i="6"/>
  <c r="Q27" i="2"/>
  <c r="A55" i="1"/>
  <c r="C54" i="1"/>
  <c r="P26" i="2"/>
  <c r="R25" i="2"/>
  <c r="H24" i="6"/>
  <c r="J29" i="1"/>
  <c r="I28" i="1"/>
  <c r="W26" i="6"/>
  <c r="R30" i="4"/>
  <c r="E57" i="2"/>
  <c r="G56" i="2"/>
  <c r="S26" i="4"/>
  <c r="T25" i="4"/>
  <c r="F25" i="2"/>
  <c r="H24" i="2"/>
  <c r="I24" i="2" s="1"/>
  <c r="O28" i="7"/>
  <c r="J30" i="1" l="1"/>
  <c r="I29" i="1"/>
  <c r="Q28" i="2"/>
  <c r="N27" i="1"/>
  <c r="K28" i="1"/>
  <c r="J23" i="2"/>
  <c r="L23" i="2" s="1"/>
  <c r="T23" i="2" s="1"/>
  <c r="K24" i="2"/>
  <c r="M24" i="2"/>
  <c r="O24" i="2" s="1"/>
  <c r="S24" i="2" s="1"/>
  <c r="O29" i="7"/>
  <c r="G57" i="2"/>
  <c r="E58" i="2"/>
  <c r="J61" i="1"/>
  <c r="I62" i="1"/>
  <c r="B29" i="2"/>
  <c r="D28" i="2"/>
  <c r="B28" i="4"/>
  <c r="D28" i="4" s="1"/>
  <c r="B28" i="6"/>
  <c r="D28" i="6" s="1"/>
  <c r="B28" i="7"/>
  <c r="D28" i="7" s="1"/>
  <c r="H25" i="2"/>
  <c r="I25" i="2" s="1"/>
  <c r="F26" i="2"/>
  <c r="R31" i="4"/>
  <c r="R20" i="6"/>
  <c r="Z20" i="6" s="1"/>
  <c r="G21" i="6"/>
  <c r="I23" i="7"/>
  <c r="K23" i="7" s="1"/>
  <c r="S23" i="7" s="1"/>
  <c r="J24" i="7"/>
  <c r="L24" i="7"/>
  <c r="N24" i="7" s="1"/>
  <c r="R24" i="7" s="1"/>
  <c r="F24" i="7"/>
  <c r="G24" i="7" s="1"/>
  <c r="H24" i="7" s="1"/>
  <c r="M29" i="1"/>
  <c r="M30" i="1" s="1"/>
  <c r="H25" i="6"/>
  <c r="S27" i="4"/>
  <c r="T26" i="4"/>
  <c r="H25" i="4"/>
  <c r="J25" i="4" s="1"/>
  <c r="K25" i="4" s="1"/>
  <c r="P27" i="2"/>
  <c r="R26" i="2"/>
  <c r="N22" i="4"/>
  <c r="V22" i="4" s="1"/>
  <c r="G23" i="4"/>
  <c r="P26" i="7"/>
  <c r="Q25" i="7"/>
  <c r="V27" i="6"/>
  <c r="X26" i="6"/>
  <c r="W27" i="6"/>
  <c r="C55" i="1"/>
  <c r="A56" i="1"/>
  <c r="M24" i="4"/>
  <c r="O24" i="4"/>
  <c r="Q24" i="4" s="1"/>
  <c r="U24" i="4" s="1"/>
  <c r="L23" i="4"/>
  <c r="F27" i="2" l="1"/>
  <c r="H26" i="2"/>
  <c r="I26" i="2" s="1"/>
  <c r="R27" i="2"/>
  <c r="P28" i="2"/>
  <c r="C56" i="1"/>
  <c r="A57" i="1"/>
  <c r="P27" i="7"/>
  <c r="Q26" i="7"/>
  <c r="H26" i="4"/>
  <c r="J26" i="4" s="1"/>
  <c r="K26" i="4" s="1"/>
  <c r="I63" i="1"/>
  <c r="J62" i="1"/>
  <c r="J24" i="2"/>
  <c r="L24" i="2" s="1"/>
  <c r="T24" i="2" s="1"/>
  <c r="K25" i="2"/>
  <c r="M25" i="2"/>
  <c r="O25" i="2" s="1"/>
  <c r="S25" i="2" s="1"/>
  <c r="W28" i="6"/>
  <c r="E59" i="2"/>
  <c r="G58" i="2"/>
  <c r="J21" i="6"/>
  <c r="L21" i="6" s="1"/>
  <c r="I21" i="6"/>
  <c r="N28" i="1"/>
  <c r="K29" i="1"/>
  <c r="I24" i="7"/>
  <c r="K24" i="7" s="1"/>
  <c r="S24" i="7" s="1"/>
  <c r="J25" i="7"/>
  <c r="L25" i="7"/>
  <c r="N25" i="7" s="1"/>
  <c r="R25" i="7" s="1"/>
  <c r="N23" i="4"/>
  <c r="V23" i="4" s="1"/>
  <c r="G24" i="4"/>
  <c r="F25" i="7"/>
  <c r="G25" i="7" s="1"/>
  <c r="H25" i="7" s="1"/>
  <c r="O30" i="7"/>
  <c r="S28" i="4"/>
  <c r="T27" i="4"/>
  <c r="H26" i="6"/>
  <c r="Q29" i="2"/>
  <c r="V28" i="6"/>
  <c r="X27" i="6"/>
  <c r="M25" i="4"/>
  <c r="L24" i="4"/>
  <c r="O25" i="4"/>
  <c r="Q25" i="4" s="1"/>
  <c r="U25" i="4" s="1"/>
  <c r="R32" i="4"/>
  <c r="D29" i="2"/>
  <c r="B30" i="2"/>
  <c r="B29" i="4"/>
  <c r="D29" i="4" s="1"/>
  <c r="B29" i="6"/>
  <c r="D29" i="6" s="1"/>
  <c r="B29" i="7"/>
  <c r="D29" i="7" s="1"/>
  <c r="J31" i="1"/>
  <c r="M31" i="1" s="1"/>
  <c r="I30" i="1"/>
  <c r="C57" i="1" l="1"/>
  <c r="A58" i="1"/>
  <c r="D30" i="2"/>
  <c r="B31" i="2"/>
  <c r="B30" i="4"/>
  <c r="D30" i="4" s="1"/>
  <c r="B30" i="6"/>
  <c r="D30" i="6" s="1"/>
  <c r="B30" i="7"/>
  <c r="D30" i="7" s="1"/>
  <c r="X28" i="6"/>
  <c r="V29" i="6"/>
  <c r="J63" i="1"/>
  <c r="I64" i="1"/>
  <c r="M21" i="6"/>
  <c r="N21" i="6"/>
  <c r="P28" i="7"/>
  <c r="Q27" i="7"/>
  <c r="H27" i="6"/>
  <c r="O31" i="7"/>
  <c r="E60" i="2"/>
  <c r="G59" i="2"/>
  <c r="R33" i="4"/>
  <c r="I25" i="7"/>
  <c r="K25" i="7" s="1"/>
  <c r="S25" i="7" s="1"/>
  <c r="J26" i="7"/>
  <c r="L26" i="7"/>
  <c r="N26" i="7" s="1"/>
  <c r="R26" i="7" s="1"/>
  <c r="W29" i="6"/>
  <c r="L25" i="4"/>
  <c r="O26" i="4"/>
  <c r="Q26" i="4" s="1"/>
  <c r="U26" i="4" s="1"/>
  <c r="M26" i="4"/>
  <c r="S29" i="4"/>
  <c r="T28" i="4"/>
  <c r="R28" i="2"/>
  <c r="P29" i="2"/>
  <c r="Q30" i="2"/>
  <c r="H27" i="4"/>
  <c r="J27" i="4" s="1"/>
  <c r="K27" i="4" s="1"/>
  <c r="J32" i="1"/>
  <c r="I31" i="1"/>
  <c r="N29" i="1"/>
  <c r="K30" i="1"/>
  <c r="F26" i="7"/>
  <c r="G26" i="7" s="1"/>
  <c r="H26" i="7" s="1"/>
  <c r="N24" i="4"/>
  <c r="V24" i="4" s="1"/>
  <c r="G25" i="4"/>
  <c r="M26" i="2"/>
  <c r="O26" i="2" s="1"/>
  <c r="S26" i="2" s="1"/>
  <c r="K26" i="2"/>
  <c r="J25" i="2"/>
  <c r="L25" i="2" s="1"/>
  <c r="T25" i="2" s="1"/>
  <c r="H27" i="2"/>
  <c r="I27" i="2" s="1"/>
  <c r="F28" i="2"/>
  <c r="E61" i="2" l="1"/>
  <c r="G60" i="2"/>
  <c r="P29" i="7"/>
  <c r="Q28" i="7"/>
  <c r="H28" i="4"/>
  <c r="J28" i="4" s="1"/>
  <c r="K28" i="4" s="1"/>
  <c r="W30" i="6"/>
  <c r="O32" i="7"/>
  <c r="O21" i="6"/>
  <c r="Q21" i="6"/>
  <c r="J26" i="2"/>
  <c r="L26" i="2" s="1"/>
  <c r="T26" i="2" s="1"/>
  <c r="K27" i="2"/>
  <c r="M27" i="2"/>
  <c r="O27" i="2" s="1"/>
  <c r="S27" i="2" s="1"/>
  <c r="J33" i="1"/>
  <c r="I32" i="1"/>
  <c r="B32" i="2"/>
  <c r="D31" i="2"/>
  <c r="B31" i="4"/>
  <c r="D31" i="4" s="1"/>
  <c r="B31" i="6"/>
  <c r="D31" i="6" s="1"/>
  <c r="B31" i="7"/>
  <c r="D31" i="7" s="1"/>
  <c r="I26" i="7"/>
  <c r="K26" i="7" s="1"/>
  <c r="S26" i="7" s="1"/>
  <c r="J27" i="7"/>
  <c r="L27" i="7"/>
  <c r="N27" i="7" s="1"/>
  <c r="R27" i="7" s="1"/>
  <c r="J64" i="1"/>
  <c r="I65" i="1"/>
  <c r="M27" i="4"/>
  <c r="L26" i="4"/>
  <c r="O27" i="4"/>
  <c r="Q27" i="4" s="1"/>
  <c r="U27" i="4" s="1"/>
  <c r="A59" i="1"/>
  <c r="C58" i="1"/>
  <c r="S30" i="4"/>
  <c r="T29" i="4"/>
  <c r="H28" i="2"/>
  <c r="I28" i="2" s="1"/>
  <c r="F29" i="2"/>
  <c r="V30" i="6"/>
  <c r="X29" i="6"/>
  <c r="P30" i="2"/>
  <c r="R29" i="2"/>
  <c r="N30" i="1"/>
  <c r="K31" i="1"/>
  <c r="R34" i="4"/>
  <c r="Q31" i="2"/>
  <c r="N25" i="4"/>
  <c r="V25" i="4" s="1"/>
  <c r="G26" i="4"/>
  <c r="F27" i="7"/>
  <c r="G27" i="7" s="1"/>
  <c r="H27" i="7" s="1"/>
  <c r="H28" i="6"/>
  <c r="M32" i="1"/>
  <c r="M33" i="1" s="1"/>
  <c r="N26" i="4" l="1"/>
  <c r="V26" i="4" s="1"/>
  <c r="G27" i="4"/>
  <c r="F28" i="7"/>
  <c r="G28" i="7" s="1"/>
  <c r="H28" i="7" s="1"/>
  <c r="H29" i="2"/>
  <c r="I29" i="2" s="1"/>
  <c r="F30" i="2"/>
  <c r="H29" i="4"/>
  <c r="J29" i="4" s="1"/>
  <c r="K29" i="4" s="1"/>
  <c r="M28" i="4"/>
  <c r="L27" i="4"/>
  <c r="O28" i="4"/>
  <c r="Q28" i="4" s="1"/>
  <c r="U28" i="4" s="1"/>
  <c r="S22" i="6"/>
  <c r="U22" i="6" s="1"/>
  <c r="Y22" i="6" s="1"/>
  <c r="P21" i="6"/>
  <c r="J65" i="1"/>
  <c r="I66" i="1"/>
  <c r="S31" i="4"/>
  <c r="T30" i="4"/>
  <c r="B33" i="2"/>
  <c r="D32" i="2"/>
  <c r="B32" i="4"/>
  <c r="D32" i="4" s="1"/>
  <c r="B32" i="6"/>
  <c r="D32" i="6" s="1"/>
  <c r="B32" i="7"/>
  <c r="D32" i="7" s="1"/>
  <c r="O33" i="7"/>
  <c r="R35" i="4"/>
  <c r="J27" i="2"/>
  <c r="L27" i="2" s="1"/>
  <c r="T27" i="2" s="1"/>
  <c r="M28" i="2"/>
  <c r="O28" i="2" s="1"/>
  <c r="S28" i="2" s="1"/>
  <c r="K28" i="2"/>
  <c r="N31" i="1"/>
  <c r="K32" i="1"/>
  <c r="P31" i="2"/>
  <c r="R30" i="2"/>
  <c r="Q32" i="2"/>
  <c r="H29" i="6"/>
  <c r="C59" i="1"/>
  <c r="A60" i="1"/>
  <c r="I27" i="7"/>
  <c r="K27" i="7" s="1"/>
  <c r="S27" i="7" s="1"/>
  <c r="J28" i="7"/>
  <c r="L28" i="7"/>
  <c r="N28" i="7" s="1"/>
  <c r="R28" i="7" s="1"/>
  <c r="J34" i="1"/>
  <c r="I34" i="1" s="1"/>
  <c r="I35" i="1" s="1"/>
  <c r="J35" i="1" s="1"/>
  <c r="J36" i="1" s="1"/>
  <c r="I33" i="1"/>
  <c r="M34" i="1"/>
  <c r="M35" i="1" s="1"/>
  <c r="M36" i="1" s="1"/>
  <c r="P30" i="7"/>
  <c r="Q29" i="7"/>
  <c r="X30" i="6"/>
  <c r="V31" i="6"/>
  <c r="W31" i="6"/>
  <c r="G61" i="2"/>
  <c r="E62" i="2"/>
  <c r="H30" i="6" l="1"/>
  <c r="D33" i="2"/>
  <c r="B34" i="2"/>
  <c r="B33" i="4"/>
  <c r="D33" i="4" s="1"/>
  <c r="B33" i="6"/>
  <c r="D33" i="6" s="1"/>
  <c r="B33" i="7"/>
  <c r="D33" i="7" s="1"/>
  <c r="X31" i="6"/>
  <c r="V32" i="6"/>
  <c r="Q33" i="2"/>
  <c r="R21" i="6"/>
  <c r="Z21" i="6" s="1"/>
  <c r="G22" i="6"/>
  <c r="I28" i="7"/>
  <c r="K28" i="7" s="1"/>
  <c r="S28" i="7" s="1"/>
  <c r="J29" i="7"/>
  <c r="L29" i="7"/>
  <c r="N29" i="7" s="1"/>
  <c r="R29" i="7" s="1"/>
  <c r="C60" i="1"/>
  <c r="A61" i="1"/>
  <c r="M37" i="1"/>
  <c r="M29" i="4"/>
  <c r="L28" i="4"/>
  <c r="O29" i="4"/>
  <c r="Q29" i="4" s="1"/>
  <c r="U29" i="4" s="1"/>
  <c r="F29" i="7"/>
  <c r="G29" i="7" s="1"/>
  <c r="H29" i="7" s="1"/>
  <c r="N32" i="1"/>
  <c r="K33" i="1"/>
  <c r="J28" i="2"/>
  <c r="L28" i="2" s="1"/>
  <c r="T28" i="2" s="1"/>
  <c r="K29" i="2"/>
  <c r="M29" i="2"/>
  <c r="O29" i="2" s="1"/>
  <c r="S29" i="2" s="1"/>
  <c r="J66" i="1"/>
  <c r="I67" i="1"/>
  <c r="J67" i="1" s="1"/>
  <c r="R36" i="4"/>
  <c r="F31" i="2"/>
  <c r="H30" i="2"/>
  <c r="I30" i="2" s="1"/>
  <c r="H30" i="4"/>
  <c r="J30" i="4" s="1"/>
  <c r="K30" i="4" s="1"/>
  <c r="P31" i="7"/>
  <c r="Q30" i="7"/>
  <c r="P32" i="2"/>
  <c r="R31" i="2"/>
  <c r="O34" i="7"/>
  <c r="S32" i="4"/>
  <c r="T31" i="4"/>
  <c r="E63" i="2"/>
  <c r="G62" i="2"/>
  <c r="N27" i="4"/>
  <c r="V27" i="4" s="1"/>
  <c r="G28" i="4"/>
  <c r="W32" i="6"/>
  <c r="I36" i="1"/>
  <c r="J37" i="1"/>
  <c r="I29" i="7" l="1"/>
  <c r="K29" i="7" s="1"/>
  <c r="S29" i="7" s="1"/>
  <c r="L30" i="7"/>
  <c r="N30" i="7" s="1"/>
  <c r="R30" i="7" s="1"/>
  <c r="J30" i="7"/>
  <c r="K30" i="2"/>
  <c r="M30" i="2"/>
  <c r="O30" i="2" s="1"/>
  <c r="S30" i="2" s="1"/>
  <c r="J29" i="2"/>
  <c r="L29" i="2" s="1"/>
  <c r="T29" i="2" s="1"/>
  <c r="P33" i="2"/>
  <c r="R32" i="2"/>
  <c r="D34" i="2"/>
  <c r="B35" i="2"/>
  <c r="B34" i="4"/>
  <c r="D34" i="4" s="1"/>
  <c r="B34" i="6"/>
  <c r="D34" i="6" s="1"/>
  <c r="B34" i="7"/>
  <c r="D34" i="7" s="1"/>
  <c r="F30" i="7"/>
  <c r="G30" i="7" s="1"/>
  <c r="H30" i="7" s="1"/>
  <c r="Q34" i="2"/>
  <c r="O35" i="7"/>
  <c r="F32" i="2"/>
  <c r="H31" i="2"/>
  <c r="I31" i="2" s="1"/>
  <c r="I37" i="1"/>
  <c r="J38" i="1"/>
  <c r="M38" i="1" s="1"/>
  <c r="H31" i="4"/>
  <c r="J31" i="4" s="1"/>
  <c r="K31" i="4" s="1"/>
  <c r="N33" i="1"/>
  <c r="K34" i="1"/>
  <c r="A62" i="1"/>
  <c r="C61" i="1"/>
  <c r="M30" i="4"/>
  <c r="L29" i="4"/>
  <c r="O30" i="4"/>
  <c r="Q30" i="4" s="1"/>
  <c r="U30" i="4" s="1"/>
  <c r="P32" i="7"/>
  <c r="Q31" i="7"/>
  <c r="R37" i="4"/>
  <c r="X32" i="6"/>
  <c r="V33" i="6"/>
  <c r="N28" i="4"/>
  <c r="V28" i="4" s="1"/>
  <c r="G29" i="4"/>
  <c r="J22" i="6"/>
  <c r="L22" i="6" s="1"/>
  <c r="I22" i="6"/>
  <c r="G63" i="2"/>
  <c r="E64" i="2"/>
  <c r="W33" i="6"/>
  <c r="S33" i="4"/>
  <c r="T32" i="4"/>
  <c r="H31" i="6"/>
  <c r="K35" i="1" l="1"/>
  <c r="N34" i="1"/>
  <c r="S34" i="4"/>
  <c r="T33" i="4"/>
  <c r="P33" i="7"/>
  <c r="Q32" i="7"/>
  <c r="F33" i="2"/>
  <c r="H32" i="2"/>
  <c r="I32" i="2" s="1"/>
  <c r="K31" i="2"/>
  <c r="M31" i="2"/>
  <c r="O31" i="2" s="1"/>
  <c r="S31" i="2" s="1"/>
  <c r="J30" i="2"/>
  <c r="L30" i="2" s="1"/>
  <c r="T30" i="2" s="1"/>
  <c r="L30" i="4"/>
  <c r="O31" i="4"/>
  <c r="Q31" i="4" s="1"/>
  <c r="U31" i="4" s="1"/>
  <c r="M31" i="4"/>
  <c r="R38" i="4"/>
  <c r="C62" i="1"/>
  <c r="A63" i="1"/>
  <c r="F31" i="7"/>
  <c r="G31" i="7" s="1"/>
  <c r="H31" i="7" s="1"/>
  <c r="O36" i="7"/>
  <c r="J31" i="7"/>
  <c r="L31" i="7"/>
  <c r="N31" i="7" s="1"/>
  <c r="R31" i="7" s="1"/>
  <c r="I30" i="7"/>
  <c r="K30" i="7" s="1"/>
  <c r="S30" i="7" s="1"/>
  <c r="H32" i="6"/>
  <c r="J39" i="1"/>
  <c r="I38" i="1"/>
  <c r="Q35" i="2"/>
  <c r="M22" i="6"/>
  <c r="N22" i="6"/>
  <c r="R33" i="2"/>
  <c r="P34" i="2"/>
  <c r="H32" i="4"/>
  <c r="J32" i="4" s="1"/>
  <c r="W34" i="6"/>
  <c r="D35" i="2"/>
  <c r="B36" i="2"/>
  <c r="B35" i="4"/>
  <c r="D35" i="4" s="1"/>
  <c r="B35" i="6"/>
  <c r="D35" i="6" s="1"/>
  <c r="B35" i="7"/>
  <c r="D35" i="7" s="1"/>
  <c r="E65" i="2"/>
  <c r="G64" i="2"/>
  <c r="V34" i="6"/>
  <c r="X33" i="6"/>
  <c r="N29" i="4"/>
  <c r="V29" i="4" s="1"/>
  <c r="G30" i="4"/>
  <c r="H33" i="6" l="1"/>
  <c r="N30" i="4"/>
  <c r="V30" i="4" s="1"/>
  <c r="G31" i="4"/>
  <c r="V35" i="6"/>
  <c r="X34" i="6"/>
  <c r="C63" i="1"/>
  <c r="A64" i="1"/>
  <c r="H33" i="4"/>
  <c r="G65" i="2"/>
  <c r="E66" i="2"/>
  <c r="R39" i="4"/>
  <c r="K32" i="2"/>
  <c r="J31" i="2"/>
  <c r="L31" i="2" s="1"/>
  <c r="T31" i="2" s="1"/>
  <c r="M32" i="2"/>
  <c r="O32" i="2" s="1"/>
  <c r="S32" i="2" s="1"/>
  <c r="S35" i="4"/>
  <c r="T34" i="4"/>
  <c r="K32" i="4"/>
  <c r="J33" i="4"/>
  <c r="J32" i="7"/>
  <c r="I32" i="7" s="1"/>
  <c r="L32" i="7"/>
  <c r="N32" i="7" s="1"/>
  <c r="I31" i="7"/>
  <c r="K31" i="7" s="1"/>
  <c r="S31" i="7" s="1"/>
  <c r="D36" i="2"/>
  <c r="B37" i="2"/>
  <c r="B36" i="4"/>
  <c r="D36" i="4" s="1"/>
  <c r="B36" i="6"/>
  <c r="D36" i="6" s="1"/>
  <c r="B36" i="7"/>
  <c r="D36" i="7" s="1"/>
  <c r="W35" i="6"/>
  <c r="Q36" i="2"/>
  <c r="J40" i="1"/>
  <c r="I39" i="1"/>
  <c r="H33" i="2"/>
  <c r="I33" i="2" s="1"/>
  <c r="F34" i="2"/>
  <c r="N35" i="1"/>
  <c r="K36" i="1"/>
  <c r="P34" i="7"/>
  <c r="Q33" i="7"/>
  <c r="O22" i="6"/>
  <c r="Q22" i="6"/>
  <c r="P35" i="2"/>
  <c r="R34" i="2"/>
  <c r="O37" i="7"/>
  <c r="L31" i="4"/>
  <c r="M32" i="4"/>
  <c r="O32" i="4"/>
  <c r="Q32" i="4" s="1"/>
  <c r="F32" i="7"/>
  <c r="G32" i="7" s="1"/>
  <c r="H32" i="7" s="1"/>
  <c r="M39" i="1"/>
  <c r="E67" i="2" l="1"/>
  <c r="G66" i="2"/>
  <c r="V36" i="6"/>
  <c r="X35" i="6"/>
  <c r="N31" i="4"/>
  <c r="V31" i="4" s="1"/>
  <c r="G32" i="4"/>
  <c r="P35" i="7"/>
  <c r="Q34" i="7"/>
  <c r="I40" i="1"/>
  <c r="I41" i="1" s="1"/>
  <c r="I42" i="1" s="1"/>
  <c r="J41" i="1"/>
  <c r="B38" i="2"/>
  <c r="D37" i="2"/>
  <c r="B37" i="4"/>
  <c r="D37" i="4" s="1"/>
  <c r="B37" i="6"/>
  <c r="D37" i="6" s="1"/>
  <c r="B37" i="7"/>
  <c r="D37" i="7" s="1"/>
  <c r="H34" i="6"/>
  <c r="O38" i="7"/>
  <c r="S36" i="4"/>
  <c r="T35" i="4"/>
  <c r="Q37" i="2"/>
  <c r="Q33" i="4"/>
  <c r="U32" i="4"/>
  <c r="L32" i="4"/>
  <c r="M40" i="1"/>
  <c r="M41" i="1" s="1"/>
  <c r="M42" i="1" s="1"/>
  <c r="M43" i="1" s="1"/>
  <c r="N36" i="1"/>
  <c r="K37" i="1"/>
  <c r="W36" i="6"/>
  <c r="N33" i="7"/>
  <c r="R32" i="7"/>
  <c r="F33" i="7"/>
  <c r="G33" i="7" s="1"/>
  <c r="H33" i="7" s="1"/>
  <c r="H34" i="4"/>
  <c r="R35" i="2"/>
  <c r="P36" i="2"/>
  <c r="K32" i="7"/>
  <c r="S32" i="7" s="1"/>
  <c r="I33" i="7"/>
  <c r="L33" i="7"/>
  <c r="M33" i="7" s="1"/>
  <c r="K33" i="2"/>
  <c r="J32" i="2"/>
  <c r="L32" i="2" s="1"/>
  <c r="T32" i="2" s="1"/>
  <c r="M33" i="2"/>
  <c r="O33" i="2" s="1"/>
  <c r="S33" i="2" s="1"/>
  <c r="A65" i="1"/>
  <c r="C64" i="1"/>
  <c r="S23" i="6"/>
  <c r="U23" i="6" s="1"/>
  <c r="Y23" i="6" s="1"/>
  <c r="P22" i="6"/>
  <c r="H34" i="2"/>
  <c r="I34" i="2" s="1"/>
  <c r="F35" i="2"/>
  <c r="J34" i="4"/>
  <c r="K33" i="4"/>
  <c r="R40" i="4"/>
  <c r="P36" i="7" l="1"/>
  <c r="Q35" i="7"/>
  <c r="R22" i="6"/>
  <c r="Z22" i="6" s="1"/>
  <c r="G23" i="6"/>
  <c r="S37" i="4"/>
  <c r="T36" i="4"/>
  <c r="P37" i="2"/>
  <c r="R36" i="2"/>
  <c r="K34" i="4"/>
  <c r="J35" i="4"/>
  <c r="C65" i="1"/>
  <c r="A66" i="1"/>
  <c r="W37" i="6"/>
  <c r="Q34" i="4"/>
  <c r="U33" i="4"/>
  <c r="X36" i="6"/>
  <c r="V37" i="6"/>
  <c r="O39" i="7"/>
  <c r="N34" i="7"/>
  <c r="R33" i="7"/>
  <c r="B39" i="2"/>
  <c r="D38" i="2"/>
  <c r="B38" i="4"/>
  <c r="D38" i="4" s="1"/>
  <c r="B38" i="6"/>
  <c r="D38" i="6" s="1"/>
  <c r="B38" i="7"/>
  <c r="D38" i="7" s="1"/>
  <c r="H35" i="6"/>
  <c r="F36" i="2"/>
  <c r="H35" i="2"/>
  <c r="I35" i="2" s="1"/>
  <c r="J42" i="1"/>
  <c r="I43" i="1"/>
  <c r="J43" i="1" s="1"/>
  <c r="J44" i="1" s="1"/>
  <c r="M34" i="2"/>
  <c r="O34" i="2" s="1"/>
  <c r="S34" i="2" s="1"/>
  <c r="J33" i="2"/>
  <c r="L33" i="2" s="1"/>
  <c r="T33" i="2" s="1"/>
  <c r="K34" i="2"/>
  <c r="H35" i="4"/>
  <c r="R41" i="4"/>
  <c r="L34" i="7"/>
  <c r="M34" i="7" s="1"/>
  <c r="J33" i="7"/>
  <c r="K33" i="7" s="1"/>
  <c r="S33" i="7" s="1"/>
  <c r="I34" i="7"/>
  <c r="N32" i="4"/>
  <c r="V32" i="4" s="1"/>
  <c r="M33" i="4"/>
  <c r="L33" i="4"/>
  <c r="G33" i="4"/>
  <c r="K38" i="1"/>
  <c r="N37" i="1"/>
  <c r="Q38" i="2"/>
  <c r="F34" i="7"/>
  <c r="G34" i="7" s="1"/>
  <c r="H34" i="7" s="1"/>
  <c r="G67" i="2"/>
  <c r="E68" i="2"/>
  <c r="I44" i="1" l="1"/>
  <c r="I45" i="1" s="1"/>
  <c r="I46" i="1" s="1"/>
  <c r="J46" i="1" s="1"/>
  <c r="J45" i="1"/>
  <c r="S38" i="4"/>
  <c r="T37" i="4"/>
  <c r="H36" i="4"/>
  <c r="H36" i="6"/>
  <c r="J36" i="4"/>
  <c r="K35" i="4"/>
  <c r="Q35" i="4"/>
  <c r="U34" i="4"/>
  <c r="F35" i="7"/>
  <c r="G35" i="7" s="1"/>
  <c r="K39" i="1"/>
  <c r="N38" i="1"/>
  <c r="R42" i="4"/>
  <c r="D39" i="2"/>
  <c r="B40" i="2"/>
  <c r="B39" i="4"/>
  <c r="D39" i="4" s="1"/>
  <c r="B39" i="6"/>
  <c r="D39" i="6" s="1"/>
  <c r="B39" i="7"/>
  <c r="D39" i="7" s="1"/>
  <c r="Q39" i="2"/>
  <c r="M35" i="2"/>
  <c r="O35" i="2" s="1"/>
  <c r="S35" i="2" s="1"/>
  <c r="J34" i="2"/>
  <c r="L34" i="2" s="1"/>
  <c r="T34" i="2" s="1"/>
  <c r="K35" i="2"/>
  <c r="N35" i="7"/>
  <c r="R34" i="7"/>
  <c r="R37" i="2"/>
  <c r="P38" i="2"/>
  <c r="P37" i="7"/>
  <c r="Q36" i="7"/>
  <c r="G68" i="2"/>
  <c r="G69" i="2" s="1"/>
  <c r="G70" i="2" s="1"/>
  <c r="G71" i="2" s="1"/>
  <c r="G72" i="2" s="1"/>
  <c r="G73" i="2" s="1"/>
  <c r="G74" i="2" s="1"/>
  <c r="G75" i="2" s="1"/>
  <c r="G76" i="2" s="1"/>
  <c r="G77" i="2" s="1"/>
  <c r="G78" i="2" s="1"/>
  <c r="G79" i="2" s="1"/>
  <c r="G80" i="2" s="1"/>
  <c r="G81" i="2" s="1"/>
  <c r="G82" i="2" s="1"/>
  <c r="G83" i="2" s="1"/>
  <c r="G84" i="2" s="1"/>
  <c r="G85" i="2" s="1"/>
  <c r="G86" i="2" s="1"/>
  <c r="G87" i="2" s="1"/>
  <c r="G88" i="2" s="1"/>
  <c r="G89" i="2" s="1"/>
  <c r="G90" i="2" s="1"/>
  <c r="G91" i="2" s="1"/>
  <c r="G92" i="2" s="1"/>
  <c r="G93" i="2" s="1"/>
  <c r="G94" i="2" s="1"/>
  <c r="G95" i="2" s="1"/>
  <c r="G96" i="2" s="1"/>
  <c r="G97" i="2" s="1"/>
  <c r="G98" i="2" s="1"/>
  <c r="G99" i="2" s="1"/>
  <c r="G100" i="2" s="1"/>
  <c r="G101" i="2" s="1"/>
  <c r="G102" i="2" s="1"/>
  <c r="G103" i="2" s="1"/>
  <c r="G104" i="2" s="1"/>
  <c r="G105" i="2" s="1"/>
  <c r="G106" i="2" s="1"/>
  <c r="G107" i="2" s="1"/>
  <c r="G108" i="2" s="1"/>
  <c r="G109" i="2" s="1"/>
  <c r="G110" i="2" s="1"/>
  <c r="G111" i="2" s="1"/>
  <c r="G112" i="2" s="1"/>
  <c r="G113" i="2" s="1"/>
  <c r="G114" i="2" s="1"/>
  <c r="G115" i="2" s="1"/>
  <c r="G116" i="2" s="1"/>
  <c r="G117" i="2" s="1"/>
  <c r="G118" i="2" s="1"/>
  <c r="G119" i="2" s="1"/>
  <c r="G120" i="2" s="1"/>
  <c r="G121" i="2" s="1"/>
  <c r="G122" i="2" s="1"/>
  <c r="G123" i="2" s="1"/>
  <c r="G124" i="2" s="1"/>
  <c r="G125" i="2" s="1"/>
  <c r="G126" i="2" s="1"/>
  <c r="G127" i="2" s="1"/>
  <c r="G128" i="2" s="1"/>
  <c r="G129" i="2" s="1"/>
  <c r="G130" i="2" s="1"/>
  <c r="G131" i="2" s="1"/>
  <c r="G132" i="2" s="1"/>
  <c r="G133" i="2" s="1"/>
  <c r="G134" i="2" s="1"/>
  <c r="G135" i="2" s="1"/>
  <c r="G136" i="2" s="1"/>
  <c r="G137" i="2" s="1"/>
  <c r="G138" i="2" s="1"/>
  <c r="G139" i="2" s="1"/>
  <c r="G140" i="2" s="1"/>
  <c r="G141" i="2" s="1"/>
  <c r="G142" i="2" s="1"/>
  <c r="G143" i="2" s="1"/>
  <c r="G144" i="2" s="1"/>
  <c r="G145" i="2" s="1"/>
  <c r="G146" i="2" s="1"/>
  <c r="G147" i="2" s="1"/>
  <c r="G148" i="2" s="1"/>
  <c r="G149" i="2" s="1"/>
  <c r="G150" i="2" s="1"/>
  <c r="G151" i="2" s="1"/>
  <c r="G152" i="2" s="1"/>
  <c r="G153" i="2" s="1"/>
  <c r="G154" i="2" s="1"/>
  <c r="G155" i="2" s="1"/>
  <c r="G156" i="2" s="1"/>
  <c r="G157" i="2" s="1"/>
  <c r="G158" i="2" s="1"/>
  <c r="G159" i="2" s="1"/>
  <c r="G160" i="2" s="1"/>
  <c r="G161" i="2" s="1"/>
  <c r="G162" i="2" s="1"/>
  <c r="G163" i="2" s="1"/>
  <c r="G164" i="2" s="1"/>
  <c r="G165" i="2" s="1"/>
  <c r="G166" i="2" s="1"/>
  <c r="G167" i="2" s="1"/>
  <c r="G168" i="2" s="1"/>
  <c r="G169" i="2" s="1"/>
  <c r="G170" i="2" s="1"/>
  <c r="G171" i="2" s="1"/>
  <c r="G172" i="2" s="1"/>
  <c r="G173" i="2" s="1"/>
  <c r="G174" i="2" s="1"/>
  <c r="G175" i="2" s="1"/>
  <c r="G176" i="2" s="1"/>
  <c r="G177" i="2" s="1"/>
  <c r="G178" i="2" s="1"/>
  <c r="G179" i="2" s="1"/>
  <c r="G180" i="2" s="1"/>
  <c r="G181" i="2" s="1"/>
  <c r="G182" i="2" s="1"/>
  <c r="E69" i="2"/>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E104" i="2" s="1"/>
  <c r="E105" i="2" s="1"/>
  <c r="E106" i="2" s="1"/>
  <c r="E107" i="2" s="1"/>
  <c r="E108" i="2" s="1"/>
  <c r="E109" i="2" s="1"/>
  <c r="E110" i="2" s="1"/>
  <c r="E111" i="2" s="1"/>
  <c r="E112" i="2" s="1"/>
  <c r="E113" i="2" s="1"/>
  <c r="E114" i="2" s="1"/>
  <c r="E115" i="2" s="1"/>
  <c r="E116" i="2" s="1"/>
  <c r="E117" i="2" s="1"/>
  <c r="E118" i="2" s="1"/>
  <c r="E119" i="2" s="1"/>
  <c r="E120" i="2" s="1"/>
  <c r="E121" i="2" s="1"/>
  <c r="E122" i="2" s="1"/>
  <c r="E123" i="2" s="1"/>
  <c r="E124" i="2" s="1"/>
  <c r="E125" i="2" s="1"/>
  <c r="E126" i="2" s="1"/>
  <c r="E127" i="2" s="1"/>
  <c r="E128" i="2" s="1"/>
  <c r="E129" i="2" s="1"/>
  <c r="E130" i="2" s="1"/>
  <c r="E131" i="2" s="1"/>
  <c r="E132" i="2" s="1"/>
  <c r="E133" i="2" s="1"/>
  <c r="E134" i="2" s="1"/>
  <c r="E135" i="2" s="1"/>
  <c r="E136" i="2" s="1"/>
  <c r="E137" i="2" s="1"/>
  <c r="E138" i="2" s="1"/>
  <c r="E139" i="2" s="1"/>
  <c r="E140" i="2" s="1"/>
  <c r="E141" i="2" s="1"/>
  <c r="E142" i="2" s="1"/>
  <c r="E143" i="2" s="1"/>
  <c r="E144" i="2" s="1"/>
  <c r="E145" i="2" s="1"/>
  <c r="E146" i="2" s="1"/>
  <c r="E147" i="2" s="1"/>
  <c r="E148" i="2" s="1"/>
  <c r="E149" i="2" s="1"/>
  <c r="E150" i="2" s="1"/>
  <c r="E151" i="2" s="1"/>
  <c r="E152" i="2" s="1"/>
  <c r="E153" i="2" s="1"/>
  <c r="E154" i="2" s="1"/>
  <c r="E155" i="2" s="1"/>
  <c r="E156" i="2" s="1"/>
  <c r="E157" i="2" s="1"/>
  <c r="E158" i="2" s="1"/>
  <c r="E159" i="2" s="1"/>
  <c r="E160" i="2" s="1"/>
  <c r="E161" i="2" s="1"/>
  <c r="E162" i="2" s="1"/>
  <c r="E163" i="2" s="1"/>
  <c r="E164" i="2" s="1"/>
  <c r="E165" i="2" s="1"/>
  <c r="E166" i="2" s="1"/>
  <c r="E167" i="2" s="1"/>
  <c r="E168" i="2" s="1"/>
  <c r="E169" i="2" s="1"/>
  <c r="E170" i="2" s="1"/>
  <c r="E171" i="2" s="1"/>
  <c r="E172" i="2" s="1"/>
  <c r="E173" i="2" s="1"/>
  <c r="E174" i="2" s="1"/>
  <c r="E175" i="2" s="1"/>
  <c r="E176" i="2" s="1"/>
  <c r="E177" i="2" s="1"/>
  <c r="E178" i="2" s="1"/>
  <c r="E179" i="2" s="1"/>
  <c r="E180" i="2" s="1"/>
  <c r="E181" i="2" s="1"/>
  <c r="E182" i="2" s="1"/>
  <c r="V38" i="6"/>
  <c r="X37" i="6"/>
  <c r="C66" i="1"/>
  <c r="A67" i="1"/>
  <c r="C67" i="1" s="1"/>
  <c r="L34" i="4"/>
  <c r="M34" i="4"/>
  <c r="N33" i="4"/>
  <c r="V33" i="4" s="1"/>
  <c r="G34" i="4"/>
  <c r="J23" i="6"/>
  <c r="L23" i="6" s="1"/>
  <c r="I23" i="6"/>
  <c r="H36" i="2"/>
  <c r="F37" i="2"/>
  <c r="F38" i="2" s="1"/>
  <c r="F39" i="2" s="1"/>
  <c r="F40" i="2" s="1"/>
  <c r="F41" i="2" s="1"/>
  <c r="F42" i="2" s="1"/>
  <c r="F43" i="2" s="1"/>
  <c r="F44" i="2" s="1"/>
  <c r="F45" i="2" s="1"/>
  <c r="F46" i="2" s="1"/>
  <c r="F47" i="2" s="1"/>
  <c r="F48" i="2" s="1"/>
  <c r="F49" i="2" s="1"/>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F96" i="2" s="1"/>
  <c r="F97" i="2" s="1"/>
  <c r="F98" i="2" s="1"/>
  <c r="F99" i="2" s="1"/>
  <c r="F100" i="2" s="1"/>
  <c r="F101" i="2" s="1"/>
  <c r="F102" i="2" s="1"/>
  <c r="F103" i="2" s="1"/>
  <c r="F104" i="2" s="1"/>
  <c r="F105" i="2" s="1"/>
  <c r="F106" i="2" s="1"/>
  <c r="F107" i="2" s="1"/>
  <c r="F108" i="2" s="1"/>
  <c r="F109" i="2" s="1"/>
  <c r="F110" i="2" s="1"/>
  <c r="F111" i="2" s="1"/>
  <c r="F112" i="2" s="1"/>
  <c r="F113" i="2" s="1"/>
  <c r="F114" i="2" s="1"/>
  <c r="F115" i="2" s="1"/>
  <c r="F116" i="2" s="1"/>
  <c r="F117" i="2" s="1"/>
  <c r="F118" i="2" s="1"/>
  <c r="F119" i="2" s="1"/>
  <c r="F120" i="2" s="1"/>
  <c r="F121" i="2" s="1"/>
  <c r="F122" i="2" s="1"/>
  <c r="F123" i="2" s="1"/>
  <c r="F124" i="2" s="1"/>
  <c r="F125" i="2" s="1"/>
  <c r="F126" i="2" s="1"/>
  <c r="F127" i="2" s="1"/>
  <c r="F128" i="2" s="1"/>
  <c r="F129" i="2" s="1"/>
  <c r="F130" i="2" s="1"/>
  <c r="F131" i="2" s="1"/>
  <c r="F132" i="2" s="1"/>
  <c r="F133" i="2" s="1"/>
  <c r="F134" i="2" s="1"/>
  <c r="F135" i="2" s="1"/>
  <c r="F136" i="2" s="1"/>
  <c r="F137" i="2" s="1"/>
  <c r="F138" i="2" s="1"/>
  <c r="F139" i="2" s="1"/>
  <c r="F140" i="2" s="1"/>
  <c r="F141" i="2" s="1"/>
  <c r="F142" i="2" s="1"/>
  <c r="F143" i="2" s="1"/>
  <c r="F144" i="2" s="1"/>
  <c r="F145" i="2" s="1"/>
  <c r="F146" i="2" s="1"/>
  <c r="F147" i="2" s="1"/>
  <c r="F148" i="2" s="1"/>
  <c r="F149" i="2" s="1"/>
  <c r="F150" i="2" s="1"/>
  <c r="F151" i="2" s="1"/>
  <c r="F152" i="2" s="1"/>
  <c r="F153" i="2" s="1"/>
  <c r="F154" i="2" s="1"/>
  <c r="F155" i="2" s="1"/>
  <c r="F156" i="2" s="1"/>
  <c r="F157" i="2" s="1"/>
  <c r="F158" i="2" s="1"/>
  <c r="F159" i="2" s="1"/>
  <c r="F160" i="2" s="1"/>
  <c r="F161" i="2" s="1"/>
  <c r="F162" i="2" s="1"/>
  <c r="F163" i="2" s="1"/>
  <c r="F164" i="2" s="1"/>
  <c r="F165" i="2" s="1"/>
  <c r="F166" i="2" s="1"/>
  <c r="F167" i="2" s="1"/>
  <c r="F168" i="2" s="1"/>
  <c r="F169" i="2" s="1"/>
  <c r="F170" i="2" s="1"/>
  <c r="F171" i="2" s="1"/>
  <c r="F172" i="2" s="1"/>
  <c r="F173" i="2" s="1"/>
  <c r="F174" i="2" s="1"/>
  <c r="F175" i="2" s="1"/>
  <c r="F176" i="2" s="1"/>
  <c r="F177" i="2" s="1"/>
  <c r="F178" i="2" s="1"/>
  <c r="F179" i="2" s="1"/>
  <c r="F180" i="2" s="1"/>
  <c r="F181" i="2" s="1"/>
  <c r="F182" i="2" s="1"/>
  <c r="L35" i="7"/>
  <c r="M35" i="7" s="1"/>
  <c r="M36" i="7" s="1"/>
  <c r="M37" i="7" s="1"/>
  <c r="M38" i="7" s="1"/>
  <c r="M39" i="7" s="1"/>
  <c r="M40" i="7" s="1"/>
  <c r="M41" i="7" s="1"/>
  <c r="M42" i="7" s="1"/>
  <c r="M43" i="7" s="1"/>
  <c r="M44" i="7" s="1"/>
  <c r="M45" i="7" s="1"/>
  <c r="M46" i="7" s="1"/>
  <c r="M47" i="7" s="1"/>
  <c r="M48" i="7" s="1"/>
  <c r="M49" i="7" s="1"/>
  <c r="M50" i="7" s="1"/>
  <c r="J34" i="7"/>
  <c r="I35" i="7"/>
  <c r="K34" i="7"/>
  <c r="S34" i="7" s="1"/>
  <c r="O40" i="7"/>
  <c r="W38" i="6"/>
  <c r="M44" i="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R43" i="4" l="1"/>
  <c r="Q36" i="4"/>
  <c r="U35" i="4"/>
  <c r="J35" i="7"/>
  <c r="J36" i="7" s="1"/>
  <c r="K35" i="7"/>
  <c r="S35" i="7" s="1"/>
  <c r="F36" i="7"/>
  <c r="D40" i="2"/>
  <c r="B41" i="2"/>
  <c r="B40" i="4"/>
  <c r="D40" i="4" s="1"/>
  <c r="B40" i="6"/>
  <c r="D40" i="6" s="1"/>
  <c r="B40" i="7"/>
  <c r="D40" i="7" s="1"/>
  <c r="O41" i="7"/>
  <c r="H37" i="6"/>
  <c r="Q40" i="2"/>
  <c r="J37" i="4"/>
  <c r="S39" i="4"/>
  <c r="T38" i="4"/>
  <c r="N34" i="4"/>
  <c r="V34" i="4" s="1"/>
  <c r="L35" i="4"/>
  <c r="M35" i="4"/>
  <c r="G35" i="4"/>
  <c r="P38" i="7"/>
  <c r="Q37" i="7"/>
  <c r="W39" i="6"/>
  <c r="H37" i="2"/>
  <c r="I36" i="2"/>
  <c r="R38" i="2"/>
  <c r="P39" i="2"/>
  <c r="H37" i="4"/>
  <c r="N23" i="6"/>
  <c r="M23" i="6"/>
  <c r="X38" i="6"/>
  <c r="V39" i="6"/>
  <c r="N39" i="1"/>
  <c r="K40" i="1"/>
  <c r="N36" i="7"/>
  <c r="R35" i="7"/>
  <c r="G36" i="7"/>
  <c r="H35" i="7"/>
  <c r="I36" i="7" s="1"/>
  <c r="J35" i="2"/>
  <c r="L35" i="2" s="1"/>
  <c r="T35" i="2" s="1"/>
  <c r="M36" i="2"/>
  <c r="O36" i="2" s="1"/>
  <c r="K36" i="2"/>
  <c r="K36" i="7" l="1"/>
  <c r="N35" i="4"/>
  <c r="V35" i="4" s="1"/>
  <c r="O36" i="4"/>
  <c r="P36" i="4" s="1"/>
  <c r="G36" i="4"/>
  <c r="I36" i="4" s="1"/>
  <c r="K36" i="4" s="1"/>
  <c r="Q41" i="2"/>
  <c r="O37" i="2"/>
  <c r="S36" i="2"/>
  <c r="X39" i="6"/>
  <c r="V40" i="6"/>
  <c r="I37" i="2"/>
  <c r="H38" i="2"/>
  <c r="O23" i="6"/>
  <c r="Q23" i="6"/>
  <c r="B42" i="2"/>
  <c r="D41" i="2"/>
  <c r="B41" i="4"/>
  <c r="D41" i="4" s="1"/>
  <c r="B41" i="6"/>
  <c r="D41" i="6" s="1"/>
  <c r="B41" i="7"/>
  <c r="D41" i="7" s="1"/>
  <c r="N37" i="7"/>
  <c r="R36" i="7"/>
  <c r="F37" i="7"/>
  <c r="Q37" i="4"/>
  <c r="U36" i="4"/>
  <c r="H36" i="7"/>
  <c r="J37" i="7" s="1"/>
  <c r="G37" i="7"/>
  <c r="W40" i="6"/>
  <c r="H38" i="4"/>
  <c r="K41" i="1"/>
  <c r="N40" i="1"/>
  <c r="P39" i="7"/>
  <c r="Q38" i="7"/>
  <c r="S40" i="4"/>
  <c r="T39" i="4"/>
  <c r="R44" i="4"/>
  <c r="H38" i="6"/>
  <c r="J36" i="2"/>
  <c r="P40" i="2"/>
  <c r="R39" i="2"/>
  <c r="J38" i="4"/>
  <c r="O42" i="7"/>
  <c r="O43" i="7" l="1"/>
  <c r="Q42" i="2"/>
  <c r="J39" i="4"/>
  <c r="I38" i="2"/>
  <c r="H39" i="2"/>
  <c r="N41" i="1"/>
  <c r="K42" i="1"/>
  <c r="X40" i="6"/>
  <c r="V41" i="6"/>
  <c r="P41" i="2"/>
  <c r="R40" i="2"/>
  <c r="Q38" i="4"/>
  <c r="L36" i="2"/>
  <c r="T36" i="2" s="1"/>
  <c r="J37" i="2"/>
  <c r="K37" i="2"/>
  <c r="S41" i="4"/>
  <c r="T40" i="4"/>
  <c r="B43" i="2"/>
  <c r="D42" i="2"/>
  <c r="B42" i="4"/>
  <c r="D42" i="4" s="1"/>
  <c r="B42" i="6"/>
  <c r="D42" i="6" s="1"/>
  <c r="B42" i="7"/>
  <c r="D42" i="7" s="1"/>
  <c r="S36" i="7"/>
  <c r="L36" i="4"/>
  <c r="H39" i="4"/>
  <c r="H39" i="6"/>
  <c r="S24" i="6"/>
  <c r="U24" i="6" s="1"/>
  <c r="Y24" i="6" s="1"/>
  <c r="P23" i="6"/>
  <c r="O38" i="2"/>
  <c r="S37" i="2"/>
  <c r="I37" i="7"/>
  <c r="P40" i="7"/>
  <c r="Q39" i="7"/>
  <c r="N38" i="7"/>
  <c r="R37" i="7"/>
  <c r="H37" i="7"/>
  <c r="G38" i="7"/>
  <c r="R45" i="4"/>
  <c r="F38" i="7"/>
  <c r="W41" i="6"/>
  <c r="O37" i="4" l="1"/>
  <c r="P37" i="4" s="1"/>
  <c r="U37" i="4" s="1"/>
  <c r="M36" i="4"/>
  <c r="N36" i="4" s="1"/>
  <c r="V36" i="4" s="1"/>
  <c r="G37" i="4"/>
  <c r="I37" i="4" s="1"/>
  <c r="K37" i="4" s="1"/>
  <c r="J40" i="4"/>
  <c r="R23" i="6"/>
  <c r="Z23" i="6" s="1"/>
  <c r="G24" i="6"/>
  <c r="D43" i="2"/>
  <c r="B44" i="2"/>
  <c r="B43" i="4"/>
  <c r="D43" i="4" s="1"/>
  <c r="B43" i="6"/>
  <c r="D43" i="6" s="1"/>
  <c r="B43" i="7"/>
  <c r="D43" i="7" s="1"/>
  <c r="P41" i="7"/>
  <c r="Q40" i="7"/>
  <c r="R41" i="2"/>
  <c r="P42" i="2"/>
  <c r="F39" i="7"/>
  <c r="H40" i="4"/>
  <c r="R46" i="4"/>
  <c r="S42" i="4"/>
  <c r="T41" i="4"/>
  <c r="V42" i="6"/>
  <c r="X41" i="6"/>
  <c r="Q43" i="2"/>
  <c r="K37" i="7"/>
  <c r="S37" i="7" s="1"/>
  <c r="I38" i="7"/>
  <c r="J38" i="7"/>
  <c r="H40" i="6"/>
  <c r="H40" i="2"/>
  <c r="I39" i="2"/>
  <c r="N39" i="7"/>
  <c r="R38" i="7"/>
  <c r="H38" i="7"/>
  <c r="G39" i="7"/>
  <c r="J38" i="2"/>
  <c r="L37" i="2"/>
  <c r="T37" i="2" s="1"/>
  <c r="K38" i="2"/>
  <c r="K43" i="1"/>
  <c r="N42" i="1"/>
  <c r="O44" i="7"/>
  <c r="W42" i="6"/>
  <c r="Q39" i="4"/>
  <c r="O39" i="2"/>
  <c r="S38" i="2"/>
  <c r="W43" i="6" l="1"/>
  <c r="K39" i="2"/>
  <c r="L38" i="2"/>
  <c r="T38" i="2" s="1"/>
  <c r="J39" i="2"/>
  <c r="V43" i="6"/>
  <c r="X42" i="6"/>
  <c r="J41" i="4"/>
  <c r="S43" i="4"/>
  <c r="T42" i="4"/>
  <c r="H39" i="7"/>
  <c r="G40" i="7"/>
  <c r="H41" i="4"/>
  <c r="N40" i="7"/>
  <c r="R39" i="7"/>
  <c r="B45" i="2"/>
  <c r="D44" i="2"/>
  <c r="B44" i="4"/>
  <c r="D44" i="4" s="1"/>
  <c r="B44" i="6"/>
  <c r="D44" i="6" s="1"/>
  <c r="B44" i="7"/>
  <c r="D44" i="7" s="1"/>
  <c r="J39" i="7"/>
  <c r="I39" i="7"/>
  <c r="K38" i="7"/>
  <c r="S38" i="7" s="1"/>
  <c r="O40" i="2"/>
  <c r="S39" i="2"/>
  <c r="K44" i="1"/>
  <c r="N43" i="1"/>
  <c r="Q44" i="2"/>
  <c r="R47" i="4"/>
  <c r="L37" i="4"/>
  <c r="O45" i="7"/>
  <c r="I40" i="2"/>
  <c r="H41" i="2"/>
  <c r="F40" i="7"/>
  <c r="J24" i="6"/>
  <c r="L24" i="6" s="1"/>
  <c r="I24" i="6"/>
  <c r="P43" i="2"/>
  <c r="R42" i="2"/>
  <c r="Q40" i="4"/>
  <c r="H41" i="6"/>
  <c r="P42" i="7"/>
  <c r="Q41" i="7"/>
  <c r="P43" i="7" l="1"/>
  <c r="Q42" i="7"/>
  <c r="X43" i="6"/>
  <c r="V44" i="6"/>
  <c r="M37" i="4"/>
  <c r="N37" i="4"/>
  <c r="V37" i="4" s="1"/>
  <c r="L38" i="4"/>
  <c r="O38" i="4"/>
  <c r="P38" i="4" s="1"/>
  <c r="U38" i="4" s="1"/>
  <c r="G38" i="4"/>
  <c r="I38" i="4" s="1"/>
  <c r="K38" i="4" s="1"/>
  <c r="D45" i="2"/>
  <c r="B46" i="2"/>
  <c r="B45" i="4"/>
  <c r="D45" i="4" s="1"/>
  <c r="B45" i="6"/>
  <c r="D45" i="6" s="1"/>
  <c r="B45" i="7"/>
  <c r="D45" i="7" s="1"/>
  <c r="L39" i="2"/>
  <c r="T39" i="2" s="1"/>
  <c r="K40" i="2"/>
  <c r="J40" i="2"/>
  <c r="F41" i="7"/>
  <c r="O46" i="7"/>
  <c r="N44" i="1"/>
  <c r="K45" i="1"/>
  <c r="H42" i="6"/>
  <c r="H40" i="7"/>
  <c r="G41" i="7"/>
  <c r="R48" i="4"/>
  <c r="H42" i="4"/>
  <c r="K39" i="7"/>
  <c r="S39" i="7" s="1"/>
  <c r="I40" i="7"/>
  <c r="J40" i="7"/>
  <c r="S44" i="4"/>
  <c r="T43" i="4"/>
  <c r="M24" i="6"/>
  <c r="N24" i="6"/>
  <c r="O41" i="2"/>
  <c r="S40" i="2"/>
  <c r="N41" i="7"/>
  <c r="R40" i="7"/>
  <c r="I41" i="2"/>
  <c r="H42" i="2"/>
  <c r="W44" i="6"/>
  <c r="P44" i="2"/>
  <c r="R43" i="2"/>
  <c r="Q45" i="2"/>
  <c r="Q41" i="4"/>
  <c r="J42" i="4"/>
  <c r="M38" i="4" l="1"/>
  <c r="N38" i="4" s="1"/>
  <c r="V38" i="4" s="1"/>
  <c r="O39" i="4"/>
  <c r="P39" i="4" s="1"/>
  <c r="U39" i="4" s="1"/>
  <c r="G39" i="4"/>
  <c r="I39" i="4" s="1"/>
  <c r="K39" i="4" s="1"/>
  <c r="N42" i="7"/>
  <c r="R41" i="7"/>
  <c r="S45" i="4"/>
  <c r="T44" i="4"/>
  <c r="H41" i="7"/>
  <c r="G42" i="7"/>
  <c r="O47" i="7"/>
  <c r="R49" i="4"/>
  <c r="X44" i="6"/>
  <c r="V45" i="6"/>
  <c r="H43" i="6"/>
  <c r="W45" i="6"/>
  <c r="O24" i="6"/>
  <c r="Q24" i="6"/>
  <c r="F42" i="7"/>
  <c r="Q46" i="2"/>
  <c r="P45" i="2"/>
  <c r="R44" i="2"/>
  <c r="J43" i="4"/>
  <c r="O42" i="2"/>
  <c r="S41" i="2"/>
  <c r="D46" i="2"/>
  <c r="B47" i="2"/>
  <c r="B46" i="4"/>
  <c r="D46" i="4" s="1"/>
  <c r="B46" i="6"/>
  <c r="D46" i="6" s="1"/>
  <c r="B46" i="7"/>
  <c r="D46" i="7" s="1"/>
  <c r="L40" i="2"/>
  <c r="T40" i="2" s="1"/>
  <c r="J41" i="2"/>
  <c r="K41" i="2"/>
  <c r="J41" i="7"/>
  <c r="I41" i="7"/>
  <c r="K40" i="7"/>
  <c r="S40" i="7" s="1"/>
  <c r="H43" i="2"/>
  <c r="I42" i="2"/>
  <c r="Q42" i="4"/>
  <c r="H43" i="4"/>
  <c r="K46" i="1"/>
  <c r="N45" i="1"/>
  <c r="P44" i="7"/>
  <c r="Q43" i="7"/>
  <c r="K47" i="1" l="1"/>
  <c r="N46" i="1"/>
  <c r="O48" i="7"/>
  <c r="K41" i="7"/>
  <c r="S41" i="7" s="1"/>
  <c r="I42" i="7"/>
  <c r="J42" i="7"/>
  <c r="N43" i="7"/>
  <c r="R42" i="7"/>
  <c r="H42" i="7"/>
  <c r="G43" i="7"/>
  <c r="P45" i="7"/>
  <c r="Q44" i="7"/>
  <c r="Q43" i="4"/>
  <c r="K42" i="2"/>
  <c r="J42" i="2"/>
  <c r="L41" i="2"/>
  <c r="T41" i="2" s="1"/>
  <c r="O43" i="2"/>
  <c r="S42" i="2"/>
  <c r="V46" i="6"/>
  <c r="X45" i="6"/>
  <c r="L39" i="4"/>
  <c r="W46" i="6"/>
  <c r="D47" i="2"/>
  <c r="B48" i="2"/>
  <c r="B47" i="4"/>
  <c r="D47" i="4" s="1"/>
  <c r="B47" i="6"/>
  <c r="D47" i="6" s="1"/>
  <c r="B47" i="7"/>
  <c r="D47" i="7" s="1"/>
  <c r="Q47" i="2"/>
  <c r="F43" i="7"/>
  <c r="S25" i="6"/>
  <c r="U25" i="6" s="1"/>
  <c r="Y25" i="6" s="1"/>
  <c r="P24" i="6"/>
  <c r="H44" i="6"/>
  <c r="H44" i="4"/>
  <c r="R50" i="4"/>
  <c r="R45" i="2"/>
  <c r="P46" i="2"/>
  <c r="H44" i="2"/>
  <c r="I43" i="2"/>
  <c r="J44" i="4"/>
  <c r="S46" i="4"/>
  <c r="T45" i="4"/>
  <c r="N44" i="7" l="1"/>
  <c r="R43" i="7"/>
  <c r="R24" i="6"/>
  <c r="Z24" i="6" s="1"/>
  <c r="G25" i="6"/>
  <c r="F44" i="7"/>
  <c r="D48" i="2"/>
  <c r="B49" i="2"/>
  <c r="B48" i="4"/>
  <c r="D48" i="4" s="1"/>
  <c r="B48" i="6"/>
  <c r="D48" i="6" s="1"/>
  <c r="B48" i="7"/>
  <c r="D48" i="7" s="1"/>
  <c r="P46" i="7"/>
  <c r="Q45" i="7"/>
  <c r="J43" i="7"/>
  <c r="I43" i="7"/>
  <c r="K42" i="7"/>
  <c r="S42" i="7" s="1"/>
  <c r="J45" i="4"/>
  <c r="H45" i="6"/>
  <c r="I44" i="2"/>
  <c r="H45" i="2"/>
  <c r="K43" i="2"/>
  <c r="J43" i="2"/>
  <c r="L42" i="2"/>
  <c r="T42" i="2" s="1"/>
  <c r="H43" i="7"/>
  <c r="G44" i="7"/>
  <c r="O49" i="7"/>
  <c r="S47" i="4"/>
  <c r="T46" i="4"/>
  <c r="O44" i="2"/>
  <c r="S43" i="2"/>
  <c r="R46" i="2"/>
  <c r="P47" i="2"/>
  <c r="Q48" i="2"/>
  <c r="R51" i="4"/>
  <c r="Q44" i="4"/>
  <c r="X46" i="6"/>
  <c r="V47" i="6"/>
  <c r="W47" i="6"/>
  <c r="H45" i="4"/>
  <c r="O40" i="4"/>
  <c r="P40" i="4" s="1"/>
  <c r="U40" i="4" s="1"/>
  <c r="L40" i="4"/>
  <c r="M39" i="4"/>
  <c r="N39" i="4" s="1"/>
  <c r="V39" i="4" s="1"/>
  <c r="G40" i="4"/>
  <c r="I40" i="4" s="1"/>
  <c r="K40" i="4" s="1"/>
  <c r="K48" i="1"/>
  <c r="N47" i="1"/>
  <c r="H46" i="6" l="1"/>
  <c r="R47" i="2"/>
  <c r="P48" i="2"/>
  <c r="F45" i="7"/>
  <c r="H46" i="2"/>
  <c r="I45" i="2"/>
  <c r="V48" i="6"/>
  <c r="X47" i="6"/>
  <c r="J25" i="6"/>
  <c r="L25" i="6" s="1"/>
  <c r="I25" i="6"/>
  <c r="K43" i="7"/>
  <c r="S43" i="7" s="1"/>
  <c r="I44" i="7"/>
  <c r="J44" i="7"/>
  <c r="H44" i="7"/>
  <c r="G45" i="7"/>
  <c r="P47" i="7"/>
  <c r="Q46" i="7"/>
  <c r="Q45" i="4"/>
  <c r="O45" i="2"/>
  <c r="S44" i="2"/>
  <c r="J46" i="4"/>
  <c r="W48" i="6"/>
  <c r="S48" i="4"/>
  <c r="T47" i="4"/>
  <c r="O41" i="4"/>
  <c r="P41" i="4" s="1"/>
  <c r="U41" i="4" s="1"/>
  <c r="M40" i="4"/>
  <c r="N40" i="4" s="1"/>
  <c r="V40" i="4" s="1"/>
  <c r="G41" i="4"/>
  <c r="I41" i="4" s="1"/>
  <c r="K41" i="4" s="1"/>
  <c r="H46" i="4"/>
  <c r="L43" i="2"/>
  <c r="T43" i="2" s="1"/>
  <c r="K44" i="2"/>
  <c r="J44" i="2"/>
  <c r="Q49" i="2"/>
  <c r="D49" i="2"/>
  <c r="B50" i="2"/>
  <c r="B49" i="4"/>
  <c r="D49" i="4" s="1"/>
  <c r="B49" i="6"/>
  <c r="D49" i="6" s="1"/>
  <c r="B49" i="7"/>
  <c r="D49" i="7" s="1"/>
  <c r="O50" i="7"/>
  <c r="K49" i="1"/>
  <c r="N48" i="1"/>
  <c r="R52" i="4"/>
  <c r="N45" i="7"/>
  <c r="R44" i="7"/>
  <c r="R53" i="4" l="1"/>
  <c r="S49" i="4"/>
  <c r="T48" i="4"/>
  <c r="J45" i="7"/>
  <c r="I45" i="7"/>
  <c r="K44" i="7"/>
  <c r="S44" i="7" s="1"/>
  <c r="Q46" i="4"/>
  <c r="N49" i="1"/>
  <c r="K50" i="1"/>
  <c r="H47" i="4"/>
  <c r="O46" i="2"/>
  <c r="S45" i="2"/>
  <c r="D50" i="2"/>
  <c r="B51" i="2"/>
  <c r="B50" i="4"/>
  <c r="D50" i="4" s="1"/>
  <c r="B50" i="6"/>
  <c r="D50" i="6" s="1"/>
  <c r="B50" i="7"/>
  <c r="D50" i="7" s="1"/>
  <c r="O51" i="7"/>
  <c r="J45" i="2"/>
  <c r="L44" i="2"/>
  <c r="T44" i="2" s="1"/>
  <c r="K45" i="2"/>
  <c r="P48" i="7"/>
  <c r="Q47" i="7"/>
  <c r="R48" i="2"/>
  <c r="P49" i="2"/>
  <c r="H47" i="2"/>
  <c r="I46" i="2"/>
  <c r="F46" i="7"/>
  <c r="H45" i="7"/>
  <c r="G46" i="7"/>
  <c r="H47" i="6"/>
  <c r="M25" i="6"/>
  <c r="N25" i="6"/>
  <c r="Q50" i="2"/>
  <c r="W49" i="6"/>
  <c r="L41" i="4"/>
  <c r="J47" i="4"/>
  <c r="N46" i="7"/>
  <c r="R45" i="7"/>
  <c r="V49" i="6"/>
  <c r="X48" i="6"/>
  <c r="H48" i="6" l="1"/>
  <c r="V50" i="6"/>
  <c r="X49" i="6"/>
  <c r="Q51" i="2"/>
  <c r="H46" i="7"/>
  <c r="G47" i="7"/>
  <c r="F47" i="7"/>
  <c r="K45" i="7"/>
  <c r="S45" i="7" s="1"/>
  <c r="I46" i="7"/>
  <c r="J46" i="7"/>
  <c r="P49" i="7"/>
  <c r="Q48" i="7"/>
  <c r="D51" i="2"/>
  <c r="B52" i="2"/>
  <c r="B51" i="4"/>
  <c r="D51" i="4" s="1"/>
  <c r="B51" i="6"/>
  <c r="D51" i="6" s="1"/>
  <c r="B51" i="7"/>
  <c r="D51" i="7" s="1"/>
  <c r="S50" i="4"/>
  <c r="T49" i="4"/>
  <c r="N47" i="7"/>
  <c r="R46" i="7"/>
  <c r="J48" i="4"/>
  <c r="H48" i="2"/>
  <c r="I47" i="2"/>
  <c r="Q47" i="4"/>
  <c r="R54" i="4"/>
  <c r="O25" i="6"/>
  <c r="Q25" i="6"/>
  <c r="K51" i="1"/>
  <c r="N50" i="1"/>
  <c r="H48" i="4"/>
  <c r="O42" i="4"/>
  <c r="P42" i="4" s="1"/>
  <c r="U42" i="4" s="1"/>
  <c r="M41" i="4"/>
  <c r="N41" i="4"/>
  <c r="V41" i="4" s="1"/>
  <c r="G42" i="4"/>
  <c r="I42" i="4" s="1"/>
  <c r="K42" i="4" s="1"/>
  <c r="J46" i="2"/>
  <c r="K46" i="2"/>
  <c r="L45" i="2"/>
  <c r="T45" i="2" s="1"/>
  <c r="W50" i="6"/>
  <c r="R49" i="2"/>
  <c r="P50" i="2"/>
  <c r="O52" i="7"/>
  <c r="O47" i="2"/>
  <c r="S46" i="2"/>
  <c r="N51" i="1" l="1"/>
  <c r="K52" i="1"/>
  <c r="P51" i="2"/>
  <c r="R50" i="2"/>
  <c r="I48" i="2"/>
  <c r="H49" i="2"/>
  <c r="J49" i="4"/>
  <c r="H49" i="6"/>
  <c r="L42" i="4"/>
  <c r="B53" i="2"/>
  <c r="D52" i="2"/>
  <c r="B52" i="4"/>
  <c r="D52" i="4" s="1"/>
  <c r="B52" i="6"/>
  <c r="D52" i="6" s="1"/>
  <c r="B52" i="7"/>
  <c r="D52" i="7" s="1"/>
  <c r="O48" i="2"/>
  <c r="S47" i="2"/>
  <c r="N48" i="7"/>
  <c r="R47" i="7"/>
  <c r="J47" i="7"/>
  <c r="I47" i="7"/>
  <c r="K46" i="7"/>
  <c r="S46" i="7" s="1"/>
  <c r="W51" i="6"/>
  <c r="X50" i="6"/>
  <c r="V51" i="6"/>
  <c r="R55" i="4"/>
  <c r="H49" i="4"/>
  <c r="F48" i="7"/>
  <c r="P25" i="6"/>
  <c r="S26" i="6"/>
  <c r="U26" i="6" s="1"/>
  <c r="Y26" i="6" s="1"/>
  <c r="Q52" i="2"/>
  <c r="O53" i="7"/>
  <c r="J47" i="2"/>
  <c r="L46" i="2"/>
  <c r="T46" i="2" s="1"/>
  <c r="K47" i="2"/>
  <c r="Q48" i="4"/>
  <c r="S51" i="4"/>
  <c r="T50" i="4"/>
  <c r="P50" i="7"/>
  <c r="Q49" i="7"/>
  <c r="G48" i="7"/>
  <c r="H47" i="7"/>
  <c r="P51" i="7" l="1"/>
  <c r="Q50" i="7"/>
  <c r="H48" i="7"/>
  <c r="G49" i="7"/>
  <c r="Q49" i="4"/>
  <c r="K47" i="7"/>
  <c r="S47" i="7" s="1"/>
  <c r="I48" i="7"/>
  <c r="J48" i="7"/>
  <c r="J50" i="4"/>
  <c r="R56" i="4"/>
  <c r="B54" i="2"/>
  <c r="D53" i="2"/>
  <c r="B53" i="4"/>
  <c r="D53" i="4" s="1"/>
  <c r="B53" i="6"/>
  <c r="D53" i="6" s="1"/>
  <c r="B53" i="7"/>
  <c r="D53" i="7" s="1"/>
  <c r="L47" i="2"/>
  <c r="T47" i="2" s="1"/>
  <c r="K48" i="2"/>
  <c r="J48" i="2"/>
  <c r="V52" i="6"/>
  <c r="X51" i="6"/>
  <c r="O43" i="4"/>
  <c r="P43" i="4" s="1"/>
  <c r="U43" i="4" s="1"/>
  <c r="M42" i="4"/>
  <c r="N42" i="4" s="1"/>
  <c r="V42" i="4" s="1"/>
  <c r="G43" i="4"/>
  <c r="I43" i="4" s="1"/>
  <c r="K43" i="4" s="1"/>
  <c r="H50" i="4"/>
  <c r="O54" i="7"/>
  <c r="H50" i="6"/>
  <c r="P52" i="2"/>
  <c r="R51" i="2"/>
  <c r="N49" i="7"/>
  <c r="R48" i="7"/>
  <c r="S52" i="4"/>
  <c r="T51" i="4"/>
  <c r="O49" i="2"/>
  <c r="S48" i="2"/>
  <c r="K53" i="1"/>
  <c r="N52" i="1"/>
  <c r="I49" i="2"/>
  <c r="H50" i="2"/>
  <c r="Q53" i="2"/>
  <c r="W52" i="6"/>
  <c r="F49" i="7"/>
  <c r="R25" i="6"/>
  <c r="Z25" i="6" s="1"/>
  <c r="G26" i="6"/>
  <c r="W53" i="6" l="1"/>
  <c r="O50" i="2"/>
  <c r="S49" i="2"/>
  <c r="P53" i="2"/>
  <c r="R52" i="2"/>
  <c r="X52" i="6"/>
  <c r="V53" i="6"/>
  <c r="B55" i="2"/>
  <c r="D54" i="2"/>
  <c r="B54" i="4"/>
  <c r="D54" i="4" s="1"/>
  <c r="B54" i="6"/>
  <c r="D54" i="6" s="1"/>
  <c r="B54" i="7"/>
  <c r="D54" i="7" s="1"/>
  <c r="H51" i="4"/>
  <c r="L48" i="2"/>
  <c r="T48" i="2" s="1"/>
  <c r="J49" i="2"/>
  <c r="K49" i="2"/>
  <c r="R57" i="4"/>
  <c r="Q50" i="4"/>
  <c r="I50" i="2"/>
  <c r="H51" i="2"/>
  <c r="S53" i="4"/>
  <c r="T52" i="4"/>
  <c r="L43" i="4"/>
  <c r="J51" i="4"/>
  <c r="H51" i="6"/>
  <c r="Q54" i="2"/>
  <c r="F50" i="7"/>
  <c r="J26" i="6"/>
  <c r="L26" i="6" s="1"/>
  <c r="I26" i="6"/>
  <c r="O55" i="7"/>
  <c r="H49" i="7"/>
  <c r="G50" i="7"/>
  <c r="H50" i="7" s="1"/>
  <c r="K54" i="1"/>
  <c r="N53" i="1"/>
  <c r="N50" i="7"/>
  <c r="R49" i="7"/>
  <c r="J49" i="7"/>
  <c r="K48" i="7"/>
  <c r="S48" i="7" s="1"/>
  <c r="I49" i="7"/>
  <c r="P52" i="7"/>
  <c r="Q51" i="7"/>
  <c r="M43" i="4" l="1"/>
  <c r="N43" i="4"/>
  <c r="V43" i="4" s="1"/>
  <c r="O44" i="4"/>
  <c r="P44" i="4" s="1"/>
  <c r="U44" i="4" s="1"/>
  <c r="G44" i="4"/>
  <c r="I44" i="4" s="1"/>
  <c r="K44" i="4" s="1"/>
  <c r="Q51" i="4"/>
  <c r="V54" i="6"/>
  <c r="X53" i="6"/>
  <c r="P54" i="2"/>
  <c r="R53" i="2"/>
  <c r="J52" i="4"/>
  <c r="K49" i="7"/>
  <c r="S49" i="7" s="1"/>
  <c r="I50" i="7"/>
  <c r="J50" i="7"/>
  <c r="Q55" i="2"/>
  <c r="H52" i="4"/>
  <c r="R58" i="4"/>
  <c r="O56" i="7"/>
  <c r="S54" i="4"/>
  <c r="T53" i="4"/>
  <c r="O51" i="2"/>
  <c r="S50" i="2"/>
  <c r="F51" i="7"/>
  <c r="G51" i="7" s="1"/>
  <c r="K55" i="1"/>
  <c r="N54" i="1"/>
  <c r="H52" i="6"/>
  <c r="J50" i="2"/>
  <c r="K50" i="2"/>
  <c r="L49" i="2"/>
  <c r="T49" i="2" s="1"/>
  <c r="P53" i="7"/>
  <c r="Q52" i="7"/>
  <c r="N51" i="7"/>
  <c r="R50" i="7"/>
  <c r="N26" i="6"/>
  <c r="M26" i="6"/>
  <c r="I51" i="2"/>
  <c r="H52" i="2"/>
  <c r="B56" i="2"/>
  <c r="D55" i="2"/>
  <c r="B55" i="4"/>
  <c r="D55" i="4" s="1"/>
  <c r="B55" i="6"/>
  <c r="D55" i="6" s="1"/>
  <c r="B55" i="7"/>
  <c r="D55" i="7" s="1"/>
  <c r="W54" i="6"/>
  <c r="O26" i="6" l="1"/>
  <c r="Q26" i="6"/>
  <c r="L50" i="2"/>
  <c r="T50" i="2" s="1"/>
  <c r="K51" i="2"/>
  <c r="J51" i="2"/>
  <c r="R59" i="4"/>
  <c r="L51" i="7"/>
  <c r="M51" i="7" s="1"/>
  <c r="M52" i="7" s="1"/>
  <c r="M53" i="7" s="1"/>
  <c r="M54" i="7" s="1"/>
  <c r="M55" i="7" s="1"/>
  <c r="M56" i="7" s="1"/>
  <c r="M57" i="7" s="1"/>
  <c r="M58" i="7" s="1"/>
  <c r="M59" i="7" s="1"/>
  <c r="M60" i="7" s="1"/>
  <c r="M61" i="7" s="1"/>
  <c r="M62" i="7" s="1"/>
  <c r="M63" i="7" s="1"/>
  <c r="M64" i="7" s="1"/>
  <c r="K50" i="7"/>
  <c r="S50" i="7" s="1"/>
  <c r="I51" i="7"/>
  <c r="O52" i="2"/>
  <c r="S51" i="2"/>
  <c r="F52" i="7"/>
  <c r="H53" i="4"/>
  <c r="N52" i="7"/>
  <c r="J53" i="4"/>
  <c r="P54" i="7"/>
  <c r="Q53" i="7"/>
  <c r="S55" i="4"/>
  <c r="T54" i="4"/>
  <c r="I52" i="2"/>
  <c r="H53" i="2"/>
  <c r="R54" i="2"/>
  <c r="P55" i="2"/>
  <c r="W55" i="6"/>
  <c r="N55" i="1"/>
  <c r="K56" i="1"/>
  <c r="Q56" i="2"/>
  <c r="H53" i="6"/>
  <c r="Q52" i="4"/>
  <c r="D56" i="2"/>
  <c r="B57" i="2"/>
  <c r="B56" i="4"/>
  <c r="D56" i="4" s="1"/>
  <c r="B56" i="6"/>
  <c r="D56" i="6" s="1"/>
  <c r="B56" i="7"/>
  <c r="D56" i="7" s="1"/>
  <c r="G52" i="7"/>
  <c r="H51" i="7"/>
  <c r="O57" i="7"/>
  <c r="X54" i="6"/>
  <c r="V55" i="6"/>
  <c r="L44" i="4"/>
  <c r="R60" i="4" l="1"/>
  <c r="N56" i="1"/>
  <c r="K57" i="1"/>
  <c r="H54" i="4"/>
  <c r="R51" i="7"/>
  <c r="B58" i="2"/>
  <c r="D57" i="2"/>
  <c r="B57" i="4"/>
  <c r="D57" i="4" s="1"/>
  <c r="B57" i="6"/>
  <c r="D57" i="6" s="1"/>
  <c r="B57" i="7"/>
  <c r="D57" i="7" s="1"/>
  <c r="Q57" i="2"/>
  <c r="L51" i="2"/>
  <c r="T51" i="2" s="1"/>
  <c r="J52" i="2"/>
  <c r="M52" i="2"/>
  <c r="N52" i="2" s="1"/>
  <c r="N53" i="7"/>
  <c r="R52" i="7"/>
  <c r="O53" i="2"/>
  <c r="S52" i="2"/>
  <c r="O45" i="4"/>
  <c r="P45" i="4" s="1"/>
  <c r="U45" i="4" s="1"/>
  <c r="M44" i="4"/>
  <c r="N44" i="4" s="1"/>
  <c r="V44" i="4" s="1"/>
  <c r="G45" i="4"/>
  <c r="I45" i="4" s="1"/>
  <c r="K45" i="4" s="1"/>
  <c r="H54" i="6"/>
  <c r="H54" i="2"/>
  <c r="I53" i="2"/>
  <c r="H52" i="7"/>
  <c r="G53" i="7"/>
  <c r="Q53" i="4"/>
  <c r="S56" i="4"/>
  <c r="T55" i="4"/>
  <c r="J51" i="7"/>
  <c r="K51" i="7" s="1"/>
  <c r="S51" i="7" s="1"/>
  <c r="S27" i="6"/>
  <c r="U27" i="6" s="1"/>
  <c r="Y27" i="6" s="1"/>
  <c r="P26" i="6"/>
  <c r="P56" i="2"/>
  <c r="R55" i="2"/>
  <c r="P55" i="7"/>
  <c r="Q54" i="7"/>
  <c r="V56" i="6"/>
  <c r="X55" i="6"/>
  <c r="J54" i="4"/>
  <c r="O58" i="7"/>
  <c r="W56" i="6"/>
  <c r="F53" i="7"/>
  <c r="O54" i="2" l="1"/>
  <c r="K58" i="1"/>
  <c r="N57" i="1"/>
  <c r="I54" i="2"/>
  <c r="H55" i="2"/>
  <c r="S57" i="4"/>
  <c r="T56" i="4"/>
  <c r="Q58" i="2"/>
  <c r="H55" i="6"/>
  <c r="N54" i="7"/>
  <c r="R53" i="7"/>
  <c r="J55" i="4"/>
  <c r="H55" i="4"/>
  <c r="R26" i="6"/>
  <c r="Z26" i="6" s="1"/>
  <c r="G27" i="6"/>
  <c r="W57" i="6"/>
  <c r="F54" i="7"/>
  <c r="Q54" i="4"/>
  <c r="I52" i="7"/>
  <c r="H53" i="7"/>
  <c r="G54" i="7"/>
  <c r="L45" i="4"/>
  <c r="R56" i="2"/>
  <c r="P57" i="2"/>
  <c r="V57" i="6"/>
  <c r="X56" i="6"/>
  <c r="J52" i="7"/>
  <c r="O59" i="7"/>
  <c r="P56" i="7"/>
  <c r="Q55" i="7"/>
  <c r="M53" i="2"/>
  <c r="N53" i="2" s="1"/>
  <c r="S53" i="2" s="1"/>
  <c r="K52" i="2"/>
  <c r="L52" i="2"/>
  <c r="T52" i="2" s="1"/>
  <c r="J53" i="2"/>
  <c r="D58" i="2"/>
  <c r="B59" i="2"/>
  <c r="B58" i="4"/>
  <c r="D58" i="4" s="1"/>
  <c r="B58" i="6"/>
  <c r="D58" i="6" s="1"/>
  <c r="B58" i="7"/>
  <c r="D58" i="7" s="1"/>
  <c r="R61" i="4"/>
  <c r="H56" i="2" l="1"/>
  <c r="I55" i="2"/>
  <c r="H56" i="6"/>
  <c r="X57" i="6"/>
  <c r="V58" i="6"/>
  <c r="Q55" i="4"/>
  <c r="J53" i="7"/>
  <c r="I53" i="7"/>
  <c r="K52" i="7"/>
  <c r="S52" i="7" s="1"/>
  <c r="J56" i="4"/>
  <c r="R57" i="2"/>
  <c r="P58" i="2"/>
  <c r="N58" i="1"/>
  <c r="K59" i="1"/>
  <c r="P57" i="7"/>
  <c r="Q56" i="7"/>
  <c r="D59" i="2"/>
  <c r="B60" i="2"/>
  <c r="B59" i="4"/>
  <c r="D59" i="4" s="1"/>
  <c r="B59" i="6"/>
  <c r="D59" i="6" s="1"/>
  <c r="B59" i="7"/>
  <c r="D59" i="7" s="1"/>
  <c r="M45" i="4"/>
  <c r="N45" i="4"/>
  <c r="V45" i="4" s="1"/>
  <c r="O46" i="4"/>
  <c r="P46" i="4" s="1"/>
  <c r="U46" i="4" s="1"/>
  <c r="G46" i="4"/>
  <c r="I46" i="4" s="1"/>
  <c r="K46" i="4" s="1"/>
  <c r="H56" i="4"/>
  <c r="O60" i="7"/>
  <c r="H54" i="7"/>
  <c r="G55" i="7"/>
  <c r="W58" i="6"/>
  <c r="O55" i="2"/>
  <c r="R62" i="4"/>
  <c r="F55" i="7"/>
  <c r="Q59" i="2"/>
  <c r="K53" i="2"/>
  <c r="J54" i="2"/>
  <c r="M54" i="2"/>
  <c r="N54" i="2" s="1"/>
  <c r="S54" i="2" s="1"/>
  <c r="L53" i="2"/>
  <c r="T53" i="2" s="1"/>
  <c r="J27" i="6"/>
  <c r="L27" i="6" s="1"/>
  <c r="I27" i="6"/>
  <c r="N55" i="7"/>
  <c r="R54" i="7"/>
  <c r="S58" i="4"/>
  <c r="T57" i="4"/>
  <c r="R58" i="2" l="1"/>
  <c r="P59" i="2"/>
  <c r="J57" i="4"/>
  <c r="H57" i="6"/>
  <c r="S59" i="4"/>
  <c r="T58" i="4"/>
  <c r="R63" i="4"/>
  <c r="O61" i="7"/>
  <c r="P58" i="7"/>
  <c r="Q57" i="7"/>
  <c r="M27" i="6"/>
  <c r="N27" i="6"/>
  <c r="H55" i="7"/>
  <c r="G56" i="7"/>
  <c r="X58" i="6"/>
  <c r="V59" i="6"/>
  <c r="H57" i="4"/>
  <c r="M55" i="2"/>
  <c r="N55" i="2" s="1"/>
  <c r="S55" i="2" s="1"/>
  <c r="K54" i="2"/>
  <c r="L54" i="2"/>
  <c r="T54" i="2" s="1"/>
  <c r="J55" i="2"/>
  <c r="K53" i="7"/>
  <c r="S53" i="7" s="1"/>
  <c r="I54" i="7"/>
  <c r="J54" i="7"/>
  <c r="L46" i="4"/>
  <c r="O56" i="2"/>
  <c r="K60" i="1"/>
  <c r="N59" i="1"/>
  <c r="Q56" i="4"/>
  <c r="B61" i="2"/>
  <c r="D60" i="2"/>
  <c r="B60" i="4"/>
  <c r="D60" i="4" s="1"/>
  <c r="B60" i="6"/>
  <c r="D60" i="6" s="1"/>
  <c r="B60" i="7"/>
  <c r="D60" i="7" s="1"/>
  <c r="F56" i="7"/>
  <c r="N56" i="7"/>
  <c r="R55" i="7"/>
  <c r="Q60" i="2"/>
  <c r="W59" i="6"/>
  <c r="H57" i="2"/>
  <c r="I56" i="2"/>
  <c r="J55" i="7" l="1"/>
  <c r="I55" i="7"/>
  <c r="K54" i="7"/>
  <c r="S54" i="7" s="1"/>
  <c r="F57" i="7"/>
  <c r="J56" i="2"/>
  <c r="K55" i="2"/>
  <c r="L55" i="2"/>
  <c r="T55" i="2" s="1"/>
  <c r="M56" i="2"/>
  <c r="N56" i="2" s="1"/>
  <c r="W60" i="6"/>
  <c r="N60" i="1"/>
  <c r="K61" i="1"/>
  <c r="H58" i="6"/>
  <c r="I57" i="2"/>
  <c r="H58" i="2"/>
  <c r="X59" i="6"/>
  <c r="V60" i="6"/>
  <c r="O62" i="7"/>
  <c r="H56" i="7"/>
  <c r="G57" i="7"/>
  <c r="N57" i="7"/>
  <c r="R56" i="7"/>
  <c r="S60" i="4"/>
  <c r="T59" i="4"/>
  <c r="Q57" i="4"/>
  <c r="O57" i="2"/>
  <c r="S56" i="2"/>
  <c r="R64" i="4"/>
  <c r="L47" i="4"/>
  <c r="M46" i="4"/>
  <c r="N46" i="4" s="1"/>
  <c r="V46" i="4" s="1"/>
  <c r="O47" i="4"/>
  <c r="P47" i="4" s="1"/>
  <c r="G47" i="4"/>
  <c r="I47" i="4" s="1"/>
  <c r="O27" i="6"/>
  <c r="Q27" i="6"/>
  <c r="J58" i="4"/>
  <c r="P59" i="7"/>
  <c r="Q58" i="7"/>
  <c r="Q61" i="2"/>
  <c r="D61" i="2"/>
  <c r="B62" i="2"/>
  <c r="B61" i="4"/>
  <c r="D61" i="4" s="1"/>
  <c r="B61" i="6"/>
  <c r="D61" i="6" s="1"/>
  <c r="B61" i="7"/>
  <c r="D61" i="7" s="1"/>
  <c r="H58" i="4"/>
  <c r="P60" i="2"/>
  <c r="R59" i="2"/>
  <c r="Q58" i="4" l="1"/>
  <c r="O63" i="7"/>
  <c r="P60" i="7"/>
  <c r="Q59" i="7"/>
  <c r="H59" i="4"/>
  <c r="J57" i="2"/>
  <c r="K56" i="2"/>
  <c r="L56" i="2" s="1"/>
  <c r="T56" i="2" s="1"/>
  <c r="M57" i="2"/>
  <c r="N57" i="2" s="1"/>
  <c r="S57" i="2" s="1"/>
  <c r="P48" i="4"/>
  <c r="U47" i="4"/>
  <c r="G48" i="4"/>
  <c r="X60" i="6"/>
  <c r="V61" i="6"/>
  <c r="B63" i="2"/>
  <c r="D62" i="2"/>
  <c r="B62" i="4"/>
  <c r="D62" i="4" s="1"/>
  <c r="B62" i="6"/>
  <c r="D62" i="6" s="1"/>
  <c r="B62" i="7"/>
  <c r="D62" i="7" s="1"/>
  <c r="R65" i="4"/>
  <c r="S61" i="4"/>
  <c r="T60" i="4"/>
  <c r="H59" i="6"/>
  <c r="P61" i="2"/>
  <c r="R60" i="2"/>
  <c r="S28" i="6"/>
  <c r="U28" i="6" s="1"/>
  <c r="Y28" i="6" s="1"/>
  <c r="P27" i="6"/>
  <c r="H59" i="2"/>
  <c r="I58" i="2"/>
  <c r="W61" i="6"/>
  <c r="K55" i="7"/>
  <c r="S55" i="7" s="1"/>
  <c r="I56" i="7"/>
  <c r="J56" i="7"/>
  <c r="F58" i="7"/>
  <c r="J59" i="4"/>
  <c r="N61" i="1"/>
  <c r="K62" i="1"/>
  <c r="N58" i="7"/>
  <c r="R57" i="7"/>
  <c r="Q62" i="2"/>
  <c r="I48" i="4"/>
  <c r="K47" i="4"/>
  <c r="M47" i="4" s="1"/>
  <c r="O58" i="2"/>
  <c r="H57" i="7"/>
  <c r="G58" i="7"/>
  <c r="N47" i="4" l="1"/>
  <c r="V47" i="4" s="1"/>
  <c r="H60" i="6"/>
  <c r="F59" i="7"/>
  <c r="P61" i="7"/>
  <c r="Q60" i="7"/>
  <c r="W62" i="6"/>
  <c r="J58" i="2"/>
  <c r="K57" i="2"/>
  <c r="L57" i="2" s="1"/>
  <c r="T57" i="2" s="1"/>
  <c r="M58" i="2"/>
  <c r="N58" i="2" s="1"/>
  <c r="I59" i="2"/>
  <c r="H60" i="2"/>
  <c r="K63" i="1"/>
  <c r="N62" i="1"/>
  <c r="V62" i="6"/>
  <c r="X61" i="6"/>
  <c r="P49" i="4"/>
  <c r="U48" i="4"/>
  <c r="O59" i="2"/>
  <c r="S58" i="2"/>
  <c r="P62" i="2"/>
  <c r="R61" i="2"/>
  <c r="I49" i="4"/>
  <c r="K48" i="4"/>
  <c r="M48" i="4" s="1"/>
  <c r="H58" i="7"/>
  <c r="G59" i="7"/>
  <c r="H60" i="4"/>
  <c r="R66" i="4"/>
  <c r="J60" i="4"/>
  <c r="Q63" i="2"/>
  <c r="O64" i="7"/>
  <c r="N59" i="7"/>
  <c r="R58" i="7"/>
  <c r="J57" i="7"/>
  <c r="I57" i="7"/>
  <c r="K56" i="7"/>
  <c r="S56" i="7" s="1"/>
  <c r="R27" i="6"/>
  <c r="Z27" i="6" s="1"/>
  <c r="G28" i="6"/>
  <c r="S62" i="4"/>
  <c r="T61" i="4"/>
  <c r="B64" i="2"/>
  <c r="D63" i="2"/>
  <c r="B63" i="4"/>
  <c r="D63" i="4" s="1"/>
  <c r="B63" i="6"/>
  <c r="D63" i="6" s="1"/>
  <c r="B63" i="7"/>
  <c r="D63" i="7" s="1"/>
  <c r="Q59" i="4"/>
  <c r="X62" i="6" l="1"/>
  <c r="V63" i="6"/>
  <c r="N60" i="7"/>
  <c r="R59" i="7"/>
  <c r="Q60" i="4"/>
  <c r="R62" i="2"/>
  <c r="P63" i="2"/>
  <c r="N63" i="1"/>
  <c r="K64" i="1"/>
  <c r="W63" i="6"/>
  <c r="H61" i="4"/>
  <c r="J59" i="2"/>
  <c r="M59" i="2"/>
  <c r="N59" i="2" s="1"/>
  <c r="K58" i="2"/>
  <c r="L58" i="2" s="1"/>
  <c r="T58" i="2" s="1"/>
  <c r="S63" i="4"/>
  <c r="T62" i="4"/>
  <c r="H61" i="2"/>
  <c r="I60" i="2"/>
  <c r="Q64" i="2"/>
  <c r="O60" i="2"/>
  <c r="S59" i="2"/>
  <c r="F60" i="7"/>
  <c r="H59" i="7"/>
  <c r="G60" i="7"/>
  <c r="P62" i="7"/>
  <c r="Q61" i="7"/>
  <c r="L48" i="4"/>
  <c r="R67" i="4"/>
  <c r="J28" i="6"/>
  <c r="L28" i="6" s="1"/>
  <c r="I28" i="6"/>
  <c r="K57" i="7"/>
  <c r="S57" i="7" s="1"/>
  <c r="I58" i="7"/>
  <c r="J58" i="7"/>
  <c r="P50" i="4"/>
  <c r="U49" i="4"/>
  <c r="I50" i="4"/>
  <c r="K49" i="4"/>
  <c r="O65" i="7"/>
  <c r="D64" i="2"/>
  <c r="B65" i="2"/>
  <c r="B64" i="4"/>
  <c r="D64" i="4" s="1"/>
  <c r="B64" i="6"/>
  <c r="D64" i="6" s="1"/>
  <c r="B64" i="7"/>
  <c r="D64" i="7" s="1"/>
  <c r="J61" i="4"/>
  <c r="H61" i="6"/>
  <c r="I51" i="4" l="1"/>
  <c r="K50" i="4"/>
  <c r="H62" i="4"/>
  <c r="P51" i="4"/>
  <c r="U50" i="4"/>
  <c r="B66" i="2"/>
  <c r="D65" i="2"/>
  <c r="B65" i="4"/>
  <c r="D65" i="4" s="1"/>
  <c r="B65" i="6"/>
  <c r="D65" i="6" s="1"/>
  <c r="B65" i="7"/>
  <c r="D65" i="7" s="1"/>
  <c r="N48" i="4"/>
  <c r="V48" i="4" s="1"/>
  <c r="L49" i="4"/>
  <c r="M49" i="4"/>
  <c r="G49" i="4"/>
  <c r="S64" i="4"/>
  <c r="T63" i="4"/>
  <c r="Q61" i="4"/>
  <c r="P64" i="2"/>
  <c r="R63" i="2"/>
  <c r="J59" i="7"/>
  <c r="I59" i="7"/>
  <c r="K58" i="7"/>
  <c r="S58" i="7" s="1"/>
  <c r="F61" i="7"/>
  <c r="O61" i="2"/>
  <c r="H62" i="2"/>
  <c r="I61" i="2"/>
  <c r="R68" i="4"/>
  <c r="O66" i="7"/>
  <c r="P63" i="7"/>
  <c r="Q62" i="7"/>
  <c r="Q65" i="2"/>
  <c r="W64" i="6"/>
  <c r="N61" i="7"/>
  <c r="R60" i="7"/>
  <c r="J62" i="4"/>
  <c r="M28" i="6"/>
  <c r="N28" i="6"/>
  <c r="K59" i="2"/>
  <c r="L59" i="2" s="1"/>
  <c r="T59" i="2" s="1"/>
  <c r="M60" i="2"/>
  <c r="N60" i="2" s="1"/>
  <c r="S60" i="2" s="1"/>
  <c r="J60" i="2"/>
  <c r="N64" i="1"/>
  <c r="K65" i="1"/>
  <c r="V64" i="6"/>
  <c r="X63" i="6"/>
  <c r="H60" i="7"/>
  <c r="G61" i="7"/>
  <c r="H62" i="6"/>
  <c r="M61" i="2" l="1"/>
  <c r="N61" i="2" s="1"/>
  <c r="J61" i="2"/>
  <c r="K60" i="2"/>
  <c r="L60" i="2" s="1"/>
  <c r="T60" i="2" s="1"/>
  <c r="N65" i="1"/>
  <c r="K66" i="1"/>
  <c r="Q66" i="2"/>
  <c r="R69" i="4"/>
  <c r="K59" i="7"/>
  <c r="S59" i="7" s="1"/>
  <c r="I60" i="7"/>
  <c r="J60" i="7"/>
  <c r="I52" i="4"/>
  <c r="K51" i="4"/>
  <c r="J63" i="4"/>
  <c r="F62" i="7"/>
  <c r="D66" i="2"/>
  <c r="B67" i="2"/>
  <c r="B66" i="4"/>
  <c r="D66" i="4" s="1"/>
  <c r="B66" i="6"/>
  <c r="D66" i="6" s="1"/>
  <c r="B66" i="7"/>
  <c r="D66" i="7" s="1"/>
  <c r="I62" i="2"/>
  <c r="H63" i="2"/>
  <c r="P64" i="7"/>
  <c r="Q63" i="7"/>
  <c r="R64" i="2"/>
  <c r="P65" i="2"/>
  <c r="L50" i="4"/>
  <c r="M50" i="4"/>
  <c r="N49" i="4"/>
  <c r="V49" i="4" s="1"/>
  <c r="G50" i="4"/>
  <c r="P52" i="4"/>
  <c r="U51" i="4"/>
  <c r="H61" i="7"/>
  <c r="G62" i="7"/>
  <c r="N62" i="7"/>
  <c r="R61" i="7"/>
  <c r="O62" i="2"/>
  <c r="S61" i="2"/>
  <c r="O28" i="6"/>
  <c r="Q28" i="6"/>
  <c r="H63" i="4"/>
  <c r="O67" i="7"/>
  <c r="Q62" i="4"/>
  <c r="H63" i="6"/>
  <c r="W65" i="6"/>
  <c r="V65" i="6"/>
  <c r="X64" i="6"/>
  <c r="S65" i="4"/>
  <c r="T64" i="4"/>
  <c r="S29" i="6" l="1"/>
  <c r="U29" i="6" s="1"/>
  <c r="Y29" i="6" s="1"/>
  <c r="P28" i="6"/>
  <c r="Q67" i="2"/>
  <c r="H64" i="4"/>
  <c r="F63" i="7"/>
  <c r="P53" i="4"/>
  <c r="U52" i="4"/>
  <c r="P65" i="7"/>
  <c r="Q64" i="7"/>
  <c r="I53" i="4"/>
  <c r="K52" i="4"/>
  <c r="N66" i="1"/>
  <c r="K67" i="1"/>
  <c r="N67" i="1" s="1"/>
  <c r="S66" i="4"/>
  <c r="T65" i="4"/>
  <c r="Q63" i="4"/>
  <c r="D67" i="2"/>
  <c r="B68" i="2"/>
  <c r="B67" i="4"/>
  <c r="D67" i="4" s="1"/>
  <c r="B67" i="6"/>
  <c r="D67" i="6" s="1"/>
  <c r="B67" i="7"/>
  <c r="D67" i="7" s="1"/>
  <c r="V66" i="6"/>
  <c r="X65" i="6"/>
  <c r="O68" i="7"/>
  <c r="J61" i="7"/>
  <c r="I61" i="7"/>
  <c r="K60" i="7"/>
  <c r="S60" i="7" s="1"/>
  <c r="K61" i="2"/>
  <c r="L61" i="2" s="1"/>
  <c r="T61" i="2" s="1"/>
  <c r="J62" i="2"/>
  <c r="M62" i="2"/>
  <c r="N62" i="2" s="1"/>
  <c r="H64" i="6"/>
  <c r="O63" i="2"/>
  <c r="S62" i="2"/>
  <c r="W66" i="6"/>
  <c r="N63" i="7"/>
  <c r="R62" i="7"/>
  <c r="N50" i="4"/>
  <c r="V50" i="4" s="1"/>
  <c r="M51" i="4"/>
  <c r="L51" i="4"/>
  <c r="G51" i="4"/>
  <c r="I63" i="2"/>
  <c r="H64" i="2"/>
  <c r="R70" i="4"/>
  <c r="H62" i="7"/>
  <c r="G63" i="7"/>
  <c r="R65" i="2"/>
  <c r="P66" i="2"/>
  <c r="J64" i="4"/>
  <c r="M63" i="2" l="1"/>
  <c r="N63" i="2" s="1"/>
  <c r="K62" i="2"/>
  <c r="L62" i="2"/>
  <c r="T62" i="2" s="1"/>
  <c r="J63" i="2"/>
  <c r="H65" i="4"/>
  <c r="L52" i="4"/>
  <c r="M52" i="4"/>
  <c r="N51" i="4"/>
  <c r="V51" i="4" s="1"/>
  <c r="G52" i="4"/>
  <c r="O64" i="2"/>
  <c r="S63" i="2"/>
  <c r="G64" i="7"/>
  <c r="H63" i="7"/>
  <c r="K61" i="7"/>
  <c r="S61" i="7" s="1"/>
  <c r="I62" i="7"/>
  <c r="J62" i="7"/>
  <c r="P54" i="4"/>
  <c r="U53" i="4"/>
  <c r="V67" i="6"/>
  <c r="X66" i="6"/>
  <c r="P66" i="7"/>
  <c r="Q65" i="7"/>
  <c r="P67" i="2"/>
  <c r="R66" i="2"/>
  <c r="B69" i="2"/>
  <c r="D68" i="2"/>
  <c r="B68" i="4"/>
  <c r="D68" i="4" s="1"/>
  <c r="B68" i="6"/>
  <c r="D68" i="6" s="1"/>
  <c r="B68" i="7"/>
  <c r="D68" i="7" s="1"/>
  <c r="Q68" i="2"/>
  <c r="R71" i="4"/>
  <c r="N64" i="7"/>
  <c r="R63" i="7"/>
  <c r="O69" i="7"/>
  <c r="I54" i="4"/>
  <c r="K53" i="4"/>
  <c r="R28" i="6"/>
  <c r="Z28" i="6" s="1"/>
  <c r="G29" i="6"/>
  <c r="W67" i="6"/>
  <c r="S67" i="4"/>
  <c r="T66" i="4"/>
  <c r="J65" i="4"/>
  <c r="H65" i="2"/>
  <c r="I64" i="2"/>
  <c r="H65" i="6"/>
  <c r="Q64" i="4"/>
  <c r="F64" i="7"/>
  <c r="X67" i="6" l="1"/>
  <c r="V68" i="6"/>
  <c r="R72" i="4"/>
  <c r="P55" i="4"/>
  <c r="U54" i="4"/>
  <c r="O65" i="2"/>
  <c r="J29" i="6"/>
  <c r="L29" i="6" s="1"/>
  <c r="I29" i="6"/>
  <c r="P68" i="2"/>
  <c r="R67" i="2"/>
  <c r="J64" i="2"/>
  <c r="K63" i="2"/>
  <c r="L63" i="2"/>
  <c r="T63" i="2" s="1"/>
  <c r="M64" i="2"/>
  <c r="N64" i="2" s="1"/>
  <c r="S64" i="2" s="1"/>
  <c r="W68" i="6"/>
  <c r="H66" i="6"/>
  <c r="I55" i="4"/>
  <c r="K54" i="4"/>
  <c r="Q69" i="2"/>
  <c r="F65" i="7"/>
  <c r="G65" i="7" s="1"/>
  <c r="J63" i="7"/>
  <c r="K62" i="7"/>
  <c r="S62" i="7" s="1"/>
  <c r="I63" i="7"/>
  <c r="H64" i="7"/>
  <c r="J66" i="4"/>
  <c r="S68" i="4"/>
  <c r="T67" i="4"/>
  <c r="O70" i="7"/>
  <c r="P67" i="7"/>
  <c r="Q66" i="7"/>
  <c r="N65" i="7"/>
  <c r="R64" i="7"/>
  <c r="I65" i="2"/>
  <c r="H66" i="2"/>
  <c r="D69" i="2"/>
  <c r="B70" i="2"/>
  <c r="B69" i="4"/>
  <c r="D69" i="4" s="1"/>
  <c r="B69" i="6"/>
  <c r="D69" i="6" s="1"/>
  <c r="B69" i="7"/>
  <c r="D69" i="7" s="1"/>
  <c r="Q65" i="4"/>
  <c r="H66" i="4"/>
  <c r="M53" i="4"/>
  <c r="N52" i="4"/>
  <c r="V52" i="4" s="1"/>
  <c r="L53" i="4"/>
  <c r="G53" i="4"/>
  <c r="P68" i="7" l="1"/>
  <c r="Q67" i="7"/>
  <c r="H67" i="6"/>
  <c r="N66" i="7"/>
  <c r="D70" i="2"/>
  <c r="B71" i="2"/>
  <c r="B70" i="4"/>
  <c r="D70" i="4" s="1"/>
  <c r="B70" i="6"/>
  <c r="D70" i="6" s="1"/>
  <c r="B70" i="7"/>
  <c r="D70" i="7" s="1"/>
  <c r="O66" i="2"/>
  <c r="I56" i="4"/>
  <c r="K55" i="4"/>
  <c r="H67" i="4"/>
  <c r="P56" i="4"/>
  <c r="U55" i="4"/>
  <c r="N53" i="4"/>
  <c r="V53" i="4" s="1"/>
  <c r="L54" i="4"/>
  <c r="M54" i="4"/>
  <c r="G54" i="4"/>
  <c r="S69" i="4"/>
  <c r="T68" i="4"/>
  <c r="P69" i="2"/>
  <c r="R68" i="2"/>
  <c r="F66" i="7"/>
  <c r="H65" i="7"/>
  <c r="G66" i="7"/>
  <c r="M29" i="6"/>
  <c r="N29" i="6"/>
  <c r="I66" i="2"/>
  <c r="H67" i="2"/>
  <c r="O71" i="7"/>
  <c r="K63" i="7"/>
  <c r="S63" i="7" s="1"/>
  <c r="I64" i="7"/>
  <c r="J64" i="7"/>
  <c r="K64" i="2"/>
  <c r="L64" i="2" s="1"/>
  <c r="T64" i="2" s="1"/>
  <c r="M65" i="2"/>
  <c r="N65" i="2" s="1"/>
  <c r="S65" i="2" s="1"/>
  <c r="J65" i="2"/>
  <c r="Q66" i="4"/>
  <c r="R73" i="4"/>
  <c r="J67" i="4"/>
  <c r="Q70" i="2"/>
  <c r="W69" i="6"/>
  <c r="V69" i="6"/>
  <c r="X68" i="6"/>
  <c r="P70" i="2" l="1"/>
  <c r="R69" i="2"/>
  <c r="R74" i="4"/>
  <c r="S70" i="4"/>
  <c r="T69" i="4"/>
  <c r="I65" i="7"/>
  <c r="L65" i="7"/>
  <c r="M65" i="7" s="1"/>
  <c r="K64" i="7"/>
  <c r="S64" i="7" s="1"/>
  <c r="I67" i="2"/>
  <c r="H68" i="2"/>
  <c r="J68" i="4"/>
  <c r="N67" i="7"/>
  <c r="H68" i="6"/>
  <c r="V70" i="6"/>
  <c r="X69" i="6"/>
  <c r="F67" i="7"/>
  <c r="O29" i="6"/>
  <c r="Q29" i="6"/>
  <c r="P57" i="4"/>
  <c r="U56" i="4"/>
  <c r="H66" i="7"/>
  <c r="G67" i="7"/>
  <c r="W70" i="6"/>
  <c r="Q71" i="2"/>
  <c r="Q67" i="4"/>
  <c r="O72" i="7"/>
  <c r="D71" i="2"/>
  <c r="B72" i="2"/>
  <c r="B71" i="4"/>
  <c r="D71" i="4" s="1"/>
  <c r="B71" i="6"/>
  <c r="D71" i="6" s="1"/>
  <c r="B71" i="7"/>
  <c r="D71" i="7" s="1"/>
  <c r="P69" i="7"/>
  <c r="Q68" i="7"/>
  <c r="I57" i="4"/>
  <c r="K56" i="4"/>
  <c r="H68" i="4"/>
  <c r="O67" i="2"/>
  <c r="S66" i="2"/>
  <c r="J66" i="2"/>
  <c r="K65" i="2"/>
  <c r="L65" i="2" s="1"/>
  <c r="T65" i="2" s="1"/>
  <c r="M66" i="2"/>
  <c r="N66" i="2" s="1"/>
  <c r="L55" i="4"/>
  <c r="M55" i="4"/>
  <c r="N54" i="4"/>
  <c r="V54" i="4" s="1"/>
  <c r="G55" i="4"/>
  <c r="I58" i="4" l="1"/>
  <c r="K57" i="4"/>
  <c r="K66" i="2"/>
  <c r="L66" i="2" s="1"/>
  <c r="T66" i="2" s="1"/>
  <c r="J67" i="2"/>
  <c r="M67" i="2"/>
  <c r="N67" i="2" s="1"/>
  <c r="V71" i="6"/>
  <c r="X70" i="6"/>
  <c r="I68" i="2"/>
  <c r="H69" i="2"/>
  <c r="Q68" i="4"/>
  <c r="P58" i="4"/>
  <c r="U57" i="4"/>
  <c r="H69" i="4"/>
  <c r="F68" i="7"/>
  <c r="O73" i="7"/>
  <c r="O68" i="2"/>
  <c r="S67" i="2"/>
  <c r="Q72" i="2"/>
  <c r="S30" i="6"/>
  <c r="U30" i="6" s="1"/>
  <c r="Y30" i="6" s="1"/>
  <c r="P29" i="6"/>
  <c r="J69" i="4"/>
  <c r="R75" i="4"/>
  <c r="N55" i="4"/>
  <c r="V55" i="4" s="1"/>
  <c r="L56" i="4"/>
  <c r="M56" i="4"/>
  <c r="G56" i="4"/>
  <c r="M66" i="7"/>
  <c r="R65" i="7"/>
  <c r="R70" i="2"/>
  <c r="P71" i="2"/>
  <c r="W71" i="6"/>
  <c r="H67" i="7"/>
  <c r="G68" i="7"/>
  <c r="H69" i="6"/>
  <c r="S71" i="4"/>
  <c r="T70" i="4"/>
  <c r="P70" i="7"/>
  <c r="Q69" i="7"/>
  <c r="D72" i="2"/>
  <c r="B73" i="2"/>
  <c r="B72" i="4"/>
  <c r="D72" i="4" s="1"/>
  <c r="B72" i="6"/>
  <c r="D72" i="6" s="1"/>
  <c r="B72" i="7"/>
  <c r="D72" i="7" s="1"/>
  <c r="N68" i="7"/>
  <c r="J65" i="7"/>
  <c r="J66" i="7" s="1"/>
  <c r="K65" i="7"/>
  <c r="S65" i="7" s="1"/>
  <c r="I66" i="7"/>
  <c r="J70" i="4" l="1"/>
  <c r="X71" i="6"/>
  <c r="V72" i="6"/>
  <c r="F69" i="7"/>
  <c r="M67" i="7"/>
  <c r="R66" i="7"/>
  <c r="O69" i="2"/>
  <c r="H68" i="7"/>
  <c r="G69" i="7"/>
  <c r="O74" i="7"/>
  <c r="P59" i="4"/>
  <c r="U58" i="4"/>
  <c r="M68" i="2"/>
  <c r="N68" i="2" s="1"/>
  <c r="N69" i="2" s="1"/>
  <c r="N70" i="2" s="1"/>
  <c r="N71" i="2" s="1"/>
  <c r="N72" i="2" s="1"/>
  <c r="N73" i="2" s="1"/>
  <c r="N74" i="2" s="1"/>
  <c r="N75" i="2" s="1"/>
  <c r="N76" i="2" s="1"/>
  <c r="N77" i="2" s="1"/>
  <c r="N78" i="2" s="1"/>
  <c r="N79" i="2" s="1"/>
  <c r="N80" i="2" s="1"/>
  <c r="N81" i="2" s="1"/>
  <c r="N82" i="2" s="1"/>
  <c r="N83" i="2" s="1"/>
  <c r="N84" i="2" s="1"/>
  <c r="N85" i="2" s="1"/>
  <c r="N86" i="2" s="1"/>
  <c r="N87" i="2" s="1"/>
  <c r="N88" i="2" s="1"/>
  <c r="N89" i="2" s="1"/>
  <c r="N90" i="2" s="1"/>
  <c r="N91" i="2" s="1"/>
  <c r="N92" i="2" s="1"/>
  <c r="N93" i="2" s="1"/>
  <c r="N94" i="2" s="1"/>
  <c r="N95" i="2" s="1"/>
  <c r="N96" i="2" s="1"/>
  <c r="N97" i="2" s="1"/>
  <c r="N98" i="2" s="1"/>
  <c r="N99" i="2" s="1"/>
  <c r="N100" i="2" s="1"/>
  <c r="N101" i="2" s="1"/>
  <c r="N102" i="2" s="1"/>
  <c r="N103" i="2" s="1"/>
  <c r="N104" i="2" s="1"/>
  <c r="N105" i="2" s="1"/>
  <c r="N106" i="2" s="1"/>
  <c r="N107" i="2" s="1"/>
  <c r="N108" i="2" s="1"/>
  <c r="N109" i="2" s="1"/>
  <c r="N110" i="2" s="1"/>
  <c r="N111" i="2" s="1"/>
  <c r="N112" i="2" s="1"/>
  <c r="N113" i="2" s="1"/>
  <c r="N114" i="2" s="1"/>
  <c r="N115" i="2" s="1"/>
  <c r="N116" i="2" s="1"/>
  <c r="N117" i="2" s="1"/>
  <c r="N118" i="2" s="1"/>
  <c r="N119" i="2" s="1"/>
  <c r="N120" i="2" s="1"/>
  <c r="N121" i="2" s="1"/>
  <c r="N122" i="2" s="1"/>
  <c r="N123" i="2" s="1"/>
  <c r="N124" i="2" s="1"/>
  <c r="N125" i="2" s="1"/>
  <c r="N126" i="2" s="1"/>
  <c r="N127" i="2" s="1"/>
  <c r="N128" i="2" s="1"/>
  <c r="N129" i="2" s="1"/>
  <c r="N130" i="2" s="1"/>
  <c r="N131" i="2" s="1"/>
  <c r="N132" i="2" s="1"/>
  <c r="N133" i="2" s="1"/>
  <c r="N134" i="2" s="1"/>
  <c r="N135" i="2" s="1"/>
  <c r="N136" i="2" s="1"/>
  <c r="N137" i="2" s="1"/>
  <c r="N138" i="2" s="1"/>
  <c r="N139" i="2" s="1"/>
  <c r="N140" i="2" s="1"/>
  <c r="N141" i="2" s="1"/>
  <c r="N142" i="2" s="1"/>
  <c r="N143" i="2" s="1"/>
  <c r="N144" i="2" s="1"/>
  <c r="N145" i="2" s="1"/>
  <c r="N146" i="2" s="1"/>
  <c r="N147" i="2" s="1"/>
  <c r="N148" i="2" s="1"/>
  <c r="N149" i="2" s="1"/>
  <c r="N150" i="2" s="1"/>
  <c r="N151" i="2" s="1"/>
  <c r="N152" i="2" s="1"/>
  <c r="N153" i="2" s="1"/>
  <c r="N154" i="2" s="1"/>
  <c r="N155" i="2" s="1"/>
  <c r="N156" i="2" s="1"/>
  <c r="N157" i="2" s="1"/>
  <c r="N158" i="2" s="1"/>
  <c r="N159" i="2" s="1"/>
  <c r="N160" i="2" s="1"/>
  <c r="N161" i="2" s="1"/>
  <c r="N162" i="2" s="1"/>
  <c r="N163" i="2" s="1"/>
  <c r="N164" i="2" s="1"/>
  <c r="N165" i="2" s="1"/>
  <c r="N166" i="2" s="1"/>
  <c r="N167" i="2" s="1"/>
  <c r="N168" i="2" s="1"/>
  <c r="N169" i="2" s="1"/>
  <c r="N170" i="2" s="1"/>
  <c r="N171" i="2" s="1"/>
  <c r="N172" i="2" s="1"/>
  <c r="N173" i="2" s="1"/>
  <c r="N174" i="2" s="1"/>
  <c r="N175" i="2" s="1"/>
  <c r="N176" i="2" s="1"/>
  <c r="N177" i="2" s="1"/>
  <c r="N178" i="2" s="1"/>
  <c r="N179" i="2" s="1"/>
  <c r="N180" i="2" s="1"/>
  <c r="N181" i="2" s="1"/>
  <c r="N182" i="2" s="1"/>
  <c r="K67" i="2"/>
  <c r="J68" i="2"/>
  <c r="L67" i="2"/>
  <c r="T67" i="2" s="1"/>
  <c r="N69" i="7"/>
  <c r="H70" i="6"/>
  <c r="P71" i="7"/>
  <c r="Q70" i="7"/>
  <c r="H70" i="4"/>
  <c r="W72" i="6"/>
  <c r="N56" i="4"/>
  <c r="V56" i="4" s="1"/>
  <c r="L57" i="4"/>
  <c r="M57" i="4"/>
  <c r="G57" i="4"/>
  <c r="R29" i="6"/>
  <c r="Z29" i="6" s="1"/>
  <c r="G30" i="6"/>
  <c r="Q69" i="4"/>
  <c r="H70" i="2"/>
  <c r="I69" i="2"/>
  <c r="J67" i="7"/>
  <c r="I67" i="7"/>
  <c r="K66" i="7"/>
  <c r="S66" i="7" s="1"/>
  <c r="B74" i="2"/>
  <c r="D73" i="2"/>
  <c r="B73" i="4"/>
  <c r="D73" i="4" s="1"/>
  <c r="B73" i="6"/>
  <c r="D73" i="6" s="1"/>
  <c r="B73" i="7"/>
  <c r="D73" i="7" s="1"/>
  <c r="S72" i="4"/>
  <c r="T71" i="4"/>
  <c r="R71" i="2"/>
  <c r="P72" i="2"/>
  <c r="R76" i="4"/>
  <c r="Q73" i="2"/>
  <c r="I59" i="4"/>
  <c r="K58" i="4"/>
  <c r="S73" i="4" l="1"/>
  <c r="T72" i="4"/>
  <c r="H71" i="4"/>
  <c r="O75" i="7"/>
  <c r="M68" i="7"/>
  <c r="R67" i="7"/>
  <c r="K67" i="7"/>
  <c r="S67" i="7" s="1"/>
  <c r="I68" i="7"/>
  <c r="J68" i="7"/>
  <c r="N70" i="7"/>
  <c r="Q74" i="2"/>
  <c r="F70" i="7"/>
  <c r="H69" i="7"/>
  <c r="G70" i="7"/>
  <c r="H70" i="7" s="1"/>
  <c r="L58" i="4"/>
  <c r="M58" i="4"/>
  <c r="N57" i="4"/>
  <c r="V57" i="4" s="1"/>
  <c r="G58" i="4"/>
  <c r="K68" i="2"/>
  <c r="K69" i="2" s="1"/>
  <c r="L68" i="2"/>
  <c r="V73" i="6"/>
  <c r="X72" i="6"/>
  <c r="I70" i="2"/>
  <c r="H71" i="2"/>
  <c r="P72" i="7"/>
  <c r="Q71" i="7"/>
  <c r="H71" i="6"/>
  <c r="S68" i="2"/>
  <c r="I60" i="4"/>
  <c r="K59" i="4"/>
  <c r="Q70" i="4"/>
  <c r="W73" i="6"/>
  <c r="O70" i="2"/>
  <c r="S69" i="2"/>
  <c r="J71" i="4"/>
  <c r="R77" i="4"/>
  <c r="P73" i="2"/>
  <c r="R72" i="2"/>
  <c r="B75" i="2"/>
  <c r="D74" i="2"/>
  <c r="B74" i="4"/>
  <c r="D74" i="4" s="1"/>
  <c r="B74" i="6"/>
  <c r="D74" i="6" s="1"/>
  <c r="B74" i="7"/>
  <c r="D74" i="7" s="1"/>
  <c r="J30" i="6"/>
  <c r="L30" i="6" s="1"/>
  <c r="I30" i="6"/>
  <c r="P60" i="4"/>
  <c r="U59" i="4"/>
  <c r="O71" i="2" l="1"/>
  <c r="S70" i="2"/>
  <c r="O76" i="7"/>
  <c r="H72" i="6"/>
  <c r="N58" i="4"/>
  <c r="V58" i="4" s="1"/>
  <c r="M59" i="4"/>
  <c r="L59" i="4"/>
  <c r="G59" i="4"/>
  <c r="T68" i="2"/>
  <c r="F71" i="7"/>
  <c r="G71" i="7" s="1"/>
  <c r="J69" i="7"/>
  <c r="I69" i="7"/>
  <c r="K68" i="7"/>
  <c r="P61" i="4"/>
  <c r="U60" i="4"/>
  <c r="Q75" i="2"/>
  <c r="J72" i="4"/>
  <c r="Q71" i="4"/>
  <c r="P73" i="7"/>
  <c r="Q72" i="7"/>
  <c r="J69" i="2"/>
  <c r="H72" i="4"/>
  <c r="N30" i="6"/>
  <c r="M30" i="6"/>
  <c r="R73" i="2"/>
  <c r="P74" i="2"/>
  <c r="R78" i="4"/>
  <c r="W74" i="6"/>
  <c r="V74" i="6"/>
  <c r="X73" i="6"/>
  <c r="N71" i="7"/>
  <c r="B76" i="2"/>
  <c r="D75" i="2"/>
  <c r="B75" i="4"/>
  <c r="D75" i="4" s="1"/>
  <c r="B75" i="6"/>
  <c r="D75" i="6" s="1"/>
  <c r="B75" i="7"/>
  <c r="D75" i="7" s="1"/>
  <c r="I61" i="4"/>
  <c r="K60" i="4"/>
  <c r="H72" i="2"/>
  <c r="I71" i="2"/>
  <c r="M69" i="7"/>
  <c r="R68" i="7"/>
  <c r="S74" i="4"/>
  <c r="T73" i="4"/>
  <c r="M70" i="7" l="1"/>
  <c r="R70" i="7" s="1"/>
  <c r="R69" i="7"/>
  <c r="G72" i="7"/>
  <c r="H71" i="7"/>
  <c r="P75" i="2"/>
  <c r="R74" i="2"/>
  <c r="I62" i="4"/>
  <c r="K61" i="4"/>
  <c r="N72" i="7"/>
  <c r="P74" i="7"/>
  <c r="Q73" i="7"/>
  <c r="O77" i="7"/>
  <c r="J73" i="4"/>
  <c r="D76" i="2"/>
  <c r="B77" i="2"/>
  <c r="B76" i="4"/>
  <c r="D76" i="4" s="1"/>
  <c r="B76" i="6"/>
  <c r="D76" i="6" s="1"/>
  <c r="B76" i="7"/>
  <c r="D76" i="7" s="1"/>
  <c r="K70" i="2"/>
  <c r="L69" i="2"/>
  <c r="T69" i="2" s="1"/>
  <c r="J70" i="2"/>
  <c r="H73" i="6"/>
  <c r="I72" i="2"/>
  <c r="H73" i="2"/>
  <c r="Q76" i="2"/>
  <c r="H73" i="4"/>
  <c r="S75" i="4"/>
  <c r="T74" i="4"/>
  <c r="V75" i="6"/>
  <c r="X74" i="6"/>
  <c r="O30" i="6"/>
  <c r="Q30" i="6"/>
  <c r="P62" i="4"/>
  <c r="U61" i="4"/>
  <c r="L60" i="4"/>
  <c r="M60" i="4"/>
  <c r="N59" i="4"/>
  <c r="V59" i="4" s="1"/>
  <c r="G60" i="4"/>
  <c r="W75" i="6"/>
  <c r="K69" i="7"/>
  <c r="S69" i="7" s="1"/>
  <c r="I70" i="7"/>
  <c r="J70" i="7"/>
  <c r="R79" i="4"/>
  <c r="F72" i="7"/>
  <c r="Q72" i="4"/>
  <c r="S68" i="7"/>
  <c r="O72" i="2"/>
  <c r="S71" i="2"/>
  <c r="O73" i="2" l="1"/>
  <c r="S72" i="2"/>
  <c r="S76" i="4"/>
  <c r="T75" i="4"/>
  <c r="L71" i="7"/>
  <c r="M71" i="7" s="1"/>
  <c r="I71" i="7"/>
  <c r="K70" i="7"/>
  <c r="S70" i="7" s="1"/>
  <c r="P75" i="7"/>
  <c r="Q74" i="7"/>
  <c r="Q73" i="4"/>
  <c r="R80" i="4"/>
  <c r="X75" i="6"/>
  <c r="V76" i="6"/>
  <c r="O78" i="7"/>
  <c r="F73" i="7"/>
  <c r="I73" i="2"/>
  <c r="H74" i="2"/>
  <c r="W76" i="6"/>
  <c r="P30" i="6"/>
  <c r="S31" i="6"/>
  <c r="U31" i="6" s="1"/>
  <c r="Y31" i="6" s="1"/>
  <c r="H72" i="7"/>
  <c r="G73" i="7"/>
  <c r="I63" i="4"/>
  <c r="K62" i="4"/>
  <c r="P63" i="4"/>
  <c r="U62" i="4"/>
  <c r="D77" i="2"/>
  <c r="B78" i="2"/>
  <c r="B77" i="4"/>
  <c r="D77" i="4" s="1"/>
  <c r="B77" i="6"/>
  <c r="D77" i="6" s="1"/>
  <c r="B77" i="7"/>
  <c r="D77" i="7" s="1"/>
  <c r="L70" i="2"/>
  <c r="T70" i="2" s="1"/>
  <c r="K71" i="2"/>
  <c r="J71" i="2"/>
  <c r="H74" i="4"/>
  <c r="M61" i="4"/>
  <c r="N60" i="4"/>
  <c r="V60" i="4" s="1"/>
  <c r="L61" i="4"/>
  <c r="G61" i="4"/>
  <c r="R75" i="2"/>
  <c r="P76" i="2"/>
  <c r="H74" i="6"/>
  <c r="Q77" i="2"/>
  <c r="J74" i="4"/>
  <c r="N73" i="7"/>
  <c r="I64" i="4" l="1"/>
  <c r="K63" i="4"/>
  <c r="H75" i="6"/>
  <c r="J71" i="7"/>
  <c r="J72" i="7" s="1"/>
  <c r="K71" i="7"/>
  <c r="S71" i="7" s="1"/>
  <c r="M72" i="7"/>
  <c r="R71" i="7"/>
  <c r="H75" i="2"/>
  <c r="I74" i="2"/>
  <c r="H75" i="4"/>
  <c r="H73" i="7"/>
  <c r="G74" i="7"/>
  <c r="J75" i="4"/>
  <c r="P77" i="2"/>
  <c r="R76" i="2"/>
  <c r="R30" i="6"/>
  <c r="Z30" i="6" s="1"/>
  <c r="G31" i="6"/>
  <c r="Q74" i="4"/>
  <c r="D78" i="2"/>
  <c r="B79" i="2"/>
  <c r="B78" i="4"/>
  <c r="D78" i="4" s="1"/>
  <c r="B78" i="6"/>
  <c r="D78" i="6" s="1"/>
  <c r="B78" i="7"/>
  <c r="D78" i="7" s="1"/>
  <c r="K72" i="2"/>
  <c r="L71" i="2"/>
  <c r="T71" i="2" s="1"/>
  <c r="J72" i="2"/>
  <c r="F74" i="7"/>
  <c r="S77" i="4"/>
  <c r="T76" i="4"/>
  <c r="R81" i="4"/>
  <c r="N74" i="7"/>
  <c r="P64" i="4"/>
  <c r="U63" i="4"/>
  <c r="O79" i="7"/>
  <c r="P76" i="7"/>
  <c r="Q75" i="7"/>
  <c r="Q78" i="2"/>
  <c r="N61" i="4"/>
  <c r="V61" i="4" s="1"/>
  <c r="L62" i="4"/>
  <c r="M62" i="4"/>
  <c r="G62" i="4"/>
  <c r="W77" i="6"/>
  <c r="V77" i="6"/>
  <c r="X76" i="6"/>
  <c r="O74" i="2"/>
  <c r="S73" i="2"/>
  <c r="O75" i="2" l="1"/>
  <c r="S74" i="2"/>
  <c r="S78" i="4"/>
  <c r="T77" i="4"/>
  <c r="P65" i="4"/>
  <c r="U64" i="4"/>
  <c r="F75" i="7"/>
  <c r="I75" i="2"/>
  <c r="H76" i="2"/>
  <c r="W78" i="6"/>
  <c r="L72" i="2"/>
  <c r="T72" i="2" s="1"/>
  <c r="J73" i="2"/>
  <c r="K73" i="2"/>
  <c r="R82" i="4"/>
  <c r="O80" i="7"/>
  <c r="L63" i="4"/>
  <c r="M63" i="4"/>
  <c r="N62" i="4"/>
  <c r="V62" i="4" s="1"/>
  <c r="G63" i="4"/>
  <c r="H76" i="4"/>
  <c r="J31" i="6"/>
  <c r="L31" i="6" s="1"/>
  <c r="I31" i="6"/>
  <c r="I72" i="7"/>
  <c r="R77" i="2"/>
  <c r="P78" i="2"/>
  <c r="H76" i="6"/>
  <c r="V78" i="6"/>
  <c r="X77" i="6"/>
  <c r="Q79" i="2"/>
  <c r="N75" i="7"/>
  <c r="D79" i="2"/>
  <c r="B80" i="2"/>
  <c r="B79" i="4"/>
  <c r="D79" i="4" s="1"/>
  <c r="B79" i="6"/>
  <c r="D79" i="6" s="1"/>
  <c r="B79" i="7"/>
  <c r="D79" i="7" s="1"/>
  <c r="P77" i="7"/>
  <c r="Q76" i="7"/>
  <c r="J76" i="4"/>
  <c r="H74" i="7"/>
  <c r="G75" i="7"/>
  <c r="M73" i="7"/>
  <c r="R72" i="7"/>
  <c r="Q75" i="4"/>
  <c r="I65" i="4"/>
  <c r="K64" i="4"/>
  <c r="H75" i="7" l="1"/>
  <c r="G76" i="7"/>
  <c r="H76" i="7" s="1"/>
  <c r="H77" i="6"/>
  <c r="M74" i="7"/>
  <c r="R73" i="7"/>
  <c r="R78" i="2"/>
  <c r="P79" i="2"/>
  <c r="J73" i="7"/>
  <c r="I73" i="7"/>
  <c r="K72" i="7"/>
  <c r="S72" i="7" s="1"/>
  <c r="P66" i="4"/>
  <c r="U65" i="4"/>
  <c r="V79" i="6"/>
  <c r="X78" i="6"/>
  <c r="I66" i="4"/>
  <c r="K65" i="4"/>
  <c r="F76" i="7"/>
  <c r="O81" i="7"/>
  <c r="I76" i="2"/>
  <c r="H77" i="2"/>
  <c r="K74" i="2"/>
  <c r="J74" i="2"/>
  <c r="L73" i="2"/>
  <c r="T73" i="2" s="1"/>
  <c r="M31" i="6"/>
  <c r="N31" i="6"/>
  <c r="H77" i="4"/>
  <c r="S79" i="4"/>
  <c r="T78" i="4"/>
  <c r="Q76" i="4"/>
  <c r="P78" i="7"/>
  <c r="Q77" i="7"/>
  <c r="N76" i="7"/>
  <c r="R83" i="4"/>
  <c r="D80" i="2"/>
  <c r="B81" i="2"/>
  <c r="B80" i="4"/>
  <c r="D80" i="4" s="1"/>
  <c r="B80" i="6"/>
  <c r="D80" i="6" s="1"/>
  <c r="B80" i="7"/>
  <c r="D80" i="7" s="1"/>
  <c r="N63" i="4"/>
  <c r="V63" i="4" s="1"/>
  <c r="L64" i="4"/>
  <c r="M64" i="4"/>
  <c r="G64" i="4"/>
  <c r="J77" i="4"/>
  <c r="W79" i="6"/>
  <c r="Q80" i="2"/>
  <c r="O76" i="2"/>
  <c r="S75" i="2"/>
  <c r="O31" i="6" l="1"/>
  <c r="Q31" i="6"/>
  <c r="N64" i="4"/>
  <c r="V64" i="4" s="1"/>
  <c r="L65" i="4"/>
  <c r="M65" i="4"/>
  <c r="G65" i="4"/>
  <c r="Q81" i="2"/>
  <c r="J75" i="2"/>
  <c r="L74" i="2"/>
  <c r="T74" i="2" s="1"/>
  <c r="K75" i="2"/>
  <c r="H78" i="6"/>
  <c r="R84" i="4"/>
  <c r="P67" i="4"/>
  <c r="U66" i="4"/>
  <c r="W80" i="6"/>
  <c r="N77" i="7"/>
  <c r="S80" i="4"/>
  <c r="T79" i="4"/>
  <c r="K73" i="7"/>
  <c r="S73" i="7" s="1"/>
  <c r="I74" i="7"/>
  <c r="J74" i="7"/>
  <c r="X79" i="6"/>
  <c r="V80" i="6"/>
  <c r="F77" i="7"/>
  <c r="G77" i="7" s="1"/>
  <c r="B82" i="2"/>
  <c r="D81" i="2"/>
  <c r="B81" i="4"/>
  <c r="D81" i="4" s="1"/>
  <c r="B81" i="6"/>
  <c r="D81" i="6" s="1"/>
  <c r="B81" i="7"/>
  <c r="D81" i="7" s="1"/>
  <c r="O82" i="7"/>
  <c r="O77" i="2"/>
  <c r="S76" i="2"/>
  <c r="Q77" i="4"/>
  <c r="M75" i="7"/>
  <c r="R74" i="7"/>
  <c r="H78" i="4"/>
  <c r="J78" i="4"/>
  <c r="P79" i="7"/>
  <c r="Q78" i="7"/>
  <c r="H78" i="2"/>
  <c r="I77" i="2"/>
  <c r="I67" i="4"/>
  <c r="K66" i="4"/>
  <c r="R79" i="2"/>
  <c r="P80" i="2"/>
  <c r="I78" i="2" l="1"/>
  <c r="H79" i="2"/>
  <c r="N78" i="7"/>
  <c r="P80" i="7"/>
  <c r="Q79" i="7"/>
  <c r="M76" i="7"/>
  <c r="R76" i="7" s="1"/>
  <c r="R75" i="7"/>
  <c r="H79" i="6"/>
  <c r="W81" i="6"/>
  <c r="Q78" i="4"/>
  <c r="J79" i="4"/>
  <c r="B83" i="2"/>
  <c r="D82" i="2"/>
  <c r="B82" i="4"/>
  <c r="D82" i="4" s="1"/>
  <c r="B82" i="6"/>
  <c r="D82" i="6" s="1"/>
  <c r="B82" i="7"/>
  <c r="D82" i="7" s="1"/>
  <c r="H79" i="4"/>
  <c r="P68" i="4"/>
  <c r="U67" i="4"/>
  <c r="J76" i="2"/>
  <c r="L75" i="2"/>
  <c r="T75" i="2" s="1"/>
  <c r="K76" i="2"/>
  <c r="P31" i="6"/>
  <c r="S32" i="6"/>
  <c r="U32" i="6" s="1"/>
  <c r="F78" i="7"/>
  <c r="P81" i="2"/>
  <c r="R80" i="2"/>
  <c r="J75" i="7"/>
  <c r="K74" i="7"/>
  <c r="S74" i="7" s="1"/>
  <c r="I75" i="7"/>
  <c r="L66" i="4"/>
  <c r="M66" i="4"/>
  <c r="N65" i="4"/>
  <c r="V65" i="4" s="1"/>
  <c r="G66" i="4"/>
  <c r="I68" i="4"/>
  <c r="K67" i="4"/>
  <c r="O78" i="2"/>
  <c r="S77" i="2"/>
  <c r="S81" i="4"/>
  <c r="T80" i="4"/>
  <c r="Q82" i="2"/>
  <c r="V81" i="6"/>
  <c r="X80" i="6"/>
  <c r="O83" i="7"/>
  <c r="H77" i="7"/>
  <c r="G78" i="7"/>
  <c r="R85" i="4"/>
  <c r="R86" i="4" l="1"/>
  <c r="F79" i="7"/>
  <c r="P81" i="7"/>
  <c r="Q80" i="7"/>
  <c r="H78" i="7"/>
  <c r="G79" i="7"/>
  <c r="H80" i="4"/>
  <c r="R81" i="2"/>
  <c r="P82" i="2"/>
  <c r="J77" i="2"/>
  <c r="L76" i="2"/>
  <c r="T76" i="2" s="1"/>
  <c r="K77" i="2"/>
  <c r="W82" i="6"/>
  <c r="S82" i="4"/>
  <c r="T81" i="4"/>
  <c r="P69" i="4"/>
  <c r="U68" i="4"/>
  <c r="D83" i="2"/>
  <c r="B84" i="2"/>
  <c r="B83" i="4"/>
  <c r="D83" i="4" s="1"/>
  <c r="B83" i="6"/>
  <c r="D83" i="6" s="1"/>
  <c r="B83" i="7"/>
  <c r="D83" i="7" s="1"/>
  <c r="Q83" i="2"/>
  <c r="U33" i="6"/>
  <c r="Y32" i="6"/>
  <c r="J80" i="4"/>
  <c r="N79" i="7"/>
  <c r="O84" i="7"/>
  <c r="N66" i="4"/>
  <c r="V66" i="4" s="1"/>
  <c r="M67" i="4"/>
  <c r="L67" i="4"/>
  <c r="G67" i="4"/>
  <c r="H80" i="6"/>
  <c r="O79" i="2"/>
  <c r="S78" i="2"/>
  <c r="K75" i="7"/>
  <c r="S75" i="7" s="1"/>
  <c r="I76" i="7"/>
  <c r="J76" i="7"/>
  <c r="R31" i="6"/>
  <c r="Z31" i="6" s="1"/>
  <c r="G32" i="6"/>
  <c r="I79" i="2"/>
  <c r="H80" i="2"/>
  <c r="I69" i="4"/>
  <c r="K68" i="4"/>
  <c r="Q79" i="4"/>
  <c r="V82" i="6"/>
  <c r="X81" i="6"/>
  <c r="U34" i="6" l="1"/>
  <c r="Q84" i="2"/>
  <c r="P70" i="4"/>
  <c r="U69" i="4"/>
  <c r="J78" i="2"/>
  <c r="L77" i="2"/>
  <c r="T77" i="2" s="1"/>
  <c r="K78" i="2"/>
  <c r="F80" i="7"/>
  <c r="V83" i="6"/>
  <c r="X82" i="6"/>
  <c r="H81" i="4"/>
  <c r="P83" i="2"/>
  <c r="R82" i="2"/>
  <c r="P82" i="7"/>
  <c r="Q81" i="7"/>
  <c r="H81" i="6"/>
  <c r="L77" i="7"/>
  <c r="M77" i="7" s="1"/>
  <c r="K76" i="7"/>
  <c r="S76" i="7" s="1"/>
  <c r="I77" i="7"/>
  <c r="L68" i="4"/>
  <c r="M68" i="4"/>
  <c r="N67" i="4"/>
  <c r="V67" i="4" s="1"/>
  <c r="G68" i="4"/>
  <c r="Q80" i="4"/>
  <c r="J81" i="4"/>
  <c r="S83" i="4"/>
  <c r="T82" i="4"/>
  <c r="I70" i="4"/>
  <c r="K69" i="4"/>
  <c r="D84" i="2"/>
  <c r="B85" i="2"/>
  <c r="B84" i="4"/>
  <c r="D84" i="4" s="1"/>
  <c r="B84" i="6"/>
  <c r="D84" i="6" s="1"/>
  <c r="B84" i="7"/>
  <c r="D84" i="7" s="1"/>
  <c r="W83" i="6"/>
  <c r="J32" i="6"/>
  <c r="L32" i="6" s="1"/>
  <c r="L33" i="6" s="1"/>
  <c r="L34" i="6" s="1"/>
  <c r="L35" i="6" s="1"/>
  <c r="L36" i="6" s="1"/>
  <c r="L37" i="6" s="1"/>
  <c r="L38" i="6" s="1"/>
  <c r="L39" i="6" s="1"/>
  <c r="L40" i="6" s="1"/>
  <c r="L41" i="6" s="1"/>
  <c r="L42" i="6" s="1"/>
  <c r="L43" i="6" s="1"/>
  <c r="L44" i="6" s="1"/>
  <c r="L45" i="6" s="1"/>
  <c r="L46" i="6" s="1"/>
  <c r="L47" i="6" s="1"/>
  <c r="L48" i="6" s="1"/>
  <c r="L49" i="6" s="1"/>
  <c r="L50" i="6" s="1"/>
  <c r="L51" i="6" s="1"/>
  <c r="L52" i="6" s="1"/>
  <c r="L53" i="6" s="1"/>
  <c r="L54" i="6" s="1"/>
  <c r="L55" i="6" s="1"/>
  <c r="L56" i="6" s="1"/>
  <c r="L57" i="6" s="1"/>
  <c r="L58" i="6" s="1"/>
  <c r="L59" i="6" s="1"/>
  <c r="L60" i="6" s="1"/>
  <c r="L61" i="6" s="1"/>
  <c r="L62" i="6" s="1"/>
  <c r="L63" i="6" s="1"/>
  <c r="L64" i="6" s="1"/>
  <c r="L65" i="6" s="1"/>
  <c r="L66" i="6" s="1"/>
  <c r="L67" i="6" s="1"/>
  <c r="L68" i="6" s="1"/>
  <c r="L69" i="6" s="1"/>
  <c r="L70" i="6" s="1"/>
  <c r="L71" i="6" s="1"/>
  <c r="L72" i="6" s="1"/>
  <c r="L73" i="6" s="1"/>
  <c r="L74" i="6" s="1"/>
  <c r="L75" i="6" s="1"/>
  <c r="L76" i="6" s="1"/>
  <c r="L77" i="6" s="1"/>
  <c r="L78" i="6" s="1"/>
  <c r="L79" i="6" s="1"/>
  <c r="L80" i="6" s="1"/>
  <c r="L81" i="6" s="1"/>
  <c r="L82" i="6" s="1"/>
  <c r="L83" i="6" s="1"/>
  <c r="L84" i="6" s="1"/>
  <c r="L85" i="6" s="1"/>
  <c r="L86" i="6" s="1"/>
  <c r="L87" i="6" s="1"/>
  <c r="L88" i="6" s="1"/>
  <c r="L89" i="6" s="1"/>
  <c r="L90" i="6" s="1"/>
  <c r="L91" i="6" s="1"/>
  <c r="L92" i="6" s="1"/>
  <c r="L93" i="6" s="1"/>
  <c r="L94" i="6" s="1"/>
  <c r="L95" i="6" s="1"/>
  <c r="L96" i="6" s="1"/>
  <c r="L97" i="6" s="1"/>
  <c r="L98" i="6" s="1"/>
  <c r="L99" i="6" s="1"/>
  <c r="L100" i="6" s="1"/>
  <c r="L101" i="6" s="1"/>
  <c r="L102" i="6" s="1"/>
  <c r="L103" i="6" s="1"/>
  <c r="L104" i="6" s="1"/>
  <c r="L105" i="6" s="1"/>
  <c r="L106" i="6" s="1"/>
  <c r="L107" i="6" s="1"/>
  <c r="L108" i="6" s="1"/>
  <c r="L109" i="6" s="1"/>
  <c r="L110" i="6" s="1"/>
  <c r="L111" i="6" s="1"/>
  <c r="L112" i="6" s="1"/>
  <c r="L113" i="6" s="1"/>
  <c r="L114" i="6" s="1"/>
  <c r="L115" i="6" s="1"/>
  <c r="L116" i="6" s="1"/>
  <c r="L117" i="6" s="1"/>
  <c r="L118" i="6" s="1"/>
  <c r="L119" i="6" s="1"/>
  <c r="L120" i="6" s="1"/>
  <c r="L121" i="6" s="1"/>
  <c r="L122" i="6" s="1"/>
  <c r="L123" i="6" s="1"/>
  <c r="L124" i="6" s="1"/>
  <c r="L125" i="6" s="1"/>
  <c r="L126" i="6" s="1"/>
  <c r="L127" i="6" s="1"/>
  <c r="L128" i="6" s="1"/>
  <c r="L129" i="6" s="1"/>
  <c r="L130" i="6" s="1"/>
  <c r="L131" i="6" s="1"/>
  <c r="L132" i="6" s="1"/>
  <c r="L133" i="6" s="1"/>
  <c r="L134" i="6" s="1"/>
  <c r="L135" i="6" s="1"/>
  <c r="L136" i="6" s="1"/>
  <c r="L137" i="6" s="1"/>
  <c r="L138" i="6" s="1"/>
  <c r="L139" i="6" s="1"/>
  <c r="L140" i="6" s="1"/>
  <c r="L141" i="6" s="1"/>
  <c r="L142" i="6" s="1"/>
  <c r="L143" i="6" s="1"/>
  <c r="L144" i="6" s="1"/>
  <c r="L145" i="6" s="1"/>
  <c r="L146" i="6" s="1"/>
  <c r="L147" i="6" s="1"/>
  <c r="L148" i="6" s="1"/>
  <c r="L149" i="6" s="1"/>
  <c r="L150" i="6" s="1"/>
  <c r="L151" i="6" s="1"/>
  <c r="L152" i="6" s="1"/>
  <c r="L153" i="6" s="1"/>
  <c r="L154" i="6" s="1"/>
  <c r="L155" i="6" s="1"/>
  <c r="L156" i="6" s="1"/>
  <c r="L157" i="6" s="1"/>
  <c r="L158" i="6" s="1"/>
  <c r="L159" i="6" s="1"/>
  <c r="L160" i="6" s="1"/>
  <c r="L161" i="6" s="1"/>
  <c r="L162" i="6" s="1"/>
  <c r="L163" i="6" s="1"/>
  <c r="L164" i="6" s="1"/>
  <c r="L165" i="6" s="1"/>
  <c r="L166" i="6" s="1"/>
  <c r="L167" i="6" s="1"/>
  <c r="L168" i="6" s="1"/>
  <c r="L169" i="6" s="1"/>
  <c r="L170" i="6" s="1"/>
  <c r="L171" i="6" s="1"/>
  <c r="L172" i="6" s="1"/>
  <c r="L173" i="6" s="1"/>
  <c r="I32" i="6"/>
  <c r="N80" i="7"/>
  <c r="I80" i="2"/>
  <c r="H81" i="2"/>
  <c r="O80" i="2"/>
  <c r="S79" i="2"/>
  <c r="O85" i="7"/>
  <c r="H79" i="7"/>
  <c r="G80" i="7"/>
  <c r="R87" i="4"/>
  <c r="I81" i="2" l="1"/>
  <c r="H82" i="2"/>
  <c r="H80" i="7"/>
  <c r="G81" i="7"/>
  <c r="H81" i="7" s="1"/>
  <c r="P83" i="7"/>
  <c r="Q82" i="7"/>
  <c r="O81" i="2"/>
  <c r="S80" i="2"/>
  <c r="L78" i="2"/>
  <c r="T78" i="2" s="1"/>
  <c r="J79" i="2"/>
  <c r="K79" i="2"/>
  <c r="R88" i="4"/>
  <c r="S84" i="4"/>
  <c r="T83" i="4"/>
  <c r="F81" i="7"/>
  <c r="H82" i="6"/>
  <c r="P71" i="4"/>
  <c r="U70" i="4"/>
  <c r="M69" i="4"/>
  <c r="N68" i="4"/>
  <c r="V68" i="4" s="1"/>
  <c r="L69" i="4"/>
  <c r="G69" i="4"/>
  <c r="X83" i="6"/>
  <c r="V84" i="6"/>
  <c r="Q85" i="2"/>
  <c r="N81" i="7"/>
  <c r="D85" i="2"/>
  <c r="B86" i="2"/>
  <c r="B85" i="4"/>
  <c r="D85" i="4" s="1"/>
  <c r="B85" i="6"/>
  <c r="D85" i="6" s="1"/>
  <c r="B85" i="7"/>
  <c r="D85" i="7" s="1"/>
  <c r="J82" i="4"/>
  <c r="J77" i="7"/>
  <c r="I78" i="7" s="1"/>
  <c r="J78" i="7"/>
  <c r="K77" i="7"/>
  <c r="S77" i="7" s="1"/>
  <c r="Q81" i="4"/>
  <c r="M78" i="7"/>
  <c r="R77" i="7"/>
  <c r="R83" i="2"/>
  <c r="P84" i="2"/>
  <c r="H82" i="4"/>
  <c r="O86" i="7"/>
  <c r="M32" i="6"/>
  <c r="N32" i="6"/>
  <c r="W84" i="6"/>
  <c r="I71" i="4"/>
  <c r="K70" i="4"/>
  <c r="U35" i="6"/>
  <c r="J79" i="7" l="1"/>
  <c r="K78" i="7"/>
  <c r="I79" i="7"/>
  <c r="O87" i="7"/>
  <c r="R89" i="4"/>
  <c r="F82" i="7"/>
  <c r="G82" i="7" s="1"/>
  <c r="H83" i="6"/>
  <c r="P84" i="7"/>
  <c r="Q83" i="7"/>
  <c r="O82" i="2"/>
  <c r="S81" i="2"/>
  <c r="L79" i="2"/>
  <c r="T79" i="2" s="1"/>
  <c r="K80" i="2"/>
  <c r="J80" i="2"/>
  <c r="I72" i="4"/>
  <c r="K71" i="4"/>
  <c r="V85" i="6"/>
  <c r="X84" i="6"/>
  <c r="R84" i="2"/>
  <c r="P85" i="2"/>
  <c r="O32" i="6"/>
  <c r="Q32" i="6"/>
  <c r="P32" i="6" s="1"/>
  <c r="S85" i="4"/>
  <c r="T84" i="4"/>
  <c r="Q82" i="4"/>
  <c r="N69" i="4"/>
  <c r="V69" i="4" s="1"/>
  <c r="L70" i="4"/>
  <c r="M70" i="4"/>
  <c r="G70" i="4"/>
  <c r="J83" i="4"/>
  <c r="N82" i="7"/>
  <c r="H83" i="4"/>
  <c r="H83" i="2"/>
  <c r="I82" i="2"/>
  <c r="P72" i="4"/>
  <c r="U71" i="4"/>
  <c r="W85" i="6"/>
  <c r="B87" i="2"/>
  <c r="D86" i="2"/>
  <c r="B86" i="4"/>
  <c r="D86" i="4" s="1"/>
  <c r="B86" i="6"/>
  <c r="D86" i="6" s="1"/>
  <c r="B86" i="7"/>
  <c r="D86" i="7" s="1"/>
  <c r="U36" i="6"/>
  <c r="M79" i="7"/>
  <c r="R78" i="7"/>
  <c r="Q86" i="2"/>
  <c r="P85" i="7" l="1"/>
  <c r="Q84" i="7"/>
  <c r="H84" i="2"/>
  <c r="I83" i="2"/>
  <c r="I73" i="4"/>
  <c r="K72" i="4"/>
  <c r="H84" i="4"/>
  <c r="J84" i="4"/>
  <c r="S33" i="6"/>
  <c r="T33" i="6" s="1"/>
  <c r="Y33" i="6" s="1"/>
  <c r="R32" i="6"/>
  <c r="Z32" i="6" s="1"/>
  <c r="G33" i="6"/>
  <c r="L71" i="4"/>
  <c r="M71" i="4"/>
  <c r="N70" i="4"/>
  <c r="V70" i="4" s="1"/>
  <c r="G71" i="4"/>
  <c r="R90" i="4"/>
  <c r="L80" i="2"/>
  <c r="T80" i="2" s="1"/>
  <c r="J81" i="2"/>
  <c r="K81" i="2"/>
  <c r="M80" i="7"/>
  <c r="R79" i="7"/>
  <c r="R85" i="2"/>
  <c r="P86" i="2"/>
  <c r="K79" i="7"/>
  <c r="S79" i="7" s="1"/>
  <c r="I80" i="7"/>
  <c r="J80" i="7"/>
  <c r="P73" i="4"/>
  <c r="U72" i="4"/>
  <c r="V86" i="6"/>
  <c r="X85" i="6"/>
  <c r="F83" i="7"/>
  <c r="S86" i="4"/>
  <c r="T85" i="4"/>
  <c r="U37" i="6"/>
  <c r="W86" i="6"/>
  <c r="S78" i="7"/>
  <c r="Q87" i="2"/>
  <c r="O88" i="7"/>
  <c r="D87" i="2"/>
  <c r="B88" i="2"/>
  <c r="B87" i="4"/>
  <c r="D87" i="4" s="1"/>
  <c r="B87" i="6"/>
  <c r="D87" i="6" s="1"/>
  <c r="B87" i="7"/>
  <c r="D87" i="7" s="1"/>
  <c r="N83" i="7"/>
  <c r="Q83" i="4"/>
  <c r="H84" i="6"/>
  <c r="O83" i="2"/>
  <c r="S82" i="2"/>
  <c r="H82" i="7"/>
  <c r="G83" i="7"/>
  <c r="J81" i="7" l="1"/>
  <c r="K80" i="7"/>
  <c r="I81" i="7"/>
  <c r="D88" i="2"/>
  <c r="B89" i="2"/>
  <c r="B88" i="4"/>
  <c r="D88" i="4" s="1"/>
  <c r="B88" i="6"/>
  <c r="D88" i="6" s="1"/>
  <c r="B88" i="7"/>
  <c r="D88" i="7" s="1"/>
  <c r="W87" i="6"/>
  <c r="R86" i="2"/>
  <c r="P87" i="2"/>
  <c r="O89" i="7"/>
  <c r="S87" i="4"/>
  <c r="T86" i="4"/>
  <c r="K82" i="2"/>
  <c r="L81" i="2"/>
  <c r="T81" i="2" s="1"/>
  <c r="J82" i="2"/>
  <c r="J33" i="6"/>
  <c r="I33" i="6"/>
  <c r="R91" i="4"/>
  <c r="G84" i="7"/>
  <c r="H83" i="7"/>
  <c r="I84" i="2"/>
  <c r="H85" i="2"/>
  <c r="U38" i="6"/>
  <c r="F84" i="7"/>
  <c r="I74" i="4"/>
  <c r="K73" i="4"/>
  <c r="J85" i="4"/>
  <c r="N84" i="7"/>
  <c r="Q88" i="2"/>
  <c r="M81" i="7"/>
  <c r="R81" i="7" s="1"/>
  <c r="R80" i="7"/>
  <c r="P86" i="7"/>
  <c r="Q85" i="7"/>
  <c r="Q84" i="4"/>
  <c r="H85" i="6"/>
  <c r="V87" i="6"/>
  <c r="X86" i="6"/>
  <c r="O84" i="2"/>
  <c r="S83" i="2"/>
  <c r="H85" i="4"/>
  <c r="P74" i="4"/>
  <c r="U73" i="4"/>
  <c r="N71" i="4"/>
  <c r="V71" i="4" s="1"/>
  <c r="L72" i="4"/>
  <c r="M72" i="4"/>
  <c r="G72" i="4"/>
  <c r="Q89" i="2" l="1"/>
  <c r="S88" i="4"/>
  <c r="T87" i="4"/>
  <c r="N72" i="4"/>
  <c r="V72" i="4" s="1"/>
  <c r="L73" i="4"/>
  <c r="M73" i="4"/>
  <c r="G73" i="4"/>
  <c r="O85" i="2"/>
  <c r="S84" i="2"/>
  <c r="Q85" i="4"/>
  <c r="K33" i="6"/>
  <c r="M33" i="6"/>
  <c r="P33" i="6" s="1"/>
  <c r="N33" i="6"/>
  <c r="O33" i="6" s="1"/>
  <c r="H86" i="6"/>
  <c r="F85" i="7"/>
  <c r="N85" i="7"/>
  <c r="U39" i="6"/>
  <c r="O90" i="7"/>
  <c r="B90" i="2"/>
  <c r="D89" i="2"/>
  <c r="B89" i="4"/>
  <c r="D89" i="4" s="1"/>
  <c r="B89" i="6"/>
  <c r="D89" i="6" s="1"/>
  <c r="B89" i="7"/>
  <c r="D89" i="7" s="1"/>
  <c r="L82" i="7"/>
  <c r="M82" i="7" s="1"/>
  <c r="K81" i="7"/>
  <c r="S81" i="7" s="1"/>
  <c r="I82" i="7"/>
  <c r="P87" i="7"/>
  <c r="Q86" i="7"/>
  <c r="J86" i="4"/>
  <c r="J83" i="2"/>
  <c r="K83" i="2"/>
  <c r="L82" i="2"/>
  <c r="T82" i="2" s="1"/>
  <c r="P75" i="4"/>
  <c r="U74" i="4"/>
  <c r="R87" i="2"/>
  <c r="P88" i="2"/>
  <c r="I75" i="4"/>
  <c r="K74" i="4"/>
  <c r="H84" i="7"/>
  <c r="G85" i="7"/>
  <c r="H86" i="4"/>
  <c r="W88" i="6"/>
  <c r="S80" i="7"/>
  <c r="X87" i="6"/>
  <c r="V88" i="6"/>
  <c r="I85" i="2"/>
  <c r="H86" i="2"/>
  <c r="R92" i="4"/>
  <c r="W89" i="6" l="1"/>
  <c r="P88" i="7"/>
  <c r="Q87" i="7"/>
  <c r="N86" i="7"/>
  <c r="J87" i="4"/>
  <c r="U40" i="6"/>
  <c r="Q33" i="6"/>
  <c r="R33" i="6" s="1"/>
  <c r="Z33" i="6" s="1"/>
  <c r="S34" i="6"/>
  <c r="T34" i="6" s="1"/>
  <c r="Y34" i="6" s="1"/>
  <c r="G34" i="6"/>
  <c r="V89" i="6"/>
  <c r="X88" i="6"/>
  <c r="H85" i="7"/>
  <c r="G86" i="7"/>
  <c r="P76" i="4"/>
  <c r="U75" i="4"/>
  <c r="H87" i="4"/>
  <c r="R93" i="4"/>
  <c r="P89" i="2"/>
  <c r="R88" i="2"/>
  <c r="I86" i="2"/>
  <c r="H87" i="2"/>
  <c r="F86" i="7"/>
  <c r="L74" i="4"/>
  <c r="M74" i="4"/>
  <c r="N73" i="4"/>
  <c r="V73" i="4" s="1"/>
  <c r="G74" i="4"/>
  <c r="H87" i="6"/>
  <c r="Q86" i="4"/>
  <c r="S89" i="4"/>
  <c r="T88" i="4"/>
  <c r="J83" i="7"/>
  <c r="K82" i="7"/>
  <c r="S82" i="7" s="1"/>
  <c r="I83" i="7"/>
  <c r="J82" i="7"/>
  <c r="B91" i="2"/>
  <c r="D90" i="2"/>
  <c r="B90" i="4"/>
  <c r="D90" i="4" s="1"/>
  <c r="B90" i="6"/>
  <c r="D90" i="6" s="1"/>
  <c r="B90" i="7"/>
  <c r="D90" i="7" s="1"/>
  <c r="I76" i="4"/>
  <c r="K75" i="4"/>
  <c r="L83" i="2"/>
  <c r="T83" i="2" s="1"/>
  <c r="J84" i="2"/>
  <c r="K84" i="2"/>
  <c r="M83" i="7"/>
  <c r="R82" i="7"/>
  <c r="O91" i="7"/>
  <c r="O86" i="2"/>
  <c r="S85" i="2"/>
  <c r="Q90" i="2"/>
  <c r="O92" i="7" l="1"/>
  <c r="H88" i="4"/>
  <c r="N87" i="7"/>
  <c r="Q91" i="2"/>
  <c r="P77" i="4"/>
  <c r="U76" i="4"/>
  <c r="S90" i="4"/>
  <c r="T89" i="4"/>
  <c r="R89" i="2"/>
  <c r="P90" i="2"/>
  <c r="H86" i="7"/>
  <c r="G87" i="7"/>
  <c r="P89" i="7"/>
  <c r="Q88" i="7"/>
  <c r="I77" i="4"/>
  <c r="K76" i="4"/>
  <c r="J85" i="2"/>
  <c r="K85" i="2"/>
  <c r="L84" i="2"/>
  <c r="T84" i="2" s="1"/>
  <c r="D91" i="2"/>
  <c r="B92" i="2"/>
  <c r="B91" i="4"/>
  <c r="D91" i="4" s="1"/>
  <c r="B91" i="6"/>
  <c r="D91" i="6" s="1"/>
  <c r="B91" i="7"/>
  <c r="D91" i="7" s="1"/>
  <c r="N74" i="4"/>
  <c r="V74" i="4" s="1"/>
  <c r="M75" i="4"/>
  <c r="L75" i="4"/>
  <c r="G75" i="4"/>
  <c r="R94" i="4"/>
  <c r="J34" i="6"/>
  <c r="I34" i="6"/>
  <c r="I87" i="2"/>
  <c r="H88" i="2"/>
  <c r="M84" i="7"/>
  <c r="R83" i="7"/>
  <c r="F87" i="7"/>
  <c r="O87" i="2"/>
  <c r="S86" i="2"/>
  <c r="Q87" i="4"/>
  <c r="H88" i="6"/>
  <c r="U41" i="6"/>
  <c r="K83" i="7"/>
  <c r="S83" i="7" s="1"/>
  <c r="I84" i="7"/>
  <c r="J84" i="7"/>
  <c r="V90" i="6"/>
  <c r="X89" i="6"/>
  <c r="J88" i="4"/>
  <c r="W90" i="6"/>
  <c r="I78" i="4" l="1"/>
  <c r="K77" i="4"/>
  <c r="H89" i="4"/>
  <c r="F88" i="7"/>
  <c r="G88" i="7" s="1"/>
  <c r="S91" i="4"/>
  <c r="T90" i="4"/>
  <c r="N88" i="7"/>
  <c r="W91" i="6"/>
  <c r="R95" i="4"/>
  <c r="O88" i="2"/>
  <c r="S87" i="2"/>
  <c r="U42" i="6"/>
  <c r="H89" i="6"/>
  <c r="D92" i="2"/>
  <c r="B93" i="2"/>
  <c r="B92" i="4"/>
  <c r="D92" i="4" s="1"/>
  <c r="B92" i="6"/>
  <c r="D92" i="6" s="1"/>
  <c r="B92" i="7"/>
  <c r="D92" i="7" s="1"/>
  <c r="P90" i="7"/>
  <c r="Q89" i="7"/>
  <c r="V91" i="6"/>
  <c r="X90" i="6"/>
  <c r="M85" i="7"/>
  <c r="R84" i="7"/>
  <c r="L76" i="4"/>
  <c r="M76" i="4"/>
  <c r="N75" i="4"/>
  <c r="V75" i="4" s="1"/>
  <c r="G76" i="4"/>
  <c r="H87" i="7"/>
  <c r="P78" i="4"/>
  <c r="U77" i="4"/>
  <c r="K34" i="6"/>
  <c r="N34" i="6" s="1"/>
  <c r="J85" i="7"/>
  <c r="K84" i="7"/>
  <c r="I85" i="7"/>
  <c r="Q88" i="4"/>
  <c r="I88" i="2"/>
  <c r="H89" i="2"/>
  <c r="Q92" i="2"/>
  <c r="J89" i="4"/>
  <c r="L85" i="2"/>
  <c r="T85" i="2" s="1"/>
  <c r="J86" i="2"/>
  <c r="K86" i="2"/>
  <c r="P91" i="2"/>
  <c r="R90" i="2"/>
  <c r="O93" i="7"/>
  <c r="M34" i="6" l="1"/>
  <c r="P34" i="6" s="1"/>
  <c r="M77" i="4"/>
  <c r="N76" i="4"/>
  <c r="V76" i="4" s="1"/>
  <c r="L77" i="4"/>
  <c r="G77" i="4"/>
  <c r="W92" i="6"/>
  <c r="Q93" i="2"/>
  <c r="R96" i="4"/>
  <c r="M86" i="7"/>
  <c r="R85" i="7"/>
  <c r="U43" i="6"/>
  <c r="H88" i="7"/>
  <c r="G89" i="7"/>
  <c r="I89" i="2"/>
  <c r="H90" i="2"/>
  <c r="L86" i="2"/>
  <c r="T86" i="2" s="1"/>
  <c r="K87" i="2"/>
  <c r="J87" i="2"/>
  <c r="Q89" i="4"/>
  <c r="P79" i="4"/>
  <c r="U78" i="4"/>
  <c r="H90" i="6"/>
  <c r="N89" i="7"/>
  <c r="P91" i="7"/>
  <c r="Q90" i="7"/>
  <c r="K85" i="7"/>
  <c r="I86" i="7"/>
  <c r="J86" i="7"/>
  <c r="X91" i="6"/>
  <c r="V92" i="6"/>
  <c r="D93" i="2"/>
  <c r="B94" i="2"/>
  <c r="B93" i="4"/>
  <c r="D93" i="4" s="1"/>
  <c r="B93" i="6"/>
  <c r="D93" i="6" s="1"/>
  <c r="B93" i="7"/>
  <c r="D93" i="7" s="1"/>
  <c r="H90" i="4"/>
  <c r="R91" i="2"/>
  <c r="P92" i="2"/>
  <c r="O94" i="7"/>
  <c r="J90" i="4"/>
  <c r="S84" i="7"/>
  <c r="F89" i="7"/>
  <c r="O89" i="2"/>
  <c r="S88" i="2"/>
  <c r="S92" i="4"/>
  <c r="T91" i="4"/>
  <c r="I79" i="4"/>
  <c r="K78" i="4"/>
  <c r="S93" i="4" l="1"/>
  <c r="T92" i="4"/>
  <c r="O95" i="7"/>
  <c r="S85" i="7"/>
  <c r="M87" i="7"/>
  <c r="R87" i="7" s="1"/>
  <c r="R86" i="7"/>
  <c r="N77" i="4"/>
  <c r="V77" i="4" s="1"/>
  <c r="M78" i="4"/>
  <c r="L78" i="4"/>
  <c r="G78" i="4"/>
  <c r="J91" i="4"/>
  <c r="W93" i="6"/>
  <c r="J87" i="7"/>
  <c r="K86" i="7"/>
  <c r="I87" i="7"/>
  <c r="R97" i="4"/>
  <c r="O90" i="2"/>
  <c r="S89" i="2"/>
  <c r="B95" i="2"/>
  <c r="D94" i="2"/>
  <c r="B94" i="4"/>
  <c r="D94" i="4" s="1"/>
  <c r="B94" i="6"/>
  <c r="D94" i="6" s="1"/>
  <c r="B94" i="7"/>
  <c r="D94" i="7" s="1"/>
  <c r="F90" i="7"/>
  <c r="L87" i="2"/>
  <c r="T87" i="2" s="1"/>
  <c r="K88" i="2"/>
  <c r="J88" i="2"/>
  <c r="H91" i="2"/>
  <c r="I90" i="2"/>
  <c r="R92" i="2"/>
  <c r="P93" i="2"/>
  <c r="P92" i="7"/>
  <c r="Q91" i="7"/>
  <c r="P80" i="4"/>
  <c r="U79" i="4"/>
  <c r="H89" i="7"/>
  <c r="G90" i="7"/>
  <c r="Q94" i="2"/>
  <c r="S35" i="6"/>
  <c r="T35" i="6" s="1"/>
  <c r="Y35" i="6" s="1"/>
  <c r="G35" i="6"/>
  <c r="U44" i="6"/>
  <c r="H91" i="4"/>
  <c r="N90" i="7"/>
  <c r="V93" i="6"/>
  <c r="X92" i="6"/>
  <c r="I80" i="4"/>
  <c r="K79" i="4"/>
  <c r="H91" i="6"/>
  <c r="Q90" i="4"/>
  <c r="O34" i="6"/>
  <c r="Q34" i="6" s="1"/>
  <c r="R34" i="6" s="1"/>
  <c r="Z34" i="6" s="1"/>
  <c r="H92" i="6" l="1"/>
  <c r="U45" i="6"/>
  <c r="H90" i="7"/>
  <c r="G91" i="7"/>
  <c r="R93" i="2"/>
  <c r="P94" i="2"/>
  <c r="O91" i="2"/>
  <c r="S90" i="2"/>
  <c r="I81" i="4"/>
  <c r="K80" i="4"/>
  <c r="Q95" i="2"/>
  <c r="V94" i="6"/>
  <c r="X93" i="6"/>
  <c r="J92" i="4"/>
  <c r="O96" i="7"/>
  <c r="W94" i="6"/>
  <c r="J35" i="6"/>
  <c r="I35" i="6"/>
  <c r="R98" i="4"/>
  <c r="P81" i="4"/>
  <c r="U80" i="4"/>
  <c r="L79" i="4"/>
  <c r="M79" i="4"/>
  <c r="N78" i="4"/>
  <c r="V78" i="4" s="1"/>
  <c r="G79" i="4"/>
  <c r="F91" i="7"/>
  <c r="S86" i="7"/>
  <c r="S94" i="4"/>
  <c r="T93" i="4"/>
  <c r="D95" i="2"/>
  <c r="B96" i="2"/>
  <c r="B95" i="4"/>
  <c r="D95" i="4" s="1"/>
  <c r="B95" i="6"/>
  <c r="D95" i="6" s="1"/>
  <c r="B95" i="7"/>
  <c r="D95" i="7" s="1"/>
  <c r="Q91" i="4"/>
  <c r="N91" i="7"/>
  <c r="H92" i="2"/>
  <c r="I91" i="2"/>
  <c r="K87" i="7"/>
  <c r="S87" i="7" s="1"/>
  <c r="I88" i="7"/>
  <c r="L88" i="7"/>
  <c r="M88" i="7" s="1"/>
  <c r="H92" i="4"/>
  <c r="P93" i="7"/>
  <c r="Q92" i="7"/>
  <c r="L88" i="2"/>
  <c r="T88" i="2" s="1"/>
  <c r="J89" i="2"/>
  <c r="K89" i="2"/>
  <c r="J88" i="7" l="1"/>
  <c r="K88" i="7" s="1"/>
  <c r="S88" i="7" s="1"/>
  <c r="J89" i="7"/>
  <c r="I89" i="7"/>
  <c r="O97" i="7"/>
  <c r="F92" i="7"/>
  <c r="S95" i="4"/>
  <c r="T94" i="4"/>
  <c r="L80" i="4"/>
  <c r="M80" i="4"/>
  <c r="N79" i="4"/>
  <c r="V79" i="4" s="1"/>
  <c r="G80" i="4"/>
  <c r="V95" i="6"/>
  <c r="X94" i="6"/>
  <c r="K90" i="2"/>
  <c r="L89" i="2"/>
  <c r="T89" i="2" s="1"/>
  <c r="J90" i="2"/>
  <c r="M89" i="7"/>
  <c r="R88" i="7"/>
  <c r="Q92" i="4"/>
  <c r="W95" i="6"/>
  <c r="Q96" i="2"/>
  <c r="H91" i="7"/>
  <c r="G92" i="7"/>
  <c r="P94" i="7"/>
  <c r="Q93" i="7"/>
  <c r="U46" i="6"/>
  <c r="I92" i="2"/>
  <c r="H93" i="2"/>
  <c r="D96" i="2"/>
  <c r="B97" i="2"/>
  <c r="B96" i="4"/>
  <c r="D96" i="4" s="1"/>
  <c r="B96" i="6"/>
  <c r="D96" i="6" s="1"/>
  <c r="B96" i="7"/>
  <c r="D96" i="7" s="1"/>
  <c r="J93" i="4"/>
  <c r="I82" i="4"/>
  <c r="K81" i="4"/>
  <c r="N35" i="6"/>
  <c r="K35" i="6"/>
  <c r="M35" i="6" s="1"/>
  <c r="P35" i="6" s="1"/>
  <c r="O92" i="2"/>
  <c r="S91" i="2"/>
  <c r="P82" i="4"/>
  <c r="U81" i="4"/>
  <c r="R99" i="4"/>
  <c r="N92" i="7"/>
  <c r="H93" i="4"/>
  <c r="H93" i="6"/>
  <c r="R94" i="2"/>
  <c r="P95" i="2"/>
  <c r="S36" i="6" l="1"/>
  <c r="T36" i="6" s="1"/>
  <c r="G36" i="6"/>
  <c r="B98" i="2"/>
  <c r="D97" i="2"/>
  <c r="B97" i="4"/>
  <c r="D97" i="4" s="1"/>
  <c r="B97" i="6"/>
  <c r="D97" i="6" s="1"/>
  <c r="B97" i="7"/>
  <c r="D97" i="7" s="1"/>
  <c r="Q93" i="4"/>
  <c r="X95" i="6"/>
  <c r="V96" i="6"/>
  <c r="I83" i="4"/>
  <c r="K82" i="4"/>
  <c r="H92" i="7"/>
  <c r="G93" i="7"/>
  <c r="O93" i="2"/>
  <c r="S92" i="2"/>
  <c r="Q97" i="2"/>
  <c r="N80" i="4"/>
  <c r="V80" i="4" s="1"/>
  <c r="L81" i="4"/>
  <c r="M81" i="4"/>
  <c r="G81" i="4"/>
  <c r="J90" i="7"/>
  <c r="K89" i="7"/>
  <c r="I90" i="7"/>
  <c r="I93" i="2"/>
  <c r="H94" i="2"/>
  <c r="M90" i="7"/>
  <c r="R89" i="7"/>
  <c r="J94" i="4"/>
  <c r="J91" i="2"/>
  <c r="K91" i="2"/>
  <c r="L90" i="2"/>
  <c r="T90" i="2" s="1"/>
  <c r="R95" i="2"/>
  <c r="P96" i="2"/>
  <c r="U47" i="6"/>
  <c r="W96" i="6"/>
  <c r="H94" i="4"/>
  <c r="P83" i="4"/>
  <c r="U82" i="4"/>
  <c r="N93" i="7"/>
  <c r="O35" i="6"/>
  <c r="Q35" i="6" s="1"/>
  <c r="R35" i="6" s="1"/>
  <c r="Z35" i="6" s="1"/>
  <c r="F93" i="7"/>
  <c r="O98" i="7"/>
  <c r="R100" i="4"/>
  <c r="P95" i="7"/>
  <c r="Q94" i="7"/>
  <c r="H94" i="6"/>
  <c r="S96" i="4"/>
  <c r="T95" i="4"/>
  <c r="P84" i="4" l="1"/>
  <c r="U83" i="4"/>
  <c r="Q98" i="2"/>
  <c r="V97" i="6"/>
  <c r="X96" i="6"/>
  <c r="B99" i="2"/>
  <c r="D98" i="2"/>
  <c r="B98" i="4"/>
  <c r="D98" i="4" s="1"/>
  <c r="B98" i="6"/>
  <c r="D98" i="6" s="1"/>
  <c r="B98" i="7"/>
  <c r="D98" i="7" s="1"/>
  <c r="H95" i="6"/>
  <c r="S89" i="7"/>
  <c r="T37" i="6"/>
  <c r="Y36" i="6"/>
  <c r="P97" i="2"/>
  <c r="R96" i="2"/>
  <c r="M91" i="7"/>
  <c r="R90" i="7"/>
  <c r="F94" i="7"/>
  <c r="I84" i="4"/>
  <c r="K83" i="4"/>
  <c r="P96" i="7"/>
  <c r="Q95" i="7"/>
  <c r="J91" i="7"/>
  <c r="K90" i="7"/>
  <c r="I91" i="7"/>
  <c r="J36" i="6"/>
  <c r="I36" i="6"/>
  <c r="S97" i="4"/>
  <c r="T96" i="4"/>
  <c r="L91" i="2"/>
  <c r="T91" i="2" s="1"/>
  <c r="J92" i="2"/>
  <c r="K92" i="2"/>
  <c r="R101" i="4"/>
  <c r="N94" i="7"/>
  <c r="W97" i="6"/>
  <c r="O94" i="2"/>
  <c r="S93" i="2"/>
  <c r="Q94" i="4"/>
  <c r="I94" i="2"/>
  <c r="H95" i="2"/>
  <c r="J95" i="4"/>
  <c r="H93" i="7"/>
  <c r="G94" i="7"/>
  <c r="L82" i="4"/>
  <c r="M82" i="4"/>
  <c r="N81" i="4"/>
  <c r="V81" i="4" s="1"/>
  <c r="G82" i="4"/>
  <c r="H95" i="4"/>
  <c r="O99" i="7"/>
  <c r="U48" i="6"/>
  <c r="J96" i="4" l="1"/>
  <c r="V98" i="6"/>
  <c r="X97" i="6"/>
  <c r="U49" i="6"/>
  <c r="N95" i="7"/>
  <c r="S98" i="4"/>
  <c r="T97" i="4"/>
  <c r="R97" i="2"/>
  <c r="P98" i="2"/>
  <c r="H94" i="7"/>
  <c r="G95" i="7"/>
  <c r="K91" i="7"/>
  <c r="S91" i="7" s="1"/>
  <c r="I92" i="7"/>
  <c r="J92" i="7"/>
  <c r="D99" i="2"/>
  <c r="B100" i="2"/>
  <c r="B99" i="4"/>
  <c r="D99" i="4" s="1"/>
  <c r="B99" i="6"/>
  <c r="D99" i="6" s="1"/>
  <c r="B99" i="7"/>
  <c r="D99" i="7" s="1"/>
  <c r="O95" i="2"/>
  <c r="S94" i="2"/>
  <c r="J93" i="2"/>
  <c r="K93" i="2"/>
  <c r="L92" i="2"/>
  <c r="T92" i="2" s="1"/>
  <c r="S90" i="7"/>
  <c r="H96" i="6"/>
  <c r="W98" i="6"/>
  <c r="H96" i="4"/>
  <c r="F95" i="7"/>
  <c r="M92" i="7"/>
  <c r="R91" i="7"/>
  <c r="Q99" i="2"/>
  <c r="I95" i="2"/>
  <c r="H96" i="2"/>
  <c r="P97" i="7"/>
  <c r="Q96" i="7"/>
  <c r="K36" i="6"/>
  <c r="K37" i="6" s="1"/>
  <c r="K38" i="6" s="1"/>
  <c r="K39" i="6" s="1"/>
  <c r="K40" i="6" s="1"/>
  <c r="K41" i="6" s="1"/>
  <c r="K42" i="6" s="1"/>
  <c r="K43" i="6" s="1"/>
  <c r="K44" i="6" s="1"/>
  <c r="K45" i="6" s="1"/>
  <c r="K46" i="6" s="1"/>
  <c r="K47" i="6" s="1"/>
  <c r="K48" i="6" s="1"/>
  <c r="K49" i="6" s="1"/>
  <c r="K50" i="6" s="1"/>
  <c r="K51" i="6" s="1"/>
  <c r="K52" i="6" s="1"/>
  <c r="K53" i="6" s="1"/>
  <c r="K54" i="6" s="1"/>
  <c r="K55" i="6" s="1"/>
  <c r="K56" i="6" s="1"/>
  <c r="K57" i="6" s="1"/>
  <c r="K58" i="6" s="1"/>
  <c r="K59" i="6" s="1"/>
  <c r="K60" i="6" s="1"/>
  <c r="K61" i="6" s="1"/>
  <c r="K62" i="6" s="1"/>
  <c r="K63" i="6" s="1"/>
  <c r="K64" i="6" s="1"/>
  <c r="K65" i="6" s="1"/>
  <c r="K66" i="6" s="1"/>
  <c r="K67" i="6" s="1"/>
  <c r="K68" i="6" s="1"/>
  <c r="K69" i="6" s="1"/>
  <c r="K70" i="6" s="1"/>
  <c r="K71" i="6" s="1"/>
  <c r="K72" i="6" s="1"/>
  <c r="K73" i="6" s="1"/>
  <c r="K74" i="6" s="1"/>
  <c r="K75" i="6" s="1"/>
  <c r="K76" i="6" s="1"/>
  <c r="K77" i="6" s="1"/>
  <c r="K78" i="6" s="1"/>
  <c r="K79" i="6" s="1"/>
  <c r="K80" i="6" s="1"/>
  <c r="K81" i="6" s="1"/>
  <c r="K82" i="6" s="1"/>
  <c r="K83" i="6" s="1"/>
  <c r="K84" i="6" s="1"/>
  <c r="K85" i="6" s="1"/>
  <c r="K86" i="6" s="1"/>
  <c r="K87" i="6" s="1"/>
  <c r="K88" i="6" s="1"/>
  <c r="K89" i="6" s="1"/>
  <c r="K90" i="6" s="1"/>
  <c r="K91" i="6" s="1"/>
  <c r="K92" i="6" s="1"/>
  <c r="K93" i="6" s="1"/>
  <c r="K94" i="6" s="1"/>
  <c r="K95" i="6" s="1"/>
  <c r="K96" i="6" s="1"/>
  <c r="K97" i="6" s="1"/>
  <c r="K98" i="6" s="1"/>
  <c r="K99" i="6" s="1"/>
  <c r="K100" i="6" s="1"/>
  <c r="K101" i="6" s="1"/>
  <c r="K102" i="6" s="1"/>
  <c r="K103" i="6" s="1"/>
  <c r="K104" i="6" s="1"/>
  <c r="K105" i="6" s="1"/>
  <c r="K106" i="6" s="1"/>
  <c r="K107" i="6" s="1"/>
  <c r="K108" i="6" s="1"/>
  <c r="K109" i="6" s="1"/>
  <c r="K110" i="6" s="1"/>
  <c r="K111" i="6" s="1"/>
  <c r="K112" i="6" s="1"/>
  <c r="K113" i="6" s="1"/>
  <c r="K114" i="6" s="1"/>
  <c r="K115" i="6" s="1"/>
  <c r="K116" i="6" s="1"/>
  <c r="K117" i="6" s="1"/>
  <c r="K118" i="6" s="1"/>
  <c r="R102" i="4"/>
  <c r="O100" i="7"/>
  <c r="N82" i="4"/>
  <c r="V82" i="4" s="1"/>
  <c r="L83" i="4"/>
  <c r="M83" i="4"/>
  <c r="G83" i="4"/>
  <c r="Q95" i="4"/>
  <c r="I85" i="4"/>
  <c r="K84" i="4"/>
  <c r="T38" i="6"/>
  <c r="Y37" i="6"/>
  <c r="P85" i="4"/>
  <c r="U84" i="4"/>
  <c r="N96" i="7" l="1"/>
  <c r="R103" i="4"/>
  <c r="I86" i="4"/>
  <c r="K85" i="4"/>
  <c r="P98" i="7"/>
  <c r="Q97" i="7"/>
  <c r="M93" i="7"/>
  <c r="R92" i="7"/>
  <c r="O96" i="2"/>
  <c r="S95" i="2"/>
  <c r="H95" i="7"/>
  <c r="G96" i="7"/>
  <c r="Q96" i="4"/>
  <c r="U50" i="6"/>
  <c r="P86" i="4"/>
  <c r="U85" i="4"/>
  <c r="N36" i="6"/>
  <c r="Q100" i="2"/>
  <c r="B101" i="2"/>
  <c r="D100" i="2"/>
  <c r="B100" i="4"/>
  <c r="D100" i="4" s="1"/>
  <c r="B100" i="6"/>
  <c r="D100" i="6" s="1"/>
  <c r="B100" i="7"/>
  <c r="D100" i="7" s="1"/>
  <c r="H97" i="6"/>
  <c r="I96" i="2"/>
  <c r="H97" i="2"/>
  <c r="L84" i="4"/>
  <c r="M84" i="4"/>
  <c r="N83" i="4"/>
  <c r="V83" i="4" s="1"/>
  <c r="G84" i="4"/>
  <c r="V99" i="6"/>
  <c r="X98" i="6"/>
  <c r="L93" i="2"/>
  <c r="T93" i="2" s="1"/>
  <c r="J94" i="2"/>
  <c r="K94" i="2"/>
  <c r="S99" i="4"/>
  <c r="T98" i="4"/>
  <c r="J97" i="4"/>
  <c r="P99" i="2"/>
  <c r="R98" i="2"/>
  <c r="M36" i="6"/>
  <c r="P36" i="6" s="1"/>
  <c r="H97" i="4"/>
  <c r="T39" i="6"/>
  <c r="Y38" i="6"/>
  <c r="O101" i="7"/>
  <c r="F96" i="7"/>
  <c r="W99" i="6"/>
  <c r="J93" i="7"/>
  <c r="I93" i="7"/>
  <c r="K92" i="7"/>
  <c r="S92" i="7" s="1"/>
  <c r="W100" i="6" l="1"/>
  <c r="H98" i="4"/>
  <c r="Q101" i="2"/>
  <c r="Q97" i="4"/>
  <c r="P99" i="7"/>
  <c r="Q98" i="7"/>
  <c r="O36" i="6"/>
  <c r="Q36" i="6"/>
  <c r="R36" i="6" s="1"/>
  <c r="Z36" i="6" s="1"/>
  <c r="G37" i="6"/>
  <c r="M85" i="4"/>
  <c r="N84" i="4"/>
  <c r="V84" i="4" s="1"/>
  <c r="L85" i="4"/>
  <c r="G85" i="4"/>
  <c r="I87" i="4"/>
  <c r="K86" i="4"/>
  <c r="O102" i="7"/>
  <c r="L94" i="2"/>
  <c r="T94" i="2" s="1"/>
  <c r="K95" i="2"/>
  <c r="J95" i="2"/>
  <c r="I97" i="2"/>
  <c r="H98" i="2"/>
  <c r="P87" i="4"/>
  <c r="U86" i="4"/>
  <c r="O97" i="2"/>
  <c r="S96" i="2"/>
  <c r="R104" i="4"/>
  <c r="H96" i="7"/>
  <c r="G97" i="7"/>
  <c r="K93" i="7"/>
  <c r="I94" i="7"/>
  <c r="J94" i="7"/>
  <c r="H98" i="6"/>
  <c r="U51" i="6"/>
  <c r="M94" i="7"/>
  <c r="R93" i="7"/>
  <c r="S100" i="4"/>
  <c r="T99" i="4"/>
  <c r="R99" i="2"/>
  <c r="P100" i="2"/>
  <c r="T40" i="6"/>
  <c r="Y39" i="6"/>
  <c r="J98" i="4"/>
  <c r="X99" i="6"/>
  <c r="V100" i="6"/>
  <c r="B102" i="2"/>
  <c r="D101" i="2"/>
  <c r="B101" i="4"/>
  <c r="D101" i="4" s="1"/>
  <c r="B101" i="6"/>
  <c r="D101" i="6" s="1"/>
  <c r="B101" i="7"/>
  <c r="D101" i="7" s="1"/>
  <c r="F97" i="7"/>
  <c r="N97" i="7"/>
  <c r="H99" i="2" l="1"/>
  <c r="I98" i="2"/>
  <c r="W101" i="6"/>
  <c r="R100" i="2"/>
  <c r="P101" i="2"/>
  <c r="B103" i="2"/>
  <c r="D102" i="2"/>
  <c r="B102" i="4"/>
  <c r="D102" i="4" s="1"/>
  <c r="B102" i="6"/>
  <c r="D102" i="6" s="1"/>
  <c r="B102" i="7"/>
  <c r="D102" i="7" s="1"/>
  <c r="Q98" i="4"/>
  <c r="H99" i="6"/>
  <c r="F98" i="7"/>
  <c r="T41" i="6"/>
  <c r="Y40" i="6"/>
  <c r="U52" i="6"/>
  <c r="I88" i="4"/>
  <c r="K87" i="4"/>
  <c r="L95" i="2"/>
  <c r="T95" i="2" s="1"/>
  <c r="K96" i="2"/>
  <c r="J96" i="2"/>
  <c r="N98" i="7"/>
  <c r="X100" i="6"/>
  <c r="V101" i="6"/>
  <c r="H99" i="4"/>
  <c r="N85" i="4"/>
  <c r="V85" i="4" s="1"/>
  <c r="L86" i="4"/>
  <c r="M86" i="4"/>
  <c r="G86" i="4"/>
  <c r="J99" i="4"/>
  <c r="S101" i="4"/>
  <c r="T100" i="4"/>
  <c r="O98" i="2"/>
  <c r="S97" i="2"/>
  <c r="P100" i="7"/>
  <c r="Q99" i="7"/>
  <c r="H97" i="7"/>
  <c r="G98" i="7"/>
  <c r="Q102" i="2"/>
  <c r="R105" i="4"/>
  <c r="J95" i="7"/>
  <c r="K94" i="7"/>
  <c r="S94" i="7" s="1"/>
  <c r="I95" i="7"/>
  <c r="O103" i="7"/>
  <c r="J37" i="6"/>
  <c r="I37" i="6"/>
  <c r="M95" i="7"/>
  <c r="R94" i="7"/>
  <c r="S93" i="7"/>
  <c r="P88" i="4"/>
  <c r="U87" i="4"/>
  <c r="H100" i="6" l="1"/>
  <c r="L87" i="4"/>
  <c r="M87" i="4"/>
  <c r="N86" i="4"/>
  <c r="V86" i="4" s="1"/>
  <c r="G87" i="4"/>
  <c r="P89" i="4"/>
  <c r="U88" i="4"/>
  <c r="K95" i="7"/>
  <c r="I96" i="7"/>
  <c r="J96" i="7"/>
  <c r="H98" i="7"/>
  <c r="G99" i="7"/>
  <c r="S102" i="4"/>
  <c r="T101" i="4"/>
  <c r="L96" i="2"/>
  <c r="T96" i="2" s="1"/>
  <c r="J97" i="2"/>
  <c r="K97" i="2"/>
  <c r="Q99" i="4"/>
  <c r="W102" i="6"/>
  <c r="N37" i="6"/>
  <c r="M37" i="6"/>
  <c r="O104" i="7"/>
  <c r="N99" i="7"/>
  <c r="H100" i="4"/>
  <c r="T42" i="6"/>
  <c r="Y41" i="6"/>
  <c r="R106" i="4"/>
  <c r="D103" i="2"/>
  <c r="B104" i="2"/>
  <c r="B103" i="4"/>
  <c r="D103" i="4" s="1"/>
  <c r="B103" i="6"/>
  <c r="D103" i="6" s="1"/>
  <c r="B103" i="7"/>
  <c r="D103" i="7" s="1"/>
  <c r="O99" i="2"/>
  <c r="S98" i="2"/>
  <c r="R101" i="2"/>
  <c r="P102" i="2"/>
  <c r="U53" i="6"/>
  <c r="F99" i="7"/>
  <c r="I89" i="4"/>
  <c r="K88" i="4"/>
  <c r="Q103" i="2"/>
  <c r="M96" i="7"/>
  <c r="R95" i="7"/>
  <c r="P101" i="7"/>
  <c r="Q100" i="7"/>
  <c r="J100" i="4"/>
  <c r="V102" i="6"/>
  <c r="X101" i="6"/>
  <c r="H100" i="2"/>
  <c r="I99" i="2"/>
  <c r="R102" i="2" l="1"/>
  <c r="P103" i="2"/>
  <c r="J101" i="4"/>
  <c r="R107" i="4"/>
  <c r="I90" i="4"/>
  <c r="K89" i="4"/>
  <c r="O105" i="7"/>
  <c r="K98" i="2"/>
  <c r="L97" i="2"/>
  <c r="T97" i="2" s="1"/>
  <c r="J98" i="2"/>
  <c r="J97" i="7"/>
  <c r="K96" i="7"/>
  <c r="I97" i="7"/>
  <c r="N87" i="4"/>
  <c r="V87" i="4" s="1"/>
  <c r="M88" i="4"/>
  <c r="L88" i="4"/>
  <c r="G88" i="4"/>
  <c r="Q104" i="2"/>
  <c r="H99" i="7"/>
  <c r="G100" i="7"/>
  <c r="O100" i="2"/>
  <c r="S99" i="2"/>
  <c r="P102" i="7"/>
  <c r="Q101" i="7"/>
  <c r="T43" i="6"/>
  <c r="Y42" i="6"/>
  <c r="S95" i="7"/>
  <c r="V103" i="6"/>
  <c r="X102" i="6"/>
  <c r="W103" i="6"/>
  <c r="O37" i="6"/>
  <c r="H101" i="4"/>
  <c r="N100" i="7"/>
  <c r="Q100" i="4"/>
  <c r="F100" i="7"/>
  <c r="I100" i="2"/>
  <c r="H101" i="2"/>
  <c r="H101" i="6"/>
  <c r="M97" i="7"/>
  <c r="R96" i="7"/>
  <c r="U54" i="6"/>
  <c r="D104" i="2"/>
  <c r="B105" i="2"/>
  <c r="B104" i="4"/>
  <c r="D104" i="4" s="1"/>
  <c r="B104" i="6"/>
  <c r="D104" i="6" s="1"/>
  <c r="B104" i="7"/>
  <c r="D104" i="7" s="1"/>
  <c r="S103" i="4"/>
  <c r="T102" i="4"/>
  <c r="P90" i="4"/>
  <c r="U89" i="4"/>
  <c r="I91" i="4" l="1"/>
  <c r="K90" i="4"/>
  <c r="M98" i="7"/>
  <c r="R97" i="7"/>
  <c r="T44" i="6"/>
  <c r="Y43" i="6"/>
  <c r="R108" i="4"/>
  <c r="K97" i="7"/>
  <c r="I98" i="7"/>
  <c r="J98" i="7"/>
  <c r="Q101" i="4"/>
  <c r="W104" i="6"/>
  <c r="F101" i="7"/>
  <c r="Q105" i="2"/>
  <c r="J99" i="2"/>
  <c r="K99" i="2"/>
  <c r="L98" i="2"/>
  <c r="T98" i="2" s="1"/>
  <c r="P103" i="7"/>
  <c r="Q102" i="7"/>
  <c r="J102" i="4"/>
  <c r="U55" i="6"/>
  <c r="S96" i="7"/>
  <c r="B106" i="2"/>
  <c r="D105" i="2"/>
  <c r="B105" i="4"/>
  <c r="D105" i="4" s="1"/>
  <c r="B105" i="6"/>
  <c r="D105" i="6" s="1"/>
  <c r="B105" i="7"/>
  <c r="D105" i="7" s="1"/>
  <c r="N101" i="7"/>
  <c r="H102" i="6"/>
  <c r="N88" i="4"/>
  <c r="V88" i="4" s="1"/>
  <c r="L89" i="4"/>
  <c r="M89" i="4"/>
  <c r="G89" i="4"/>
  <c r="Q37" i="6"/>
  <c r="P37" i="6"/>
  <c r="P91" i="4"/>
  <c r="U90" i="4"/>
  <c r="I101" i="2"/>
  <c r="H102" i="2"/>
  <c r="X103" i="6"/>
  <c r="V104" i="6"/>
  <c r="O106" i="7"/>
  <c r="P104" i="2"/>
  <c r="R103" i="2"/>
  <c r="H100" i="7"/>
  <c r="G101" i="7"/>
  <c r="S104" i="4"/>
  <c r="T103" i="4"/>
  <c r="H102" i="4"/>
  <c r="O101" i="2"/>
  <c r="S100" i="2"/>
  <c r="P92" i="4" l="1"/>
  <c r="U91" i="4"/>
  <c r="W105" i="6"/>
  <c r="R109" i="4"/>
  <c r="H103" i="4"/>
  <c r="R104" i="2"/>
  <c r="P105" i="2"/>
  <c r="S105" i="4"/>
  <c r="T104" i="4"/>
  <c r="V105" i="6"/>
  <c r="X104" i="6"/>
  <c r="N102" i="7"/>
  <c r="U56" i="6"/>
  <c r="J100" i="2"/>
  <c r="K100" i="2"/>
  <c r="L99" i="2"/>
  <c r="T99" i="2" s="1"/>
  <c r="Q102" i="4"/>
  <c r="T45" i="6"/>
  <c r="Y44" i="6"/>
  <c r="H103" i="6"/>
  <c r="O107" i="7"/>
  <c r="H101" i="7"/>
  <c r="G102" i="7"/>
  <c r="I102" i="2"/>
  <c r="H103" i="2"/>
  <c r="L90" i="4"/>
  <c r="M90" i="4"/>
  <c r="N89" i="4"/>
  <c r="V89" i="4" s="1"/>
  <c r="G90" i="4"/>
  <c r="J103" i="4"/>
  <c r="Q106" i="2"/>
  <c r="M99" i="7"/>
  <c r="R98" i="7"/>
  <c r="B107" i="2"/>
  <c r="D106" i="2"/>
  <c r="B106" i="4"/>
  <c r="D106" i="4" s="1"/>
  <c r="B106" i="6"/>
  <c r="D106" i="6" s="1"/>
  <c r="B106" i="7"/>
  <c r="D106" i="7" s="1"/>
  <c r="R37" i="6"/>
  <c r="Z37" i="6" s="1"/>
  <c r="G38" i="6"/>
  <c r="F102" i="7"/>
  <c r="J99" i="7"/>
  <c r="I99" i="7"/>
  <c r="K98" i="7"/>
  <c r="S98" i="7" s="1"/>
  <c r="O102" i="2"/>
  <c r="S101" i="2"/>
  <c r="P104" i="7"/>
  <c r="Q103" i="7"/>
  <c r="S97" i="7"/>
  <c r="I92" i="4"/>
  <c r="K91" i="4"/>
  <c r="O108" i="7" l="1"/>
  <c r="Q103" i="4"/>
  <c r="H104" i="6"/>
  <c r="J38" i="6"/>
  <c r="I38" i="6"/>
  <c r="B108" i="2"/>
  <c r="D107" i="2"/>
  <c r="B107" i="4"/>
  <c r="D107" i="4" s="1"/>
  <c r="B107" i="7"/>
  <c r="D107" i="7" s="1"/>
  <c r="B107" i="6"/>
  <c r="D107" i="6" s="1"/>
  <c r="X105" i="6"/>
  <c r="V106" i="6"/>
  <c r="R110" i="4"/>
  <c r="H104" i="4"/>
  <c r="I93" i="4"/>
  <c r="K92" i="4"/>
  <c r="O103" i="2"/>
  <c r="S102" i="2"/>
  <c r="M100" i="7"/>
  <c r="R99" i="7"/>
  <c r="N90" i="4"/>
  <c r="V90" i="4" s="1"/>
  <c r="L91" i="4"/>
  <c r="M91" i="4"/>
  <c r="G91" i="4"/>
  <c r="J101" i="2"/>
  <c r="K101" i="2"/>
  <c r="L100" i="2"/>
  <c r="T100" i="2" s="1"/>
  <c r="Q107" i="2"/>
  <c r="S106" i="4"/>
  <c r="T105" i="4"/>
  <c r="W106" i="6"/>
  <c r="K99" i="7"/>
  <c r="S99" i="7" s="1"/>
  <c r="I100" i="7"/>
  <c r="J100" i="7"/>
  <c r="R105" i="2"/>
  <c r="P106" i="2"/>
  <c r="J104" i="4"/>
  <c r="H102" i="7"/>
  <c r="G103" i="7"/>
  <c r="T46" i="6"/>
  <c r="Y45" i="6"/>
  <c r="H104" i="2"/>
  <c r="I103" i="2"/>
  <c r="F103" i="7"/>
  <c r="U57" i="6"/>
  <c r="P105" i="7"/>
  <c r="Q104" i="7"/>
  <c r="N103" i="7"/>
  <c r="P93" i="4"/>
  <c r="U92" i="4"/>
  <c r="P106" i="7" l="1"/>
  <c r="Q105" i="7"/>
  <c r="I94" i="4"/>
  <c r="K93" i="4"/>
  <c r="T47" i="6"/>
  <c r="Y46" i="6"/>
  <c r="J101" i="7"/>
  <c r="I101" i="7"/>
  <c r="K100" i="7"/>
  <c r="Q108" i="2"/>
  <c r="J102" i="2"/>
  <c r="K102" i="2"/>
  <c r="L101" i="2"/>
  <c r="T101" i="2" s="1"/>
  <c r="P107" i="2"/>
  <c r="R106" i="2"/>
  <c r="H105" i="4"/>
  <c r="H105" i="6"/>
  <c r="U58" i="6"/>
  <c r="H103" i="7"/>
  <c r="G104" i="7"/>
  <c r="Q104" i="4"/>
  <c r="N104" i="7"/>
  <c r="I104" i="2"/>
  <c r="H105" i="2"/>
  <c r="S107" i="4"/>
  <c r="T106" i="4"/>
  <c r="L92" i="4"/>
  <c r="M92" i="4"/>
  <c r="N91" i="4"/>
  <c r="V91" i="4" s="1"/>
  <c r="G92" i="4"/>
  <c r="P94" i="4"/>
  <c r="U93" i="4"/>
  <c r="M101" i="7"/>
  <c r="R100" i="7"/>
  <c r="D108" i="2"/>
  <c r="B109" i="2"/>
  <c r="B108" i="4"/>
  <c r="D108" i="4" s="1"/>
  <c r="B108" i="6"/>
  <c r="D108" i="6" s="1"/>
  <c r="B108" i="7"/>
  <c r="D108" i="7" s="1"/>
  <c r="O104" i="2"/>
  <c r="S103" i="2"/>
  <c r="X106" i="6"/>
  <c r="V107" i="6"/>
  <c r="F104" i="7"/>
  <c r="J105" i="4"/>
  <c r="W107" i="6"/>
  <c r="R111" i="4"/>
  <c r="N38" i="6"/>
  <c r="O38" i="6" s="1"/>
  <c r="M38" i="6"/>
  <c r="O109" i="7"/>
  <c r="R112" i="4" l="1"/>
  <c r="D109" i="2"/>
  <c r="B110" i="2"/>
  <c r="B109" i="4"/>
  <c r="D109" i="4" s="1"/>
  <c r="B109" i="6"/>
  <c r="D109" i="6" s="1"/>
  <c r="B109" i="7"/>
  <c r="D109" i="7" s="1"/>
  <c r="P38" i="6"/>
  <c r="Q38" i="6"/>
  <c r="U59" i="6"/>
  <c r="P108" i="2"/>
  <c r="R107" i="2"/>
  <c r="V108" i="6"/>
  <c r="X107" i="6"/>
  <c r="N105" i="7"/>
  <c r="H106" i="4"/>
  <c r="M102" i="7"/>
  <c r="R101" i="7"/>
  <c r="Q105" i="4"/>
  <c r="Q109" i="2"/>
  <c r="I95" i="4"/>
  <c r="K94" i="4"/>
  <c r="O110" i="7"/>
  <c r="O105" i="2"/>
  <c r="S104" i="2"/>
  <c r="S108" i="4"/>
  <c r="T107" i="4"/>
  <c r="H104" i="7"/>
  <c r="G105" i="7"/>
  <c r="F105" i="7"/>
  <c r="M93" i="4"/>
  <c r="N92" i="4"/>
  <c r="V92" i="4" s="1"/>
  <c r="L93" i="4"/>
  <c r="G93" i="4"/>
  <c r="T48" i="6"/>
  <c r="Y47" i="6"/>
  <c r="H106" i="6"/>
  <c r="L102" i="2"/>
  <c r="T102" i="2" s="1"/>
  <c r="J103" i="2"/>
  <c r="K103" i="2"/>
  <c r="W108" i="6"/>
  <c r="J106" i="4"/>
  <c r="P95" i="4"/>
  <c r="U94" i="4"/>
  <c r="S100" i="7"/>
  <c r="P107" i="7"/>
  <c r="Q106" i="7"/>
  <c r="I105" i="2"/>
  <c r="H106" i="2"/>
  <c r="J102" i="7"/>
  <c r="K101" i="7"/>
  <c r="S101" i="7" s="1"/>
  <c r="I102" i="7"/>
  <c r="O106" i="2" l="1"/>
  <c r="S105" i="2"/>
  <c r="Q106" i="4"/>
  <c r="H107" i="6"/>
  <c r="F106" i="7"/>
  <c r="V109" i="6"/>
  <c r="X108" i="6"/>
  <c r="J107" i="4"/>
  <c r="P109" i="2"/>
  <c r="R108" i="2"/>
  <c r="D110" i="2"/>
  <c r="B111" i="2"/>
  <c r="B110" i="4"/>
  <c r="D110" i="4" s="1"/>
  <c r="B110" i="6"/>
  <c r="D110" i="6" s="1"/>
  <c r="B110" i="7"/>
  <c r="D110" i="7" s="1"/>
  <c r="P108" i="7"/>
  <c r="Q107" i="7"/>
  <c r="T49" i="6"/>
  <c r="Y48" i="6"/>
  <c r="O111" i="7"/>
  <c r="L103" i="2"/>
  <c r="T103" i="2" s="1"/>
  <c r="K104" i="2"/>
  <c r="J104" i="2"/>
  <c r="N93" i="4"/>
  <c r="V93" i="4" s="1"/>
  <c r="L94" i="4"/>
  <c r="M94" i="4"/>
  <c r="G94" i="4"/>
  <c r="H107" i="4"/>
  <c r="I96" i="4"/>
  <c r="K95" i="4"/>
  <c r="R38" i="6"/>
  <c r="Z38" i="6" s="1"/>
  <c r="G39" i="6"/>
  <c r="H105" i="7"/>
  <c r="G106" i="7"/>
  <c r="M103" i="7"/>
  <c r="R102" i="7"/>
  <c r="J103" i="7"/>
  <c r="K102" i="7"/>
  <c r="I103" i="7"/>
  <c r="S109" i="4"/>
  <c r="T108" i="4"/>
  <c r="U60" i="6"/>
  <c r="H107" i="2"/>
  <c r="I106" i="2"/>
  <c r="N106" i="7"/>
  <c r="W109" i="6"/>
  <c r="P96" i="4"/>
  <c r="U95" i="4"/>
  <c r="Q110" i="2"/>
  <c r="R113" i="4"/>
  <c r="M104" i="7" l="1"/>
  <c r="R103" i="7"/>
  <c r="L104" i="2"/>
  <c r="T104" i="2" s="1"/>
  <c r="J105" i="2"/>
  <c r="K105" i="2"/>
  <c r="F107" i="7"/>
  <c r="H106" i="7"/>
  <c r="G107" i="7"/>
  <c r="P109" i="7"/>
  <c r="Q108" i="7"/>
  <c r="R109" i="2"/>
  <c r="P110" i="2"/>
  <c r="I97" i="4"/>
  <c r="K96" i="4"/>
  <c r="H108" i="4"/>
  <c r="W110" i="6"/>
  <c r="S110" i="4"/>
  <c r="T109" i="4"/>
  <c r="P97" i="4"/>
  <c r="U96" i="4"/>
  <c r="J39" i="6"/>
  <c r="I39" i="6"/>
  <c r="K103" i="7"/>
  <c r="S103" i="7" s="1"/>
  <c r="I104" i="7"/>
  <c r="J104" i="7"/>
  <c r="O112" i="7"/>
  <c r="H108" i="6"/>
  <c r="Q107" i="4"/>
  <c r="N107" i="7"/>
  <c r="S102" i="7"/>
  <c r="V110" i="6"/>
  <c r="X109" i="6"/>
  <c r="U61" i="6"/>
  <c r="R114" i="4"/>
  <c r="Q111" i="2"/>
  <c r="H108" i="2"/>
  <c r="I107" i="2"/>
  <c r="L95" i="4"/>
  <c r="M95" i="4"/>
  <c r="N94" i="4"/>
  <c r="V94" i="4" s="1"/>
  <c r="G95" i="4"/>
  <c r="D111" i="2"/>
  <c r="B112" i="2"/>
  <c r="B111" i="4"/>
  <c r="D111" i="4" s="1"/>
  <c r="B111" i="6"/>
  <c r="D111" i="6" s="1"/>
  <c r="B111" i="7"/>
  <c r="D111" i="7" s="1"/>
  <c r="O107" i="2"/>
  <c r="S106" i="2"/>
  <c r="J108" i="4"/>
  <c r="T50" i="6"/>
  <c r="Y49" i="6"/>
  <c r="I98" i="4" l="1"/>
  <c r="K97" i="4"/>
  <c r="R110" i="2"/>
  <c r="P111" i="2"/>
  <c r="H109" i="6"/>
  <c r="Q108" i="4"/>
  <c r="M39" i="6"/>
  <c r="N39" i="6"/>
  <c r="O39" i="6" s="1"/>
  <c r="H109" i="2"/>
  <c r="I108" i="2"/>
  <c r="R115" i="4"/>
  <c r="O108" i="2"/>
  <c r="S107" i="2"/>
  <c r="V111" i="6"/>
  <c r="X110" i="6"/>
  <c r="F108" i="7"/>
  <c r="T51" i="6"/>
  <c r="Y50" i="6"/>
  <c r="D112" i="2"/>
  <c r="B113" i="2"/>
  <c r="B112" i="4"/>
  <c r="D112" i="4" s="1"/>
  <c r="B112" i="6"/>
  <c r="D112" i="6" s="1"/>
  <c r="B112" i="7"/>
  <c r="D112" i="7" s="1"/>
  <c r="Q112" i="2"/>
  <c r="P98" i="4"/>
  <c r="U97" i="4"/>
  <c r="P110" i="7"/>
  <c r="Q109" i="7"/>
  <c r="N95" i="4"/>
  <c r="V95" i="4" s="1"/>
  <c r="L96" i="4"/>
  <c r="M96" i="4"/>
  <c r="G96" i="4"/>
  <c r="W111" i="6"/>
  <c r="K106" i="2"/>
  <c r="J106" i="2"/>
  <c r="L105" i="2"/>
  <c r="T105" i="2" s="1"/>
  <c r="O113" i="7"/>
  <c r="H109" i="4"/>
  <c r="J105" i="7"/>
  <c r="K104" i="7"/>
  <c r="S104" i="7" s="1"/>
  <c r="I105" i="7"/>
  <c r="U62" i="6"/>
  <c r="J109" i="4"/>
  <c r="N108" i="7"/>
  <c r="S111" i="4"/>
  <c r="T110" i="4"/>
  <c r="H107" i="7"/>
  <c r="G108" i="7"/>
  <c r="M105" i="7"/>
  <c r="R104" i="7"/>
  <c r="K105" i="7" l="1"/>
  <c r="I106" i="7"/>
  <c r="J106" i="7"/>
  <c r="H110" i="2"/>
  <c r="I109" i="2"/>
  <c r="U63" i="6"/>
  <c r="Q113" i="2"/>
  <c r="S112" i="4"/>
  <c r="T111" i="4"/>
  <c r="K107" i="2"/>
  <c r="L106" i="2"/>
  <c r="T106" i="2" s="1"/>
  <c r="J107" i="2"/>
  <c r="H110" i="6"/>
  <c r="P111" i="7"/>
  <c r="Q110" i="7"/>
  <c r="X111" i="6"/>
  <c r="V112" i="6"/>
  <c r="R111" i="2"/>
  <c r="P112" i="2"/>
  <c r="N109" i="7"/>
  <c r="W112" i="6"/>
  <c r="D113" i="2"/>
  <c r="B114" i="2"/>
  <c r="B113" i="4"/>
  <c r="D113" i="4" s="1"/>
  <c r="B113" i="6"/>
  <c r="D113" i="6" s="1"/>
  <c r="B113" i="7"/>
  <c r="D113" i="7" s="1"/>
  <c r="T52" i="6"/>
  <c r="Y51" i="6"/>
  <c r="N96" i="4"/>
  <c r="V96" i="4" s="1"/>
  <c r="L97" i="4"/>
  <c r="M97" i="4"/>
  <c r="G97" i="4"/>
  <c r="F109" i="7"/>
  <c r="M106" i="7"/>
  <c r="R105" i="7"/>
  <c r="Q109" i="4"/>
  <c r="O114" i="7"/>
  <c r="H110" i="4"/>
  <c r="Q39" i="6"/>
  <c r="P39" i="6"/>
  <c r="J110" i="4"/>
  <c r="O109" i="2"/>
  <c r="S108" i="2"/>
  <c r="H108" i="7"/>
  <c r="G109" i="7"/>
  <c r="P99" i="4"/>
  <c r="U98" i="4"/>
  <c r="R116" i="4"/>
  <c r="I99" i="4"/>
  <c r="K98" i="4"/>
  <c r="V113" i="6" l="1"/>
  <c r="X112" i="6"/>
  <c r="R39" i="6"/>
  <c r="Z39" i="6" s="1"/>
  <c r="G40" i="6"/>
  <c r="Q110" i="4"/>
  <c r="H111" i="6"/>
  <c r="S113" i="4"/>
  <c r="T112" i="4"/>
  <c r="H111" i="2"/>
  <c r="I110" i="2"/>
  <c r="R117" i="4"/>
  <c r="D114" i="2"/>
  <c r="B115" i="2"/>
  <c r="B114" i="4"/>
  <c r="D114" i="4" s="1"/>
  <c r="B114" i="6"/>
  <c r="D114" i="6" s="1"/>
  <c r="B114" i="7"/>
  <c r="D114" i="7" s="1"/>
  <c r="P100" i="4"/>
  <c r="U99" i="4"/>
  <c r="N110" i="7"/>
  <c r="J111" i="4"/>
  <c r="L107" i="2"/>
  <c r="T107" i="2" s="1"/>
  <c r="J108" i="2"/>
  <c r="K108" i="2"/>
  <c r="H109" i="7"/>
  <c r="G110" i="7"/>
  <c r="W113" i="6"/>
  <c r="I100" i="4"/>
  <c r="K99" i="4"/>
  <c r="R112" i="2"/>
  <c r="P113" i="2"/>
  <c r="J107" i="7"/>
  <c r="K106" i="7"/>
  <c r="I107" i="7"/>
  <c r="L98" i="4"/>
  <c r="M98" i="4"/>
  <c r="N97" i="4"/>
  <c r="V97" i="4" s="1"/>
  <c r="G98" i="4"/>
  <c r="U64" i="6"/>
  <c r="F110" i="7"/>
  <c r="M107" i="7"/>
  <c r="R106" i="7"/>
  <c r="T53" i="6"/>
  <c r="Y52" i="6"/>
  <c r="P112" i="7"/>
  <c r="Q111" i="7"/>
  <c r="H111" i="4"/>
  <c r="O110" i="2"/>
  <c r="S109" i="2"/>
  <c r="O115" i="7"/>
  <c r="Q114" i="2"/>
  <c r="S105" i="7"/>
  <c r="P101" i="4" l="1"/>
  <c r="U100" i="4"/>
  <c r="O111" i="2"/>
  <c r="S110" i="2"/>
  <c r="I111" i="2"/>
  <c r="H112" i="2"/>
  <c r="I101" i="4"/>
  <c r="K100" i="4"/>
  <c r="J112" i="4"/>
  <c r="H112" i="4"/>
  <c r="J40" i="6"/>
  <c r="I40" i="6"/>
  <c r="M108" i="7"/>
  <c r="R107" i="7"/>
  <c r="Q115" i="2"/>
  <c r="J108" i="7"/>
  <c r="K107" i="7"/>
  <c r="S107" i="7" s="1"/>
  <c r="I108" i="7"/>
  <c r="B116" i="2"/>
  <c r="D115" i="2"/>
  <c r="B115" i="4"/>
  <c r="D115" i="4" s="1"/>
  <c r="B115" i="6"/>
  <c r="D115" i="6" s="1"/>
  <c r="B115" i="7"/>
  <c r="D115" i="7" s="1"/>
  <c r="S114" i="4"/>
  <c r="T113" i="4"/>
  <c r="T54" i="6"/>
  <c r="Y53" i="6"/>
  <c r="W114" i="6"/>
  <c r="F111" i="7"/>
  <c r="S106" i="7"/>
  <c r="H110" i="7"/>
  <c r="G111" i="7"/>
  <c r="J109" i="2"/>
  <c r="K109" i="2"/>
  <c r="L108" i="2"/>
  <c r="T108" i="2" s="1"/>
  <c r="Q111" i="4"/>
  <c r="N98" i="4"/>
  <c r="V98" i="4" s="1"/>
  <c r="M99" i="4"/>
  <c r="L99" i="4"/>
  <c r="G99" i="4"/>
  <c r="N111" i="7"/>
  <c r="R118" i="4"/>
  <c r="H112" i="6"/>
  <c r="P113" i="7"/>
  <c r="Q112" i="7"/>
  <c r="O116" i="7"/>
  <c r="U65" i="6"/>
  <c r="P114" i="2"/>
  <c r="R113" i="2"/>
  <c r="X113" i="6"/>
  <c r="V114" i="6"/>
  <c r="I102" i="4" l="1"/>
  <c r="K101" i="4"/>
  <c r="U66" i="6"/>
  <c r="H113" i="4"/>
  <c r="J109" i="7"/>
  <c r="I109" i="7"/>
  <c r="K108" i="7"/>
  <c r="S108" i="7" s="1"/>
  <c r="I112" i="2"/>
  <c r="H113" i="2"/>
  <c r="H111" i="7"/>
  <c r="G112" i="7"/>
  <c r="M109" i="7"/>
  <c r="R108" i="7"/>
  <c r="D116" i="2"/>
  <c r="B117" i="2"/>
  <c r="B116" i="4"/>
  <c r="D116" i="4" s="1"/>
  <c r="B116" i="6"/>
  <c r="D116" i="6" s="1"/>
  <c r="B116" i="7"/>
  <c r="D116" i="7" s="1"/>
  <c r="X114" i="6"/>
  <c r="V115" i="6"/>
  <c r="R119" i="4"/>
  <c r="Q112" i="4"/>
  <c r="H113" i="6"/>
  <c r="F112" i="7"/>
  <c r="W115" i="6"/>
  <c r="Q116" i="2"/>
  <c r="O112" i="2"/>
  <c r="S111" i="2"/>
  <c r="L100" i="4"/>
  <c r="M100" i="4"/>
  <c r="N99" i="4"/>
  <c r="V99" i="4" s="1"/>
  <c r="G100" i="4"/>
  <c r="T55" i="6"/>
  <c r="Y54" i="6"/>
  <c r="N40" i="6"/>
  <c r="O40" i="6" s="1"/>
  <c r="M40" i="6"/>
  <c r="P114" i="7"/>
  <c r="Q113" i="7"/>
  <c r="J113" i="4"/>
  <c r="R114" i="2"/>
  <c r="P115" i="2"/>
  <c r="O117" i="7"/>
  <c r="S115" i="4"/>
  <c r="T114" i="4"/>
  <c r="N112" i="7"/>
  <c r="J110" i="2"/>
  <c r="K110" i="2"/>
  <c r="L109" i="2"/>
  <c r="T109" i="2" s="1"/>
  <c r="P102" i="4"/>
  <c r="U101" i="4"/>
  <c r="K109" i="7" l="1"/>
  <c r="I110" i="7"/>
  <c r="J110" i="7"/>
  <c r="O118" i="7"/>
  <c r="J111" i="2"/>
  <c r="K111" i="2"/>
  <c r="L110" i="2"/>
  <c r="T110" i="2" s="1"/>
  <c r="V116" i="6"/>
  <c r="X115" i="6"/>
  <c r="M110" i="7"/>
  <c r="R109" i="7"/>
  <c r="S116" i="4"/>
  <c r="T115" i="4"/>
  <c r="W116" i="6"/>
  <c r="D117" i="2"/>
  <c r="B118" i="2"/>
  <c r="B117" i="4"/>
  <c r="D117" i="4" s="1"/>
  <c r="B117" i="6"/>
  <c r="D117" i="6" s="1"/>
  <c r="B117" i="7"/>
  <c r="D117" i="7" s="1"/>
  <c r="M101" i="4"/>
  <c r="N100" i="4"/>
  <c r="V100" i="4" s="1"/>
  <c r="L101" i="4"/>
  <c r="G101" i="4"/>
  <c r="P116" i="2"/>
  <c r="R115" i="2"/>
  <c r="H112" i="7"/>
  <c r="G113" i="7"/>
  <c r="P115" i="7"/>
  <c r="Q114" i="7"/>
  <c r="R120" i="4"/>
  <c r="H114" i="6"/>
  <c r="N113" i="7"/>
  <c r="T56" i="6"/>
  <c r="Y55" i="6"/>
  <c r="Q117" i="2"/>
  <c r="I113" i="2"/>
  <c r="H114" i="2"/>
  <c r="P103" i="4"/>
  <c r="U102" i="4"/>
  <c r="F113" i="7"/>
  <c r="Q113" i="4"/>
  <c r="P40" i="6"/>
  <c r="Q40" i="6"/>
  <c r="O113" i="2"/>
  <c r="S112" i="2"/>
  <c r="H114" i="4"/>
  <c r="J114" i="4"/>
  <c r="U67" i="6"/>
  <c r="I103" i="4"/>
  <c r="K102" i="4"/>
  <c r="I114" i="2" l="1"/>
  <c r="H115" i="2"/>
  <c r="H115" i="4"/>
  <c r="Q118" i="2"/>
  <c r="H113" i="7"/>
  <c r="G114" i="7"/>
  <c r="L111" i="2"/>
  <c r="T111" i="2" s="1"/>
  <c r="J112" i="2"/>
  <c r="K112" i="2"/>
  <c r="J115" i="4"/>
  <c r="T57" i="6"/>
  <c r="Y56" i="6"/>
  <c r="R121" i="4"/>
  <c r="P117" i="2"/>
  <c r="R116" i="2"/>
  <c r="B119" i="2"/>
  <c r="D118" i="2"/>
  <c r="B118" i="4"/>
  <c r="D118" i="4" s="1"/>
  <c r="B118" i="6"/>
  <c r="D118" i="6" s="1"/>
  <c r="B118" i="7"/>
  <c r="D118" i="7" s="1"/>
  <c r="M111" i="7"/>
  <c r="R110" i="7"/>
  <c r="P116" i="7"/>
  <c r="Q115" i="7"/>
  <c r="O119" i="7"/>
  <c r="F114" i="7"/>
  <c r="H115" i="6"/>
  <c r="J111" i="7"/>
  <c r="I111" i="7"/>
  <c r="K110" i="7"/>
  <c r="U68" i="6"/>
  <c r="W117" i="6"/>
  <c r="R40" i="6"/>
  <c r="Z40" i="6" s="1"/>
  <c r="G41" i="6"/>
  <c r="Q114" i="4"/>
  <c r="S117" i="4"/>
  <c r="T116" i="4"/>
  <c r="I104" i="4"/>
  <c r="K103" i="4"/>
  <c r="O114" i="2"/>
  <c r="S113" i="2"/>
  <c r="P104" i="4"/>
  <c r="U103" i="4"/>
  <c r="N114" i="7"/>
  <c r="N101" i="4"/>
  <c r="V101" i="4" s="1"/>
  <c r="L102" i="4"/>
  <c r="M102" i="4"/>
  <c r="G102" i="4"/>
  <c r="V117" i="6"/>
  <c r="X116" i="6"/>
  <c r="S109" i="7"/>
  <c r="H116" i="4" l="1"/>
  <c r="F115" i="7"/>
  <c r="J116" i="4"/>
  <c r="Q119" i="2"/>
  <c r="N115" i="7"/>
  <c r="W118" i="6"/>
  <c r="P117" i="7"/>
  <c r="Q116" i="7"/>
  <c r="D119" i="2"/>
  <c r="B120" i="2"/>
  <c r="B119" i="4"/>
  <c r="D119" i="4" s="1"/>
  <c r="B119" i="6"/>
  <c r="D119" i="6" s="1"/>
  <c r="B119" i="7"/>
  <c r="D119" i="7" s="1"/>
  <c r="T58" i="6"/>
  <c r="Y57" i="6"/>
  <c r="H116" i="6"/>
  <c r="S118" i="4"/>
  <c r="T117" i="4"/>
  <c r="X117" i="6"/>
  <c r="V118" i="6"/>
  <c r="L112" i="2"/>
  <c r="T112" i="2" s="1"/>
  <c r="K113" i="2"/>
  <c r="J113" i="2"/>
  <c r="Q115" i="4"/>
  <c r="U69" i="6"/>
  <c r="M112" i="7"/>
  <c r="R111" i="7"/>
  <c r="P105" i="4"/>
  <c r="U104" i="4"/>
  <c r="R117" i="2"/>
  <c r="P118" i="2"/>
  <c r="O115" i="2"/>
  <c r="S114" i="2"/>
  <c r="J41" i="6"/>
  <c r="I41" i="6"/>
  <c r="S110" i="7"/>
  <c r="O120" i="7"/>
  <c r="R122" i="4"/>
  <c r="H114" i="7"/>
  <c r="G115" i="7"/>
  <c r="I115" i="2"/>
  <c r="H116" i="2"/>
  <c r="I105" i="4"/>
  <c r="K104" i="4"/>
  <c r="L103" i="4"/>
  <c r="M103" i="4"/>
  <c r="N102" i="4"/>
  <c r="V102" i="4" s="1"/>
  <c r="G103" i="4"/>
  <c r="J112" i="7"/>
  <c r="K111" i="7"/>
  <c r="S111" i="7" s="1"/>
  <c r="I112" i="7"/>
  <c r="V119" i="6" l="1"/>
  <c r="X118" i="6"/>
  <c r="P118" i="7"/>
  <c r="Q117" i="7"/>
  <c r="Q120" i="2"/>
  <c r="M113" i="7"/>
  <c r="R112" i="7"/>
  <c r="H117" i="6"/>
  <c r="T59" i="6"/>
  <c r="Y58" i="6"/>
  <c r="N103" i="4"/>
  <c r="V103" i="4" s="1"/>
  <c r="L104" i="4"/>
  <c r="M104" i="4"/>
  <c r="G104" i="4"/>
  <c r="R123" i="4"/>
  <c r="R118" i="2"/>
  <c r="P119" i="2"/>
  <c r="U70" i="6"/>
  <c r="H117" i="4"/>
  <c r="J117" i="4"/>
  <c r="O116" i="2"/>
  <c r="S115" i="2"/>
  <c r="I106" i="4"/>
  <c r="K105" i="4"/>
  <c r="Q116" i="4"/>
  <c r="W119" i="6"/>
  <c r="O121" i="7"/>
  <c r="H117" i="2"/>
  <c r="I116" i="2"/>
  <c r="P106" i="4"/>
  <c r="U105" i="4"/>
  <c r="L113" i="2"/>
  <c r="T113" i="2" s="1"/>
  <c r="J114" i="2"/>
  <c r="K114" i="2"/>
  <c r="D120" i="2"/>
  <c r="B121" i="2"/>
  <c r="B120" i="4"/>
  <c r="D120" i="4" s="1"/>
  <c r="B120" i="6"/>
  <c r="D120" i="6" s="1"/>
  <c r="B120" i="7"/>
  <c r="D120" i="7" s="1"/>
  <c r="J113" i="7"/>
  <c r="K112" i="7"/>
  <c r="S112" i="7" s="1"/>
  <c r="I113" i="7"/>
  <c r="N41" i="6"/>
  <c r="O41" i="6" s="1"/>
  <c r="M41" i="6"/>
  <c r="N116" i="7"/>
  <c r="S119" i="4"/>
  <c r="T118" i="4"/>
  <c r="H115" i="7"/>
  <c r="G116" i="7"/>
  <c r="F116" i="7"/>
  <c r="I107" i="4" l="1"/>
  <c r="K106" i="4"/>
  <c r="U71" i="6"/>
  <c r="Q121" i="2"/>
  <c r="O117" i="2"/>
  <c r="S116" i="2"/>
  <c r="R119" i="2"/>
  <c r="P120" i="2"/>
  <c r="M114" i="7"/>
  <c r="R113" i="7"/>
  <c r="L114" i="2"/>
  <c r="T114" i="2" s="1"/>
  <c r="K115" i="2"/>
  <c r="J115" i="2"/>
  <c r="R124" i="4"/>
  <c r="P119" i="7"/>
  <c r="Q118" i="7"/>
  <c r="Q41" i="6"/>
  <c r="P41" i="6"/>
  <c r="H118" i="4"/>
  <c r="S120" i="4"/>
  <c r="T119" i="4"/>
  <c r="W120" i="6"/>
  <c r="F117" i="7"/>
  <c r="J118" i="4"/>
  <c r="I117" i="2"/>
  <c r="H118" i="2"/>
  <c r="K113" i="7"/>
  <c r="I114" i="7"/>
  <c r="J114" i="7"/>
  <c r="T60" i="6"/>
  <c r="Y59" i="6"/>
  <c r="N117" i="7"/>
  <c r="P107" i="4"/>
  <c r="U106" i="4"/>
  <c r="Q117" i="4"/>
  <c r="H118" i="6"/>
  <c r="N104" i="4"/>
  <c r="V104" i="4" s="1"/>
  <c r="L105" i="4"/>
  <c r="M105" i="4"/>
  <c r="G105" i="4"/>
  <c r="O122" i="7"/>
  <c r="H116" i="7"/>
  <c r="G117" i="7"/>
  <c r="D121" i="2"/>
  <c r="B122" i="2"/>
  <c r="B121" i="4"/>
  <c r="D121" i="4" s="1"/>
  <c r="B121" i="6"/>
  <c r="D121" i="6" s="1"/>
  <c r="B121" i="7"/>
  <c r="D121" i="7" s="1"/>
  <c r="X119" i="6"/>
  <c r="V120" i="6"/>
  <c r="Q118" i="4" l="1"/>
  <c r="K116" i="2"/>
  <c r="J116" i="2"/>
  <c r="L115" i="2"/>
  <c r="T115" i="2" s="1"/>
  <c r="O118" i="2"/>
  <c r="S117" i="2"/>
  <c r="D122" i="2"/>
  <c r="B123" i="2"/>
  <c r="B122" i="4"/>
  <c r="D122" i="4" s="1"/>
  <c r="B122" i="6"/>
  <c r="D122" i="6" s="1"/>
  <c r="B122" i="7"/>
  <c r="D122" i="7" s="1"/>
  <c r="L106" i="4"/>
  <c r="M106" i="4"/>
  <c r="N105" i="4"/>
  <c r="V105" i="4" s="1"/>
  <c r="G106" i="4"/>
  <c r="S113" i="7"/>
  <c r="R41" i="6"/>
  <c r="Z41" i="6" s="1"/>
  <c r="G42" i="6"/>
  <c r="Q122" i="2"/>
  <c r="P108" i="4"/>
  <c r="U107" i="4"/>
  <c r="H119" i="2"/>
  <c r="I118" i="2"/>
  <c r="W121" i="6"/>
  <c r="G118" i="7"/>
  <c r="H117" i="7"/>
  <c r="R125" i="4"/>
  <c r="I115" i="7"/>
  <c r="J115" i="7"/>
  <c r="K114" i="7"/>
  <c r="S114" i="7" s="1"/>
  <c r="H119" i="4"/>
  <c r="F118" i="7"/>
  <c r="V121" i="6"/>
  <c r="X120" i="6"/>
  <c r="N118" i="7"/>
  <c r="S121" i="4"/>
  <c r="T120" i="4"/>
  <c r="M115" i="7"/>
  <c r="R114" i="7"/>
  <c r="O123" i="7"/>
  <c r="J119" i="4"/>
  <c r="R120" i="2"/>
  <c r="P121" i="2"/>
  <c r="P120" i="7"/>
  <c r="Q119" i="7"/>
  <c r="U72" i="6"/>
  <c r="H119" i="6"/>
  <c r="T61" i="6"/>
  <c r="Y60" i="6"/>
  <c r="I108" i="4"/>
  <c r="K107" i="4"/>
  <c r="P109" i="4" l="1"/>
  <c r="U108" i="4"/>
  <c r="J120" i="4"/>
  <c r="G119" i="7"/>
  <c r="H118" i="7"/>
  <c r="Q123" i="2"/>
  <c r="O119" i="2"/>
  <c r="S118" i="2"/>
  <c r="S122" i="4"/>
  <c r="T121" i="4"/>
  <c r="U73" i="6"/>
  <c r="N119" i="7"/>
  <c r="J42" i="6"/>
  <c r="I42" i="6"/>
  <c r="F119" i="7"/>
  <c r="L116" i="2"/>
  <c r="T116" i="2" s="1"/>
  <c r="J117" i="2"/>
  <c r="K117" i="2"/>
  <c r="P121" i="7"/>
  <c r="Q120" i="7"/>
  <c r="V122" i="6"/>
  <c r="X121" i="6"/>
  <c r="R126" i="4"/>
  <c r="I109" i="4"/>
  <c r="K108" i="4"/>
  <c r="O124" i="7"/>
  <c r="W122" i="6"/>
  <c r="N106" i="4"/>
  <c r="V106" i="4" s="1"/>
  <c r="L107" i="4"/>
  <c r="M107" i="4"/>
  <c r="G107" i="4"/>
  <c r="H120" i="6"/>
  <c r="K115" i="7"/>
  <c r="S115" i="7" s="1"/>
  <c r="I116" i="7"/>
  <c r="J116" i="7"/>
  <c r="T62" i="6"/>
  <c r="Y61" i="6"/>
  <c r="M116" i="7"/>
  <c r="R115" i="7"/>
  <c r="I119" i="2"/>
  <c r="H120" i="2"/>
  <c r="R121" i="2"/>
  <c r="P122" i="2"/>
  <c r="H120" i="4"/>
  <c r="D123" i="2"/>
  <c r="B124" i="2"/>
  <c r="B123" i="4"/>
  <c r="D123" i="4" s="1"/>
  <c r="B123" i="6"/>
  <c r="D123" i="6" s="1"/>
  <c r="B123" i="7"/>
  <c r="D123" i="7" s="1"/>
  <c r="Q119" i="4"/>
  <c r="K116" i="7" l="1"/>
  <c r="I117" i="7"/>
  <c r="J117" i="7"/>
  <c r="W123" i="6"/>
  <c r="H121" i="6"/>
  <c r="D124" i="2"/>
  <c r="B125" i="2"/>
  <c r="B124" i="4"/>
  <c r="D124" i="4" s="1"/>
  <c r="B124" i="6"/>
  <c r="D124" i="6" s="1"/>
  <c r="B124" i="7"/>
  <c r="D124" i="7" s="1"/>
  <c r="X122" i="6"/>
  <c r="V123" i="6"/>
  <c r="H121" i="4"/>
  <c r="H119" i="7"/>
  <c r="G120" i="7"/>
  <c r="I120" i="2"/>
  <c r="H121" i="2"/>
  <c r="F120" i="7"/>
  <c r="U74" i="6"/>
  <c r="O125" i="7"/>
  <c r="N42" i="6"/>
  <c r="M42" i="6"/>
  <c r="M117" i="7"/>
  <c r="R116" i="7"/>
  <c r="P122" i="7"/>
  <c r="Q121" i="7"/>
  <c r="S123" i="4"/>
  <c r="T122" i="4"/>
  <c r="I110" i="4"/>
  <c r="K109" i="4"/>
  <c r="N120" i="7"/>
  <c r="O120" i="2"/>
  <c r="S119" i="2"/>
  <c r="P110" i="4"/>
  <c r="U109" i="4"/>
  <c r="Q124" i="2"/>
  <c r="J121" i="4"/>
  <c r="Q120" i="4"/>
  <c r="T63" i="6"/>
  <c r="Y62" i="6"/>
  <c r="P123" i="2"/>
  <c r="R122" i="2"/>
  <c r="L108" i="4"/>
  <c r="M108" i="4"/>
  <c r="N107" i="4"/>
  <c r="V107" i="4" s="1"/>
  <c r="G108" i="4"/>
  <c r="R127" i="4"/>
  <c r="J118" i="2"/>
  <c r="K118" i="2"/>
  <c r="L117" i="2"/>
  <c r="T117" i="2" s="1"/>
  <c r="P111" i="4" l="1"/>
  <c r="U110" i="4"/>
  <c r="I121" i="2"/>
  <c r="H122" i="2"/>
  <c r="H122" i="6"/>
  <c r="O126" i="7"/>
  <c r="H122" i="4"/>
  <c r="V124" i="6"/>
  <c r="X123" i="6"/>
  <c r="S124" i="4"/>
  <c r="T123" i="4"/>
  <c r="Q121" i="4"/>
  <c r="F121" i="7"/>
  <c r="W124" i="6"/>
  <c r="R128" i="4"/>
  <c r="J122" i="4"/>
  <c r="N121" i="7"/>
  <c r="P123" i="7"/>
  <c r="Q122" i="7"/>
  <c r="U75" i="6"/>
  <c r="T64" i="6"/>
  <c r="Y63" i="6"/>
  <c r="H120" i="7"/>
  <c r="G121" i="7"/>
  <c r="M109" i="4"/>
  <c r="N108" i="4"/>
  <c r="V108" i="4" s="1"/>
  <c r="L109" i="4"/>
  <c r="G109" i="4"/>
  <c r="Q125" i="2"/>
  <c r="D125" i="2"/>
  <c r="B126" i="2"/>
  <c r="B125" i="4"/>
  <c r="D125" i="4" s="1"/>
  <c r="B125" i="6"/>
  <c r="D125" i="6" s="1"/>
  <c r="B125" i="7"/>
  <c r="D125" i="7" s="1"/>
  <c r="K117" i="7"/>
  <c r="S117" i="7" s="1"/>
  <c r="I118" i="7"/>
  <c r="J118" i="7"/>
  <c r="O42" i="6"/>
  <c r="O121" i="2"/>
  <c r="S120" i="2"/>
  <c r="J119" i="2"/>
  <c r="K119" i="2"/>
  <c r="L118" i="2"/>
  <c r="T118" i="2" s="1"/>
  <c r="P124" i="2"/>
  <c r="R123" i="2"/>
  <c r="I111" i="4"/>
  <c r="K110" i="4"/>
  <c r="M118" i="7"/>
  <c r="R117" i="7"/>
  <c r="S116" i="7"/>
  <c r="P42" i="6" l="1"/>
  <c r="Q42" i="6"/>
  <c r="Q126" i="2"/>
  <c r="R124" i="2"/>
  <c r="P125" i="2"/>
  <c r="I122" i="2"/>
  <c r="H123" i="2"/>
  <c r="T65" i="6"/>
  <c r="Y64" i="6"/>
  <c r="J123" i="4"/>
  <c r="V125" i="6"/>
  <c r="X124" i="6"/>
  <c r="Q122" i="4"/>
  <c r="D126" i="2"/>
  <c r="B127" i="2"/>
  <c r="B126" i="4"/>
  <c r="D126" i="4" s="1"/>
  <c r="B126" i="6"/>
  <c r="D126" i="6" s="1"/>
  <c r="B126" i="7"/>
  <c r="D126" i="7" s="1"/>
  <c r="I112" i="4"/>
  <c r="K111" i="4"/>
  <c r="G122" i="7"/>
  <c r="H121" i="7"/>
  <c r="H123" i="6"/>
  <c r="J119" i="7"/>
  <c r="K118" i="7"/>
  <c r="S118" i="7" s="1"/>
  <c r="I119" i="7"/>
  <c r="N122" i="7"/>
  <c r="L119" i="2"/>
  <c r="T119" i="2" s="1"/>
  <c r="J120" i="2"/>
  <c r="K120" i="2"/>
  <c r="L110" i="4"/>
  <c r="M110" i="4"/>
  <c r="N109" i="4"/>
  <c r="V109" i="4" s="1"/>
  <c r="G110" i="4"/>
  <c r="U76" i="6"/>
  <c r="R129" i="4"/>
  <c r="H123" i="4"/>
  <c r="O127" i="7"/>
  <c r="P112" i="4"/>
  <c r="U111" i="4"/>
  <c r="O122" i="2"/>
  <c r="S121" i="2"/>
  <c r="P124" i="7"/>
  <c r="Q123" i="7"/>
  <c r="S125" i="4"/>
  <c r="T124" i="4"/>
  <c r="W125" i="6"/>
  <c r="M119" i="7"/>
  <c r="R118" i="7"/>
  <c r="F122" i="7"/>
  <c r="R125" i="2" l="1"/>
  <c r="P126" i="2"/>
  <c r="H124" i="6"/>
  <c r="R130" i="4"/>
  <c r="K121" i="2"/>
  <c r="J121" i="2"/>
  <c r="L120" i="2"/>
  <c r="T120" i="2" s="1"/>
  <c r="M120" i="7"/>
  <c r="R119" i="7"/>
  <c r="F123" i="7"/>
  <c r="N123" i="7"/>
  <c r="G123" i="7"/>
  <c r="H122" i="7"/>
  <c r="I123" i="2"/>
  <c r="H124" i="2"/>
  <c r="P125" i="7"/>
  <c r="Q124" i="7"/>
  <c r="K119" i="7"/>
  <c r="S119" i="7" s="1"/>
  <c r="I120" i="7"/>
  <c r="J120" i="7"/>
  <c r="Q123" i="4"/>
  <c r="W126" i="6"/>
  <c r="M111" i="4"/>
  <c r="N110" i="4"/>
  <c r="V110" i="4" s="1"/>
  <c r="L111" i="4"/>
  <c r="G111" i="4"/>
  <c r="X125" i="6"/>
  <c r="V126" i="6"/>
  <c r="O123" i="2"/>
  <c r="S122" i="2"/>
  <c r="J124" i="4"/>
  <c r="Q127" i="2"/>
  <c r="I113" i="4"/>
  <c r="K112" i="4"/>
  <c r="H124" i="4"/>
  <c r="S126" i="4"/>
  <c r="T125" i="4"/>
  <c r="P113" i="4"/>
  <c r="U112" i="4"/>
  <c r="D127" i="2"/>
  <c r="B128" i="2"/>
  <c r="B127" i="4"/>
  <c r="D127" i="4" s="1"/>
  <c r="B127" i="6"/>
  <c r="D127" i="6" s="1"/>
  <c r="B127" i="7"/>
  <c r="D127" i="7" s="1"/>
  <c r="O128" i="7"/>
  <c r="U77" i="6"/>
  <c r="T66" i="6"/>
  <c r="Y65" i="6"/>
  <c r="R42" i="6"/>
  <c r="Z42" i="6" s="1"/>
  <c r="G43" i="6"/>
  <c r="D128" i="2" l="1"/>
  <c r="B129" i="2"/>
  <c r="B128" i="4"/>
  <c r="D128" i="4" s="1"/>
  <c r="B128" i="6"/>
  <c r="D128" i="6" s="1"/>
  <c r="B128" i="7"/>
  <c r="D128" i="7" s="1"/>
  <c r="I114" i="4"/>
  <c r="K113" i="4"/>
  <c r="V127" i="6"/>
  <c r="X126" i="6"/>
  <c r="I124" i="2"/>
  <c r="H125" i="2"/>
  <c r="J125" i="4"/>
  <c r="N124" i="7"/>
  <c r="P126" i="7"/>
  <c r="Q125" i="7"/>
  <c r="J43" i="6"/>
  <c r="I43" i="6"/>
  <c r="W127" i="6"/>
  <c r="H125" i="4"/>
  <c r="S127" i="4"/>
  <c r="T126" i="4"/>
  <c r="H125" i="6"/>
  <c r="Q124" i="4"/>
  <c r="M121" i="7"/>
  <c r="R120" i="7"/>
  <c r="O129" i="7"/>
  <c r="Q128" i="2"/>
  <c r="R126" i="2"/>
  <c r="P127" i="2"/>
  <c r="T67" i="6"/>
  <c r="Y66" i="6"/>
  <c r="F124" i="7"/>
  <c r="U78" i="6"/>
  <c r="O124" i="2"/>
  <c r="S123" i="2"/>
  <c r="R131" i="4"/>
  <c r="P114" i="4"/>
  <c r="U113" i="4"/>
  <c r="N111" i="4"/>
  <c r="V111" i="4" s="1"/>
  <c r="M112" i="4"/>
  <c r="L112" i="4"/>
  <c r="G112" i="4"/>
  <c r="I121" i="7"/>
  <c r="K120" i="7"/>
  <c r="S120" i="7" s="1"/>
  <c r="J121" i="7"/>
  <c r="H123" i="7"/>
  <c r="G124" i="7"/>
  <c r="J122" i="2"/>
  <c r="L121" i="2"/>
  <c r="T121" i="2" s="1"/>
  <c r="K122" i="2"/>
  <c r="O130" i="7" l="1"/>
  <c r="J126" i="4"/>
  <c r="I115" i="4"/>
  <c r="K114" i="4"/>
  <c r="W128" i="6"/>
  <c r="K121" i="7"/>
  <c r="I122" i="7"/>
  <c r="J122" i="7"/>
  <c r="T68" i="6"/>
  <c r="Y67" i="6"/>
  <c r="M122" i="7"/>
  <c r="R121" i="7"/>
  <c r="S128" i="4"/>
  <c r="T127" i="4"/>
  <c r="F125" i="7"/>
  <c r="H126" i="2"/>
  <c r="I125" i="2"/>
  <c r="X127" i="6"/>
  <c r="V128" i="6"/>
  <c r="U79" i="6"/>
  <c r="M43" i="6"/>
  <c r="N43" i="6"/>
  <c r="O43" i="6" s="1"/>
  <c r="R127" i="2"/>
  <c r="P128" i="2"/>
  <c r="P127" i="7"/>
  <c r="Q126" i="7"/>
  <c r="B130" i="2"/>
  <c r="D129" i="2"/>
  <c r="B129" i="4"/>
  <c r="D129" i="4" s="1"/>
  <c r="B129" i="6"/>
  <c r="D129" i="6" s="1"/>
  <c r="B129" i="7"/>
  <c r="D129" i="7" s="1"/>
  <c r="L122" i="2"/>
  <c r="T122" i="2" s="1"/>
  <c r="J123" i="2"/>
  <c r="K123" i="2"/>
  <c r="H124" i="7"/>
  <c r="G125" i="7"/>
  <c r="Q129" i="2"/>
  <c r="N125" i="7"/>
  <c r="P115" i="4"/>
  <c r="U114" i="4"/>
  <c r="H126" i="4"/>
  <c r="R132" i="4"/>
  <c r="N112" i="4"/>
  <c r="V112" i="4" s="1"/>
  <c r="M113" i="4"/>
  <c r="L113" i="4"/>
  <c r="G113" i="4"/>
  <c r="O125" i="2"/>
  <c r="S124" i="2"/>
  <c r="Q125" i="4"/>
  <c r="H126" i="6"/>
  <c r="Q126" i="4" l="1"/>
  <c r="R133" i="4"/>
  <c r="I126" i="2"/>
  <c r="H127" i="2"/>
  <c r="I116" i="4"/>
  <c r="K115" i="4"/>
  <c r="M123" i="7"/>
  <c r="R122" i="7"/>
  <c r="Q130" i="2"/>
  <c r="J127" i="4"/>
  <c r="H127" i="6"/>
  <c r="W129" i="6"/>
  <c r="N126" i="7"/>
  <c r="R128" i="2"/>
  <c r="P129" i="2"/>
  <c r="T69" i="6"/>
  <c r="Y68" i="6"/>
  <c r="D130" i="2"/>
  <c r="B131" i="2"/>
  <c r="B130" i="4"/>
  <c r="D130" i="4" s="1"/>
  <c r="B130" i="6"/>
  <c r="D130" i="6" s="1"/>
  <c r="B130" i="7"/>
  <c r="D130" i="7" s="1"/>
  <c r="H127" i="4"/>
  <c r="K122" i="7"/>
  <c r="S122" i="7" s="1"/>
  <c r="I123" i="7"/>
  <c r="J123" i="7"/>
  <c r="Q43" i="6"/>
  <c r="P43" i="6"/>
  <c r="G126" i="7"/>
  <c r="H125" i="7"/>
  <c r="L114" i="4"/>
  <c r="N113" i="4"/>
  <c r="V113" i="4" s="1"/>
  <c r="M114" i="4"/>
  <c r="G114" i="4"/>
  <c r="F126" i="7"/>
  <c r="U80" i="6"/>
  <c r="S129" i="4"/>
  <c r="T128" i="4"/>
  <c r="S121" i="7"/>
  <c r="O126" i="2"/>
  <c r="S125" i="2"/>
  <c r="P116" i="4"/>
  <c r="U115" i="4"/>
  <c r="L123" i="2"/>
  <c r="T123" i="2" s="1"/>
  <c r="J124" i="2"/>
  <c r="K124" i="2"/>
  <c r="P128" i="7"/>
  <c r="Q127" i="7"/>
  <c r="V129" i="6"/>
  <c r="X128" i="6"/>
  <c r="O131" i="7"/>
  <c r="P129" i="7" l="1"/>
  <c r="Q128" i="7"/>
  <c r="V130" i="6"/>
  <c r="X129" i="6"/>
  <c r="P117" i="4"/>
  <c r="U116" i="4"/>
  <c r="U81" i="6"/>
  <c r="F127" i="7"/>
  <c r="R43" i="6"/>
  <c r="Z43" i="6" s="1"/>
  <c r="G44" i="6"/>
  <c r="P130" i="2"/>
  <c r="R129" i="2"/>
  <c r="I117" i="4"/>
  <c r="K116" i="4"/>
  <c r="J128" i="4"/>
  <c r="O127" i="2"/>
  <c r="S126" i="2"/>
  <c r="B132" i="2"/>
  <c r="D131" i="2"/>
  <c r="B131" i="4"/>
  <c r="D131" i="4" s="1"/>
  <c r="B131" i="6"/>
  <c r="D131" i="6" s="1"/>
  <c r="B131" i="7"/>
  <c r="D131" i="7" s="1"/>
  <c r="Q131" i="2"/>
  <c r="O132" i="7"/>
  <c r="L124" i="2"/>
  <c r="T124" i="2" s="1"/>
  <c r="J125" i="2"/>
  <c r="K125" i="2"/>
  <c r="S130" i="4"/>
  <c r="T129" i="4"/>
  <c r="W130" i="6"/>
  <c r="R134" i="4"/>
  <c r="H128" i="4"/>
  <c r="K123" i="7"/>
  <c r="S123" i="7" s="1"/>
  <c r="I124" i="7"/>
  <c r="J124" i="7"/>
  <c r="N127" i="7"/>
  <c r="N114" i="4"/>
  <c r="V114" i="4" s="1"/>
  <c r="L115" i="4"/>
  <c r="M115" i="4"/>
  <c r="G115" i="4"/>
  <c r="I127" i="2"/>
  <c r="H128" i="2"/>
  <c r="H128" i="6"/>
  <c r="M124" i="7"/>
  <c r="R123" i="7"/>
  <c r="G127" i="7"/>
  <c r="H126" i="7"/>
  <c r="T70" i="6"/>
  <c r="Y69" i="6"/>
  <c r="Q127" i="4"/>
  <c r="H127" i="7" l="1"/>
  <c r="G128" i="7"/>
  <c r="J44" i="6"/>
  <c r="I44" i="6"/>
  <c r="J129" i="4"/>
  <c r="H129" i="6"/>
  <c r="Q128" i="4"/>
  <c r="X130" i="6"/>
  <c r="V131" i="6"/>
  <c r="P131" i="2"/>
  <c r="R130" i="2"/>
  <c r="Q132" i="2"/>
  <c r="L116" i="4"/>
  <c r="N115" i="4"/>
  <c r="V115" i="4" s="1"/>
  <c r="M116" i="4"/>
  <c r="G116" i="4"/>
  <c r="P118" i="4"/>
  <c r="U117" i="4"/>
  <c r="J126" i="2"/>
  <c r="L125" i="2"/>
  <c r="T125" i="2" s="1"/>
  <c r="K126" i="2"/>
  <c r="U82" i="6"/>
  <c r="H129" i="4"/>
  <c r="O128" i="2"/>
  <c r="S127" i="2"/>
  <c r="M125" i="7"/>
  <c r="R124" i="7"/>
  <c r="S131" i="4"/>
  <c r="T130" i="4"/>
  <c r="N128" i="7"/>
  <c r="R135" i="4"/>
  <c r="I118" i="4"/>
  <c r="K117" i="4"/>
  <c r="F128" i="7"/>
  <c r="T71" i="6"/>
  <c r="Y70" i="6"/>
  <c r="I128" i="2"/>
  <c r="H129" i="2"/>
  <c r="P130" i="7"/>
  <c r="Q129" i="7"/>
  <c r="I125" i="7"/>
  <c r="K124" i="7"/>
  <c r="S124" i="7" s="1"/>
  <c r="J125" i="7"/>
  <c r="W131" i="6"/>
  <c r="O133" i="7"/>
  <c r="B133" i="2"/>
  <c r="D132" i="2"/>
  <c r="B132" i="4"/>
  <c r="D132" i="4" s="1"/>
  <c r="B132" i="6"/>
  <c r="D132" i="6" s="1"/>
  <c r="B132" i="7"/>
  <c r="D132" i="7" s="1"/>
  <c r="K125" i="7" l="1"/>
  <c r="I126" i="7"/>
  <c r="J126" i="7"/>
  <c r="P132" i="2"/>
  <c r="R131" i="2"/>
  <c r="D133" i="2"/>
  <c r="B134" i="2"/>
  <c r="B133" i="4"/>
  <c r="D133" i="4" s="1"/>
  <c r="B133" i="7"/>
  <c r="D133" i="7" s="1"/>
  <c r="B133" i="6"/>
  <c r="D133" i="6" s="1"/>
  <c r="V132" i="6"/>
  <c r="X131" i="6"/>
  <c r="J130" i="4"/>
  <c r="P131" i="7"/>
  <c r="Q130" i="7"/>
  <c r="I119" i="4"/>
  <c r="K118" i="4"/>
  <c r="U83" i="6"/>
  <c r="N44" i="6"/>
  <c r="M44" i="6"/>
  <c r="S132" i="4"/>
  <c r="T131" i="4"/>
  <c r="I129" i="2"/>
  <c r="H130" i="2"/>
  <c r="M126" i="7"/>
  <c r="R125" i="7"/>
  <c r="M117" i="4"/>
  <c r="N116" i="4"/>
  <c r="V116" i="4" s="1"/>
  <c r="L117" i="4"/>
  <c r="G117" i="4"/>
  <c r="Q129" i="4"/>
  <c r="T72" i="6"/>
  <c r="Y71" i="6"/>
  <c r="P119" i="4"/>
  <c r="U118" i="4"/>
  <c r="O134" i="7"/>
  <c r="W132" i="6"/>
  <c r="Q133" i="2"/>
  <c r="H128" i="7"/>
  <c r="G129" i="7"/>
  <c r="N129" i="7"/>
  <c r="H130" i="4"/>
  <c r="F129" i="7"/>
  <c r="H130" i="6"/>
  <c r="R136" i="4"/>
  <c r="O129" i="2"/>
  <c r="S128" i="2"/>
  <c r="L126" i="2"/>
  <c r="T126" i="2" s="1"/>
  <c r="J127" i="2"/>
  <c r="K127" i="2"/>
  <c r="R137" i="4" l="1"/>
  <c r="O44" i="6"/>
  <c r="T73" i="6"/>
  <c r="Y72" i="6"/>
  <c r="M127" i="7"/>
  <c r="R126" i="7"/>
  <c r="H131" i="2"/>
  <c r="I130" i="2"/>
  <c r="U84" i="6"/>
  <c r="H131" i="6"/>
  <c r="R132" i="2"/>
  <c r="P133" i="2"/>
  <c r="S133" i="4"/>
  <c r="T132" i="4"/>
  <c r="O130" i="2"/>
  <c r="S129" i="2"/>
  <c r="P120" i="4"/>
  <c r="U119" i="4"/>
  <c r="Q130" i="4"/>
  <c r="V133" i="6"/>
  <c r="X132" i="6"/>
  <c r="J131" i="4"/>
  <c r="H131" i="4"/>
  <c r="I120" i="4"/>
  <c r="K119" i="4"/>
  <c r="K126" i="7"/>
  <c r="S126" i="7" s="1"/>
  <c r="I127" i="7"/>
  <c r="J127" i="7"/>
  <c r="P132" i="7"/>
  <c r="Q131" i="7"/>
  <c r="D134" i="2"/>
  <c r="B135" i="2"/>
  <c r="B134" i="4"/>
  <c r="D134" i="4" s="1"/>
  <c r="B134" i="6"/>
  <c r="D134" i="6" s="1"/>
  <c r="B134" i="7"/>
  <c r="D134" i="7" s="1"/>
  <c r="Q134" i="2"/>
  <c r="W133" i="6"/>
  <c r="L127" i="2"/>
  <c r="T127" i="2" s="1"/>
  <c r="J128" i="2"/>
  <c r="K128" i="2"/>
  <c r="N130" i="7"/>
  <c r="G130" i="7"/>
  <c r="H129" i="7"/>
  <c r="O135" i="7"/>
  <c r="N117" i="4"/>
  <c r="V117" i="4" s="1"/>
  <c r="M118" i="4"/>
  <c r="L118" i="4"/>
  <c r="G118" i="4"/>
  <c r="F130" i="7"/>
  <c r="S125" i="7"/>
  <c r="N131" i="7" l="1"/>
  <c r="P121" i="4"/>
  <c r="U120" i="4"/>
  <c r="K127" i="7"/>
  <c r="S127" i="7" s="1"/>
  <c r="I128" i="7"/>
  <c r="J128" i="7"/>
  <c r="J132" i="4"/>
  <c r="M128" i="7"/>
  <c r="R127" i="7"/>
  <c r="H132" i="6"/>
  <c r="H132" i="4"/>
  <c r="T74" i="6"/>
  <c r="Y73" i="6"/>
  <c r="L128" i="2"/>
  <c r="T128" i="2" s="1"/>
  <c r="K129" i="2"/>
  <c r="J129" i="2"/>
  <c r="I121" i="4"/>
  <c r="K120" i="4"/>
  <c r="X133" i="6"/>
  <c r="V134" i="6"/>
  <c r="S134" i="4"/>
  <c r="T133" i="4"/>
  <c r="U85" i="6"/>
  <c r="P44" i="6"/>
  <c r="Q44" i="6"/>
  <c r="M119" i="4"/>
  <c r="N118" i="4"/>
  <c r="V118" i="4" s="1"/>
  <c r="L119" i="4"/>
  <c r="G119" i="4"/>
  <c r="O131" i="2"/>
  <c r="S130" i="2"/>
  <c r="F131" i="7"/>
  <c r="O136" i="7"/>
  <c r="D135" i="2"/>
  <c r="B136" i="2"/>
  <c r="B135" i="4"/>
  <c r="D135" i="4" s="1"/>
  <c r="B135" i="6"/>
  <c r="D135" i="6" s="1"/>
  <c r="B135" i="7"/>
  <c r="D135" i="7" s="1"/>
  <c r="W134" i="6"/>
  <c r="G131" i="7"/>
  <c r="H130" i="7"/>
  <c r="Q135" i="2"/>
  <c r="P133" i="7"/>
  <c r="Q132" i="7"/>
  <c r="Q131" i="4"/>
  <c r="R133" i="2"/>
  <c r="P134" i="2"/>
  <c r="I131" i="2"/>
  <c r="H132" i="2"/>
  <c r="R138" i="4"/>
  <c r="J133" i="4" l="1"/>
  <c r="O132" i="2"/>
  <c r="S131" i="2"/>
  <c r="H133" i="4"/>
  <c r="K128" i="7"/>
  <c r="I129" i="7"/>
  <c r="J129" i="7"/>
  <c r="I122" i="4"/>
  <c r="K121" i="4"/>
  <c r="R134" i="2"/>
  <c r="P135" i="2"/>
  <c r="K130" i="2"/>
  <c r="L129" i="2"/>
  <c r="T129" i="2" s="1"/>
  <c r="J130" i="2"/>
  <c r="N119" i="4"/>
  <c r="V119" i="4" s="1"/>
  <c r="M120" i="4"/>
  <c r="L120" i="4"/>
  <c r="G120" i="4"/>
  <c r="Q132" i="4"/>
  <c r="U86" i="6"/>
  <c r="H131" i="7"/>
  <c r="G132" i="7"/>
  <c r="S135" i="4"/>
  <c r="T134" i="4"/>
  <c r="F132" i="7"/>
  <c r="W135" i="6"/>
  <c r="V135" i="6"/>
  <c r="X134" i="6"/>
  <c r="T75" i="6"/>
  <c r="Y74" i="6"/>
  <c r="M129" i="7"/>
  <c r="R128" i="7"/>
  <c r="P122" i="4"/>
  <c r="U121" i="4"/>
  <c r="D136" i="2"/>
  <c r="B137" i="2"/>
  <c r="B136" i="4"/>
  <c r="D136" i="4" s="1"/>
  <c r="B136" i="6"/>
  <c r="D136" i="6" s="1"/>
  <c r="B136" i="7"/>
  <c r="D136" i="7" s="1"/>
  <c r="H133" i="6"/>
  <c r="Q136" i="2"/>
  <c r="O137" i="7"/>
  <c r="R139" i="4"/>
  <c r="P134" i="7"/>
  <c r="Q133" i="7"/>
  <c r="I132" i="2"/>
  <c r="H133" i="2"/>
  <c r="R44" i="6"/>
  <c r="Z44" i="6" s="1"/>
  <c r="G45" i="6"/>
  <c r="N132" i="7"/>
  <c r="M130" i="7" l="1"/>
  <c r="R129" i="7"/>
  <c r="H134" i="4"/>
  <c r="Q133" i="4"/>
  <c r="R135" i="2"/>
  <c r="P136" i="2"/>
  <c r="S136" i="4"/>
  <c r="T135" i="4"/>
  <c r="O138" i="7"/>
  <c r="T76" i="6"/>
  <c r="Y75" i="6"/>
  <c r="Q137" i="2"/>
  <c r="B138" i="2"/>
  <c r="D137" i="2"/>
  <c r="B137" i="4"/>
  <c r="D137" i="4" s="1"/>
  <c r="B137" i="6"/>
  <c r="D137" i="6" s="1"/>
  <c r="B137" i="7"/>
  <c r="D137" i="7" s="1"/>
  <c r="H134" i="6"/>
  <c r="N120" i="4"/>
  <c r="V120" i="4" s="1"/>
  <c r="M121" i="4"/>
  <c r="L121" i="4"/>
  <c r="G121" i="4"/>
  <c r="N133" i="7"/>
  <c r="P135" i="7"/>
  <c r="Q134" i="7"/>
  <c r="X135" i="6"/>
  <c r="V136" i="6"/>
  <c r="H132" i="7"/>
  <c r="G133" i="7"/>
  <c r="I123" i="4"/>
  <c r="K122" i="4"/>
  <c r="H134" i="2"/>
  <c r="I133" i="2"/>
  <c r="F133" i="7"/>
  <c r="J45" i="6"/>
  <c r="I45" i="6"/>
  <c r="W136" i="6"/>
  <c r="O133" i="2"/>
  <c r="S132" i="2"/>
  <c r="R140" i="4"/>
  <c r="P123" i="4"/>
  <c r="U122" i="4"/>
  <c r="L130" i="2"/>
  <c r="T130" i="2" s="1"/>
  <c r="K131" i="2"/>
  <c r="J131" i="2"/>
  <c r="K129" i="7"/>
  <c r="S129" i="7" s="1"/>
  <c r="I130" i="7"/>
  <c r="J130" i="7"/>
  <c r="J134" i="4"/>
  <c r="U87" i="6"/>
  <c r="S128" i="7"/>
  <c r="P124" i="4" l="1"/>
  <c r="U123" i="4"/>
  <c r="T77" i="6"/>
  <c r="Y76" i="6"/>
  <c r="J131" i="7"/>
  <c r="K130" i="7"/>
  <c r="I131" i="7"/>
  <c r="V137" i="6"/>
  <c r="X136" i="6"/>
  <c r="N121" i="4"/>
  <c r="V121" i="4" s="1"/>
  <c r="L122" i="4"/>
  <c r="M122" i="4"/>
  <c r="G122" i="4"/>
  <c r="Q134" i="4"/>
  <c r="D138" i="2"/>
  <c r="B139" i="2"/>
  <c r="B138" i="4"/>
  <c r="D138" i="4" s="1"/>
  <c r="B138" i="6"/>
  <c r="D138" i="6" s="1"/>
  <c r="B138" i="7"/>
  <c r="D138" i="7" s="1"/>
  <c r="O134" i="2"/>
  <c r="S133" i="2"/>
  <c r="I134" i="2"/>
  <c r="H135" i="2"/>
  <c r="P136" i="7"/>
  <c r="Q135" i="7"/>
  <c r="S137" i="4"/>
  <c r="T136" i="4"/>
  <c r="J135" i="4"/>
  <c r="G134" i="7"/>
  <c r="H133" i="7"/>
  <c r="J132" i="2"/>
  <c r="L131" i="2"/>
  <c r="T131" i="2" s="1"/>
  <c r="K132" i="2"/>
  <c r="F134" i="7"/>
  <c r="Q138" i="2"/>
  <c r="N45" i="6"/>
  <c r="M45" i="6"/>
  <c r="N134" i="7"/>
  <c r="R141" i="4"/>
  <c r="H135" i="6"/>
  <c r="O139" i="7"/>
  <c r="H135" i="4"/>
  <c r="U88" i="6"/>
  <c r="W137" i="6"/>
  <c r="I124" i="4"/>
  <c r="K123" i="4"/>
  <c r="R136" i="2"/>
  <c r="P137" i="2"/>
  <c r="M131" i="7"/>
  <c r="R130" i="7"/>
  <c r="K131" i="7" l="1"/>
  <c r="I132" i="7"/>
  <c r="J132" i="7"/>
  <c r="I125" i="4"/>
  <c r="K124" i="4"/>
  <c r="O140" i="7"/>
  <c r="N135" i="7"/>
  <c r="H136" i="4"/>
  <c r="Q135" i="4"/>
  <c r="S130" i="7"/>
  <c r="Q139" i="2"/>
  <c r="F135" i="7"/>
  <c r="N122" i="4"/>
  <c r="V122" i="4" s="1"/>
  <c r="L123" i="4"/>
  <c r="M123" i="4"/>
  <c r="G123" i="4"/>
  <c r="T78" i="6"/>
  <c r="Y77" i="6"/>
  <c r="J136" i="4"/>
  <c r="S138" i="4"/>
  <c r="T137" i="4"/>
  <c r="J133" i="2"/>
  <c r="K133" i="2"/>
  <c r="L132" i="2"/>
  <c r="T132" i="2" s="1"/>
  <c r="M132" i="7"/>
  <c r="R131" i="7"/>
  <c r="P137" i="7"/>
  <c r="Q136" i="7"/>
  <c r="I135" i="2"/>
  <c r="H136" i="2"/>
  <c r="V138" i="6"/>
  <c r="X137" i="6"/>
  <c r="W138" i="6"/>
  <c r="O135" i="2"/>
  <c r="S134" i="2"/>
  <c r="O45" i="6"/>
  <c r="U89" i="6"/>
  <c r="P138" i="2"/>
  <c r="R137" i="2"/>
  <c r="R142" i="4"/>
  <c r="G135" i="7"/>
  <c r="H134" i="7"/>
  <c r="B140" i="2"/>
  <c r="D139" i="2"/>
  <c r="B139" i="4"/>
  <c r="D139" i="4" s="1"/>
  <c r="B139" i="6"/>
  <c r="D139" i="6" s="1"/>
  <c r="B139" i="7"/>
  <c r="D139" i="7" s="1"/>
  <c r="H136" i="6"/>
  <c r="P125" i="4"/>
  <c r="U124" i="4"/>
  <c r="Q136" i="4" l="1"/>
  <c r="H135" i="7"/>
  <c r="G136" i="7"/>
  <c r="J134" i="2"/>
  <c r="L133" i="2"/>
  <c r="T133" i="2" s="1"/>
  <c r="K134" i="2"/>
  <c r="R143" i="4"/>
  <c r="W139" i="6"/>
  <c r="N123" i="4"/>
  <c r="V123" i="4" s="1"/>
  <c r="L124" i="4"/>
  <c r="M124" i="4"/>
  <c r="G124" i="4"/>
  <c r="I126" i="4"/>
  <c r="K125" i="4"/>
  <c r="P139" i="2"/>
  <c r="R138" i="2"/>
  <c r="J137" i="4"/>
  <c r="O141" i="7"/>
  <c r="O136" i="2"/>
  <c r="S135" i="2"/>
  <c r="H137" i="6"/>
  <c r="X138" i="6"/>
  <c r="V139" i="6"/>
  <c r="M133" i="7"/>
  <c r="R132" i="7"/>
  <c r="K132" i="7"/>
  <c r="I133" i="7"/>
  <c r="J133" i="7"/>
  <c r="H137" i="4"/>
  <c r="S139" i="4"/>
  <c r="T138" i="4"/>
  <c r="P126" i="4"/>
  <c r="U125" i="4"/>
  <c r="B141" i="2"/>
  <c r="D140" i="2"/>
  <c r="B140" i="4"/>
  <c r="D140" i="4" s="1"/>
  <c r="B140" i="6"/>
  <c r="D140" i="6" s="1"/>
  <c r="B140" i="7"/>
  <c r="D140" i="7" s="1"/>
  <c r="U90" i="6"/>
  <c r="I136" i="2"/>
  <c r="H137" i="2"/>
  <c r="Q140" i="2"/>
  <c r="S131" i="7"/>
  <c r="F136" i="7"/>
  <c r="P138" i="7"/>
  <c r="Q137" i="7"/>
  <c r="Q45" i="6"/>
  <c r="P45" i="6"/>
  <c r="T79" i="6"/>
  <c r="Y78" i="6"/>
  <c r="N136" i="7"/>
  <c r="O142" i="7" l="1"/>
  <c r="H138" i="6"/>
  <c r="G138" i="6"/>
  <c r="J138" i="6" s="1"/>
  <c r="O137" i="2"/>
  <c r="S136" i="2"/>
  <c r="J138" i="4"/>
  <c r="H136" i="7"/>
  <c r="G137" i="7"/>
  <c r="R45" i="6"/>
  <c r="Z45" i="6" s="1"/>
  <c r="G46" i="6"/>
  <c r="R144" i="4"/>
  <c r="P139" i="7"/>
  <c r="Q138" i="7"/>
  <c r="K133" i="7"/>
  <c r="S133" i="7" s="1"/>
  <c r="I134" i="7"/>
  <c r="J134" i="7"/>
  <c r="M134" i="7"/>
  <c r="R133" i="7"/>
  <c r="I137" i="2"/>
  <c r="H138" i="2"/>
  <c r="D141" i="2"/>
  <c r="B142" i="2"/>
  <c r="B141" i="4"/>
  <c r="D141" i="4" s="1"/>
  <c r="B141" i="6"/>
  <c r="D141" i="6" s="1"/>
  <c r="B141" i="7"/>
  <c r="D141" i="7" s="1"/>
  <c r="L134" i="2"/>
  <c r="T134" i="2" s="1"/>
  <c r="J135" i="2"/>
  <c r="K135" i="2"/>
  <c r="N137" i="7"/>
  <c r="P127" i="4"/>
  <c r="U126" i="4"/>
  <c r="U91" i="6"/>
  <c r="H138" i="4"/>
  <c r="S132" i="7"/>
  <c r="P140" i="2"/>
  <c r="R139" i="2"/>
  <c r="W140" i="6"/>
  <c r="I127" i="4"/>
  <c r="K126" i="4"/>
  <c r="Q141" i="2"/>
  <c r="V140" i="6"/>
  <c r="X139" i="6"/>
  <c r="F137" i="7"/>
  <c r="L125" i="4"/>
  <c r="M125" i="4"/>
  <c r="N124" i="4"/>
  <c r="V124" i="4" s="1"/>
  <c r="G125" i="4"/>
  <c r="T80" i="6"/>
  <c r="Y79" i="6"/>
  <c r="S140" i="4"/>
  <c r="T139" i="4"/>
  <c r="Q137" i="4"/>
  <c r="T81" i="6" l="1"/>
  <c r="Y80" i="6"/>
  <c r="V141" i="6"/>
  <c r="X140" i="6"/>
  <c r="K134" i="7"/>
  <c r="I135" i="7"/>
  <c r="J135" i="7"/>
  <c r="N138" i="7"/>
  <c r="O138" i="2"/>
  <c r="S137" i="2"/>
  <c r="P128" i="4"/>
  <c r="U127" i="4"/>
  <c r="J46" i="6"/>
  <c r="I46" i="6"/>
  <c r="P140" i="7"/>
  <c r="Q139" i="7"/>
  <c r="R140" i="2"/>
  <c r="P141" i="2"/>
  <c r="I128" i="4"/>
  <c r="K127" i="4"/>
  <c r="G138" i="7"/>
  <c r="H137" i="7"/>
  <c r="I138" i="6"/>
  <c r="Q142" i="2"/>
  <c r="H139" i="2"/>
  <c r="I138" i="2"/>
  <c r="N125" i="4"/>
  <c r="V125" i="4" s="1"/>
  <c r="L126" i="4"/>
  <c r="M126" i="4"/>
  <c r="G126" i="4"/>
  <c r="L135" i="2"/>
  <c r="T135" i="2" s="1"/>
  <c r="J136" i="2"/>
  <c r="K136" i="2"/>
  <c r="S141" i="4"/>
  <c r="T140" i="4"/>
  <c r="W141" i="6"/>
  <c r="U92" i="6"/>
  <c r="M135" i="7"/>
  <c r="R134" i="7"/>
  <c r="D142" i="2"/>
  <c r="B143" i="2"/>
  <c r="B142" i="4"/>
  <c r="D142" i="4" s="1"/>
  <c r="B142" i="6"/>
  <c r="D142" i="6" s="1"/>
  <c r="B142" i="7"/>
  <c r="D142" i="7" s="1"/>
  <c r="Q138" i="4"/>
  <c r="F138" i="7"/>
  <c r="H139" i="4"/>
  <c r="G139" i="6"/>
  <c r="J139" i="6" s="1"/>
  <c r="H139" i="6"/>
  <c r="R145" i="4"/>
  <c r="J139" i="4"/>
  <c r="O143" i="7"/>
  <c r="D143" i="2" l="1"/>
  <c r="B144" i="2"/>
  <c r="B143" i="4"/>
  <c r="D143" i="4" s="1"/>
  <c r="B143" i="6"/>
  <c r="D143" i="6" s="1"/>
  <c r="B143" i="7"/>
  <c r="D143" i="7" s="1"/>
  <c r="G139" i="7"/>
  <c r="H138" i="7"/>
  <c r="N46" i="6"/>
  <c r="O46" i="6" s="1"/>
  <c r="M46" i="6"/>
  <c r="R146" i="4"/>
  <c r="S142" i="4"/>
  <c r="T141" i="4"/>
  <c r="K135" i="7"/>
  <c r="S135" i="7" s="1"/>
  <c r="I136" i="7"/>
  <c r="J136" i="7"/>
  <c r="N139" i="7"/>
  <c r="H140" i="4"/>
  <c r="I129" i="4"/>
  <c r="K128" i="4"/>
  <c r="M136" i="7"/>
  <c r="R135" i="7"/>
  <c r="I139" i="2"/>
  <c r="H140" i="2"/>
  <c r="R141" i="2"/>
  <c r="P142" i="2"/>
  <c r="P129" i="4"/>
  <c r="U128" i="4"/>
  <c r="G140" i="6"/>
  <c r="H140" i="6"/>
  <c r="I140" i="6" s="1"/>
  <c r="O144" i="7"/>
  <c r="I139" i="6"/>
  <c r="Q139" i="4"/>
  <c r="L136" i="2"/>
  <c r="T136" i="2" s="1"/>
  <c r="K137" i="2"/>
  <c r="J137" i="2"/>
  <c r="Q143" i="2"/>
  <c r="X141" i="6"/>
  <c r="V142" i="6"/>
  <c r="L127" i="4"/>
  <c r="M127" i="4"/>
  <c r="N126" i="4"/>
  <c r="V126" i="4" s="1"/>
  <c r="G127" i="4"/>
  <c r="S134" i="7"/>
  <c r="U93" i="6"/>
  <c r="F139" i="7"/>
  <c r="O139" i="2"/>
  <c r="S138" i="2"/>
  <c r="J140" i="4"/>
  <c r="W142" i="6"/>
  <c r="N138" i="6"/>
  <c r="P141" i="7"/>
  <c r="Q140" i="7"/>
  <c r="T82" i="6"/>
  <c r="Y81" i="6"/>
  <c r="P46" i="6" l="1"/>
  <c r="Q46" i="6"/>
  <c r="H141" i="6"/>
  <c r="G141" i="6"/>
  <c r="J141" i="6" s="1"/>
  <c r="U94" i="6"/>
  <c r="N139" i="6"/>
  <c r="H141" i="4"/>
  <c r="F140" i="7"/>
  <c r="J141" i="4"/>
  <c r="Q144" i="2"/>
  <c r="H141" i="2"/>
  <c r="I140" i="2"/>
  <c r="I130" i="4"/>
  <c r="K129" i="4"/>
  <c r="T83" i="6"/>
  <c r="Y82" i="6"/>
  <c r="R142" i="2"/>
  <c r="P143" i="2"/>
  <c r="K138" i="2"/>
  <c r="L137" i="2"/>
  <c r="T137" i="2" s="1"/>
  <c r="J138" i="2"/>
  <c r="O145" i="7"/>
  <c r="S143" i="4"/>
  <c r="T142" i="4"/>
  <c r="O140" i="2"/>
  <c r="S139" i="2"/>
  <c r="N140" i="6"/>
  <c r="N140" i="7"/>
  <c r="R147" i="4"/>
  <c r="D144" i="2"/>
  <c r="B145" i="2"/>
  <c r="B144" i="4"/>
  <c r="D144" i="4" s="1"/>
  <c r="B144" i="6"/>
  <c r="D144" i="6" s="1"/>
  <c r="B144" i="7"/>
  <c r="D144" i="7" s="1"/>
  <c r="V143" i="6"/>
  <c r="X142" i="6"/>
  <c r="K136" i="7"/>
  <c r="I137" i="7"/>
  <c r="J137" i="7"/>
  <c r="Q140" i="4"/>
  <c r="P130" i="4"/>
  <c r="U129" i="4"/>
  <c r="W143" i="6"/>
  <c r="H139" i="7"/>
  <c r="G140" i="7"/>
  <c r="P142" i="7"/>
  <c r="Q141" i="7"/>
  <c r="M128" i="4"/>
  <c r="N127" i="4"/>
  <c r="V127" i="4" s="1"/>
  <c r="L128" i="4"/>
  <c r="G128" i="4"/>
  <c r="J140" i="6"/>
  <c r="M137" i="7"/>
  <c r="R136" i="7"/>
  <c r="T84" i="6" l="1"/>
  <c r="Y83" i="6"/>
  <c r="M138" i="7"/>
  <c r="R137" i="7"/>
  <c r="Q141" i="4"/>
  <c r="O146" i="7"/>
  <c r="B146" i="2"/>
  <c r="D145" i="2"/>
  <c r="B145" i="4"/>
  <c r="D145" i="4" s="1"/>
  <c r="B145" i="6"/>
  <c r="D145" i="6" s="1"/>
  <c r="B145" i="7"/>
  <c r="D145" i="7" s="1"/>
  <c r="U95" i="6"/>
  <c r="K137" i="7"/>
  <c r="S137" i="7" s="1"/>
  <c r="I138" i="7"/>
  <c r="J138" i="7"/>
  <c r="W144" i="6"/>
  <c r="R148" i="4"/>
  <c r="H142" i="2"/>
  <c r="I141" i="2"/>
  <c r="H140" i="7"/>
  <c r="G141" i="7"/>
  <c r="L138" i="2"/>
  <c r="T138" i="2" s="1"/>
  <c r="K139" i="2"/>
  <c r="J139" i="2"/>
  <c r="O141" i="2"/>
  <c r="S140" i="2"/>
  <c r="H142" i="4"/>
  <c r="R143" i="2"/>
  <c r="P144" i="2"/>
  <c r="I141" i="6"/>
  <c r="P143" i="7"/>
  <c r="Q142" i="7"/>
  <c r="I131" i="4"/>
  <c r="K130" i="4"/>
  <c r="N128" i="4"/>
  <c r="V128" i="4" s="1"/>
  <c r="L129" i="4"/>
  <c r="M129" i="4"/>
  <c r="G129" i="4"/>
  <c r="S136" i="7"/>
  <c r="G142" i="6"/>
  <c r="J142" i="6" s="1"/>
  <c r="H142" i="6"/>
  <c r="X143" i="6"/>
  <c r="V144" i="6"/>
  <c r="Q145" i="2"/>
  <c r="F141" i="7"/>
  <c r="P131" i="4"/>
  <c r="U130" i="4"/>
  <c r="N141" i="7"/>
  <c r="S144" i="4"/>
  <c r="T143" i="4"/>
  <c r="J142" i="4"/>
  <c r="R46" i="6"/>
  <c r="Z46" i="6" s="1"/>
  <c r="G47" i="6"/>
  <c r="S145" i="4" l="1"/>
  <c r="T144" i="4"/>
  <c r="P144" i="7"/>
  <c r="Q143" i="7"/>
  <c r="I142" i="2"/>
  <c r="H143" i="2"/>
  <c r="O147" i="7"/>
  <c r="O142" i="2"/>
  <c r="S141" i="2"/>
  <c r="U96" i="6"/>
  <c r="V145" i="6"/>
  <c r="X144" i="6"/>
  <c r="J140" i="2"/>
  <c r="L139" i="2"/>
  <c r="T139" i="2" s="1"/>
  <c r="K140" i="2"/>
  <c r="H143" i="6"/>
  <c r="G143" i="6"/>
  <c r="J143" i="6" s="1"/>
  <c r="R144" i="2"/>
  <c r="P145" i="2"/>
  <c r="Q146" i="2"/>
  <c r="N142" i="7"/>
  <c r="R149" i="4"/>
  <c r="W145" i="6"/>
  <c r="M139" i="7"/>
  <c r="R138" i="7"/>
  <c r="J47" i="6"/>
  <c r="I47" i="6"/>
  <c r="F142" i="7"/>
  <c r="P132" i="4"/>
  <c r="U131" i="4"/>
  <c r="J143" i="4"/>
  <c r="I142" i="6"/>
  <c r="I132" i="4"/>
  <c r="K131" i="4"/>
  <c r="G142" i="7"/>
  <c r="H141" i="7"/>
  <c r="L130" i="4"/>
  <c r="M130" i="4"/>
  <c r="N129" i="4"/>
  <c r="V129" i="4" s="1"/>
  <c r="G130" i="4"/>
  <c r="Q142" i="4"/>
  <c r="H143" i="4"/>
  <c r="K138" i="7"/>
  <c r="I139" i="7"/>
  <c r="J139" i="7"/>
  <c r="D146" i="2"/>
  <c r="B147" i="2"/>
  <c r="B146" i="4"/>
  <c r="D146" i="4" s="1"/>
  <c r="B146" i="6"/>
  <c r="D146" i="6" s="1"/>
  <c r="B146" i="7"/>
  <c r="D146" i="7" s="1"/>
  <c r="T85" i="6"/>
  <c r="Y84" i="6"/>
  <c r="B148" i="2" l="1"/>
  <c r="D147" i="2"/>
  <c r="B147" i="4"/>
  <c r="D147" i="4" s="1"/>
  <c r="B147" i="6"/>
  <c r="D147" i="6" s="1"/>
  <c r="B147" i="7"/>
  <c r="D147" i="7" s="1"/>
  <c r="F143" i="7"/>
  <c r="P146" i="2"/>
  <c r="R145" i="2"/>
  <c r="Q143" i="4"/>
  <c r="V146" i="6"/>
  <c r="X145" i="6"/>
  <c r="S138" i="7"/>
  <c r="J144" i="4"/>
  <c r="M140" i="7"/>
  <c r="R139" i="7"/>
  <c r="I143" i="6"/>
  <c r="I143" i="2"/>
  <c r="H144" i="2"/>
  <c r="K139" i="7"/>
  <c r="I140" i="7"/>
  <c r="J140" i="7"/>
  <c r="P145" i="7"/>
  <c r="Q144" i="7"/>
  <c r="N130" i="4"/>
  <c r="V130" i="4" s="1"/>
  <c r="L131" i="4"/>
  <c r="M131" i="4"/>
  <c r="G131" i="4"/>
  <c r="W146" i="6"/>
  <c r="N143" i="7"/>
  <c r="O143" i="2"/>
  <c r="S142" i="2"/>
  <c r="H144" i="4"/>
  <c r="R150" i="4"/>
  <c r="G144" i="6"/>
  <c r="J144" i="6" s="1"/>
  <c r="H144" i="6"/>
  <c r="M47" i="6"/>
  <c r="N47" i="6"/>
  <c r="O47" i="6" s="1"/>
  <c r="T86" i="6"/>
  <c r="Y85" i="6"/>
  <c r="P133" i="4"/>
  <c r="U132" i="4"/>
  <c r="O148" i="7"/>
  <c r="S146" i="4"/>
  <c r="T145" i="4"/>
  <c r="I133" i="4"/>
  <c r="K132" i="4"/>
  <c r="U97" i="6"/>
  <c r="G143" i="7"/>
  <c r="H142" i="7"/>
  <c r="Q147" i="2"/>
  <c r="J141" i="2"/>
  <c r="K141" i="2"/>
  <c r="L140" i="2"/>
  <c r="T140" i="2" s="1"/>
  <c r="H143" i="7" l="1"/>
  <c r="G144" i="7"/>
  <c r="O149" i="7"/>
  <c r="I144" i="6"/>
  <c r="N131" i="4"/>
  <c r="V131" i="4" s="1"/>
  <c r="L132" i="4"/>
  <c r="M132" i="4"/>
  <c r="G132" i="4"/>
  <c r="I144" i="2"/>
  <c r="H145" i="2"/>
  <c r="G145" i="6"/>
  <c r="H145" i="6"/>
  <c r="I145" i="6" s="1"/>
  <c r="U98" i="6"/>
  <c r="P134" i="4"/>
  <c r="U133" i="4"/>
  <c r="R151" i="4"/>
  <c r="N144" i="7"/>
  <c r="P146" i="7"/>
  <c r="Q145" i="7"/>
  <c r="Q144" i="4"/>
  <c r="X146" i="6"/>
  <c r="V147" i="6"/>
  <c r="F144" i="7"/>
  <c r="J142" i="2"/>
  <c r="L141" i="2"/>
  <c r="T141" i="2" s="1"/>
  <c r="K142" i="2"/>
  <c r="I134" i="4"/>
  <c r="K133" i="4"/>
  <c r="W147" i="6"/>
  <c r="M141" i="7"/>
  <c r="R140" i="7"/>
  <c r="O144" i="2"/>
  <c r="S143" i="2"/>
  <c r="T87" i="6"/>
  <c r="Y86" i="6"/>
  <c r="J145" i="4"/>
  <c r="P47" i="6"/>
  <c r="Q47" i="6"/>
  <c r="K140" i="7"/>
  <c r="S140" i="7" s="1"/>
  <c r="I141" i="7"/>
  <c r="J141" i="7"/>
  <c r="Q148" i="2"/>
  <c r="H145" i="4"/>
  <c r="P147" i="2"/>
  <c r="R146" i="2"/>
  <c r="S147" i="4"/>
  <c r="T146" i="4"/>
  <c r="S139" i="7"/>
  <c r="B149" i="2"/>
  <c r="D148" i="2"/>
  <c r="B148" i="4"/>
  <c r="D148" i="4" s="1"/>
  <c r="B148" i="6"/>
  <c r="D148" i="6" s="1"/>
  <c r="B148" i="7"/>
  <c r="D148" i="7" s="1"/>
  <c r="I135" i="4" l="1"/>
  <c r="K134" i="4"/>
  <c r="O145" i="2"/>
  <c r="S144" i="2"/>
  <c r="I145" i="2"/>
  <c r="H146" i="2"/>
  <c r="B150" i="2"/>
  <c r="D149" i="2"/>
  <c r="B149" i="4"/>
  <c r="D149" i="4" s="1"/>
  <c r="B149" i="6"/>
  <c r="D149" i="6" s="1"/>
  <c r="B149" i="7"/>
  <c r="D149" i="7" s="1"/>
  <c r="H146" i="4"/>
  <c r="Q149" i="2"/>
  <c r="J146" i="4"/>
  <c r="K141" i="7"/>
  <c r="S141" i="7" s="1"/>
  <c r="I142" i="7"/>
  <c r="J142" i="7"/>
  <c r="S148" i="4"/>
  <c r="T147" i="4"/>
  <c r="W148" i="6"/>
  <c r="V148" i="6"/>
  <c r="X147" i="6"/>
  <c r="N145" i="7"/>
  <c r="U99" i="6"/>
  <c r="L133" i="4"/>
  <c r="M133" i="4"/>
  <c r="N132" i="4"/>
  <c r="V132" i="4" s="1"/>
  <c r="G133" i="4"/>
  <c r="T88" i="6"/>
  <c r="Y87" i="6"/>
  <c r="H146" i="6"/>
  <c r="G146" i="6"/>
  <c r="J146" i="6" s="1"/>
  <c r="J145" i="6"/>
  <c r="P148" i="2"/>
  <c r="R147" i="2"/>
  <c r="Q145" i="4"/>
  <c r="P135" i="4"/>
  <c r="U134" i="4"/>
  <c r="L142" i="2"/>
  <c r="T142" i="2" s="1"/>
  <c r="J143" i="2"/>
  <c r="K143" i="2"/>
  <c r="H144" i="7"/>
  <c r="G145" i="7"/>
  <c r="R152" i="4"/>
  <c r="O150" i="7"/>
  <c r="F145" i="7"/>
  <c r="R47" i="6"/>
  <c r="Z47" i="6" s="1"/>
  <c r="G48" i="6"/>
  <c r="M142" i="7"/>
  <c r="R141" i="7"/>
  <c r="P147" i="7"/>
  <c r="Q146" i="7"/>
  <c r="P148" i="7" l="1"/>
  <c r="Q147" i="7"/>
  <c r="R148" i="2"/>
  <c r="P149" i="2"/>
  <c r="L143" i="2"/>
  <c r="T143" i="2" s="1"/>
  <c r="J144" i="2"/>
  <c r="K144" i="2"/>
  <c r="V149" i="6"/>
  <c r="X148" i="6"/>
  <c r="O146" i="2"/>
  <c r="S145" i="2"/>
  <c r="J147" i="4"/>
  <c r="G147" i="6"/>
  <c r="J147" i="6" s="1"/>
  <c r="H147" i="6"/>
  <c r="W149" i="6"/>
  <c r="R153" i="4"/>
  <c r="H147" i="4"/>
  <c r="Q150" i="2"/>
  <c r="I146" i="6"/>
  <c r="U100" i="6"/>
  <c r="D150" i="2"/>
  <c r="B151" i="2"/>
  <c r="B150" i="4"/>
  <c r="D150" i="4" s="1"/>
  <c r="B150" i="6"/>
  <c r="D150" i="6" s="1"/>
  <c r="B150" i="7"/>
  <c r="D150" i="7" s="1"/>
  <c r="I136" i="4"/>
  <c r="K135" i="4"/>
  <c r="O151" i="7"/>
  <c r="G146" i="7"/>
  <c r="H145" i="7"/>
  <c r="Q146" i="4"/>
  <c r="S149" i="4"/>
  <c r="T148" i="4"/>
  <c r="H147" i="2"/>
  <c r="I146" i="2"/>
  <c r="J143" i="7"/>
  <c r="K142" i="7"/>
  <c r="I143" i="7"/>
  <c r="M143" i="7"/>
  <c r="R142" i="7"/>
  <c r="N133" i="4"/>
  <c r="V133" i="4" s="1"/>
  <c r="L134" i="4"/>
  <c r="M134" i="4"/>
  <c r="G134" i="4"/>
  <c r="J48" i="6"/>
  <c r="I48" i="6"/>
  <c r="P136" i="4"/>
  <c r="U135" i="4"/>
  <c r="F146" i="7"/>
  <c r="T89" i="6"/>
  <c r="Y88" i="6"/>
  <c r="N146" i="7"/>
  <c r="L135" i="4" l="1"/>
  <c r="M135" i="4"/>
  <c r="N134" i="4"/>
  <c r="V134" i="4" s="1"/>
  <c r="G135" i="4"/>
  <c r="G147" i="7"/>
  <c r="H146" i="7"/>
  <c r="D151" i="2"/>
  <c r="B152" i="2"/>
  <c r="B151" i="4"/>
  <c r="D151" i="4" s="1"/>
  <c r="B151" i="6"/>
  <c r="D151" i="6" s="1"/>
  <c r="B151" i="7"/>
  <c r="D151" i="7" s="1"/>
  <c r="L144" i="2"/>
  <c r="T144" i="2" s="1"/>
  <c r="J145" i="2"/>
  <c r="K145" i="2"/>
  <c r="I147" i="2"/>
  <c r="H148" i="2"/>
  <c r="H148" i="4"/>
  <c r="R149" i="2"/>
  <c r="P150" i="2"/>
  <c r="M144" i="7"/>
  <c r="R143" i="7"/>
  <c r="U101" i="6"/>
  <c r="N147" i="7"/>
  <c r="K143" i="7"/>
  <c r="I144" i="7"/>
  <c r="J144" i="7"/>
  <c r="I137" i="4"/>
  <c r="K136" i="4"/>
  <c r="W150" i="6"/>
  <c r="O147" i="2"/>
  <c r="S146" i="2"/>
  <c r="F147" i="7"/>
  <c r="P137" i="4"/>
  <c r="U136" i="4"/>
  <c r="R154" i="4"/>
  <c r="Q151" i="2"/>
  <c r="G148" i="6"/>
  <c r="H148" i="6"/>
  <c r="I148" i="6" s="1"/>
  <c r="P149" i="7"/>
  <c r="Q148" i="7"/>
  <c r="J148" i="4"/>
  <c r="N48" i="6"/>
  <c r="O48" i="6" s="1"/>
  <c r="M48" i="6"/>
  <c r="S142" i="7"/>
  <c r="T90" i="6"/>
  <c r="Y89" i="6"/>
  <c r="Q147" i="4"/>
  <c r="X149" i="6"/>
  <c r="V150" i="6"/>
  <c r="O152" i="7"/>
  <c r="S150" i="4"/>
  <c r="T149" i="4"/>
  <c r="I147" i="6"/>
  <c r="V151" i="6" l="1"/>
  <c r="X150" i="6"/>
  <c r="J148" i="6"/>
  <c r="M145" i="7"/>
  <c r="R144" i="7"/>
  <c r="D152" i="2"/>
  <c r="B153" i="2"/>
  <c r="B152" i="4"/>
  <c r="D152" i="4" s="1"/>
  <c r="B152" i="6"/>
  <c r="D152" i="6" s="1"/>
  <c r="B152" i="7"/>
  <c r="D152" i="7" s="1"/>
  <c r="J149" i="4"/>
  <c r="O148" i="2"/>
  <c r="S147" i="2"/>
  <c r="K144" i="7"/>
  <c r="I145" i="7"/>
  <c r="J145" i="7"/>
  <c r="R150" i="2"/>
  <c r="P151" i="2"/>
  <c r="K146" i="2"/>
  <c r="L145" i="2"/>
  <c r="T145" i="2" s="1"/>
  <c r="J146" i="2"/>
  <c r="H147" i="7"/>
  <c r="G148" i="7"/>
  <c r="Q152" i="2"/>
  <c r="S151" i="4"/>
  <c r="T150" i="4"/>
  <c r="F148" i="7"/>
  <c r="S143" i="7"/>
  <c r="H149" i="2"/>
  <c r="I148" i="2"/>
  <c r="H149" i="6"/>
  <c r="G149" i="6"/>
  <c r="J149" i="6" s="1"/>
  <c r="H149" i="4"/>
  <c r="Q148" i="4"/>
  <c r="T91" i="6"/>
  <c r="Y90" i="6"/>
  <c r="P150" i="7"/>
  <c r="Q149" i="7"/>
  <c r="R155" i="4"/>
  <c r="W151" i="6"/>
  <c r="P48" i="6"/>
  <c r="Q48" i="6"/>
  <c r="U102" i="6"/>
  <c r="N148" i="7"/>
  <c r="I138" i="4"/>
  <c r="K137" i="4"/>
  <c r="O153" i="7"/>
  <c r="P138" i="4"/>
  <c r="U137" i="4"/>
  <c r="M136" i="4"/>
  <c r="N135" i="4"/>
  <c r="V135" i="4" s="1"/>
  <c r="L136" i="4"/>
  <c r="G136" i="4"/>
  <c r="N136" i="4" l="1"/>
  <c r="V136" i="4" s="1"/>
  <c r="L137" i="4"/>
  <c r="M137" i="4"/>
  <c r="G137" i="4"/>
  <c r="I149" i="6"/>
  <c r="J150" i="4"/>
  <c r="H150" i="4"/>
  <c r="S152" i="4"/>
  <c r="T151" i="4"/>
  <c r="R151" i="2"/>
  <c r="P152" i="2"/>
  <c r="W152" i="6"/>
  <c r="R156" i="4"/>
  <c r="H150" i="2"/>
  <c r="I149" i="2"/>
  <c r="M146" i="7"/>
  <c r="R145" i="7"/>
  <c r="L146" i="2"/>
  <c r="T146" i="2" s="1"/>
  <c r="K147" i="2"/>
  <c r="J147" i="2"/>
  <c r="R48" i="6"/>
  <c r="Z48" i="6" s="1"/>
  <c r="G49" i="6"/>
  <c r="O149" i="2"/>
  <c r="S148" i="2"/>
  <c r="I139" i="4"/>
  <c r="K138" i="4"/>
  <c r="Q149" i="4"/>
  <c r="P139" i="4"/>
  <c r="U138" i="4"/>
  <c r="N149" i="7"/>
  <c r="Q153" i="2"/>
  <c r="T92" i="6"/>
  <c r="Y91" i="6"/>
  <c r="F149" i="7"/>
  <c r="H148" i="7"/>
  <c r="G149" i="7"/>
  <c r="K145" i="7"/>
  <c r="I146" i="7"/>
  <c r="J146" i="7"/>
  <c r="G150" i="6"/>
  <c r="H150" i="6"/>
  <c r="I150" i="6" s="1"/>
  <c r="O154" i="7"/>
  <c r="U103" i="6"/>
  <c r="P151" i="7"/>
  <c r="Q150" i="7"/>
  <c r="S144" i="7"/>
  <c r="B154" i="2"/>
  <c r="D153" i="2"/>
  <c r="B153" i="4"/>
  <c r="D153" i="4" s="1"/>
  <c r="B153" i="6"/>
  <c r="D153" i="6" s="1"/>
  <c r="B153" i="7"/>
  <c r="D153" i="7" s="1"/>
  <c r="V152" i="6"/>
  <c r="X151" i="6"/>
  <c r="N150" i="7" l="1"/>
  <c r="O150" i="2"/>
  <c r="S149" i="2"/>
  <c r="P153" i="2"/>
  <c r="R152" i="2"/>
  <c r="H151" i="6"/>
  <c r="I151" i="6" s="1"/>
  <c r="G151" i="6"/>
  <c r="H151" i="4"/>
  <c r="B155" i="2"/>
  <c r="D154" i="2"/>
  <c r="B154" i="4"/>
  <c r="D154" i="4" s="1"/>
  <c r="B154" i="6"/>
  <c r="D154" i="6" s="1"/>
  <c r="B154" i="7"/>
  <c r="D154" i="7" s="1"/>
  <c r="J49" i="6"/>
  <c r="I49" i="6"/>
  <c r="P140" i="4"/>
  <c r="U139" i="4"/>
  <c r="J150" i="6"/>
  <c r="T93" i="6"/>
  <c r="Y92" i="6"/>
  <c r="Q150" i="4"/>
  <c r="H151" i="2"/>
  <c r="I150" i="2"/>
  <c r="S153" i="4"/>
  <c r="T152" i="4"/>
  <c r="V153" i="6"/>
  <c r="X152" i="6"/>
  <c r="J147" i="7"/>
  <c r="K146" i="7"/>
  <c r="S146" i="7" s="1"/>
  <c r="I147" i="7"/>
  <c r="L147" i="2"/>
  <c r="T147" i="2" s="1"/>
  <c r="K148" i="2"/>
  <c r="J148" i="2"/>
  <c r="S145" i="7"/>
  <c r="Q154" i="2"/>
  <c r="I140" i="4"/>
  <c r="K139" i="4"/>
  <c r="R157" i="4"/>
  <c r="L138" i="4"/>
  <c r="M138" i="4"/>
  <c r="N137" i="4"/>
  <c r="V137" i="4" s="1"/>
  <c r="G138" i="4"/>
  <c r="W153" i="6"/>
  <c r="M147" i="7"/>
  <c r="R146" i="7"/>
  <c r="F150" i="7"/>
  <c r="J151" i="4"/>
  <c r="P152" i="7"/>
  <c r="Q151" i="7"/>
  <c r="U104" i="6"/>
  <c r="O155" i="7"/>
  <c r="G150" i="7"/>
  <c r="H149" i="7"/>
  <c r="W154" i="6" l="1"/>
  <c r="I141" i="4"/>
  <c r="K140" i="4"/>
  <c r="P141" i="4"/>
  <c r="U140" i="4"/>
  <c r="J151" i="6"/>
  <c r="H152" i="6"/>
  <c r="G152" i="6"/>
  <c r="J152" i="6" s="1"/>
  <c r="M49" i="6"/>
  <c r="N49" i="6"/>
  <c r="O49" i="6" s="1"/>
  <c r="P154" i="2"/>
  <c r="R153" i="2"/>
  <c r="N138" i="4"/>
  <c r="V138" i="4" s="1"/>
  <c r="L139" i="4"/>
  <c r="M139" i="4"/>
  <c r="G139" i="4"/>
  <c r="J149" i="2"/>
  <c r="K149" i="2"/>
  <c r="L148" i="2"/>
  <c r="T148" i="2" s="1"/>
  <c r="J152" i="4"/>
  <c r="V154" i="6"/>
  <c r="X153" i="6"/>
  <c r="H152" i="4"/>
  <c r="O151" i="2"/>
  <c r="S150" i="2"/>
  <c r="F151" i="7"/>
  <c r="M148" i="7"/>
  <c r="R147" i="7"/>
  <c r="S154" i="4"/>
  <c r="T153" i="4"/>
  <c r="G151" i="7"/>
  <c r="H150" i="7"/>
  <c r="I151" i="2"/>
  <c r="H152" i="2"/>
  <c r="B156" i="2"/>
  <c r="D155" i="2"/>
  <c r="B155" i="4"/>
  <c r="D155" i="4" s="1"/>
  <c r="B155" i="6"/>
  <c r="D155" i="6" s="1"/>
  <c r="B155" i="7"/>
  <c r="D155" i="7" s="1"/>
  <c r="O156" i="7"/>
  <c r="Q155" i="2"/>
  <c r="Q151" i="4"/>
  <c r="U105" i="6"/>
  <c r="R158" i="4"/>
  <c r="T94" i="6"/>
  <c r="Y93" i="6"/>
  <c r="P153" i="7"/>
  <c r="Q152" i="7"/>
  <c r="K147" i="7"/>
  <c r="I148" i="7"/>
  <c r="J148" i="7"/>
  <c r="N151" i="7"/>
  <c r="U106" i="6" l="1"/>
  <c r="P155" i="2"/>
  <c r="R154" i="2"/>
  <c r="P154" i="7"/>
  <c r="Q153" i="7"/>
  <c r="J150" i="2"/>
  <c r="L149" i="2"/>
  <c r="T149" i="2" s="1"/>
  <c r="K150" i="2"/>
  <c r="I152" i="2"/>
  <c r="H153" i="2"/>
  <c r="M149" i="7"/>
  <c r="R148" i="7"/>
  <c r="G153" i="6"/>
  <c r="J153" i="6" s="1"/>
  <c r="H153" i="6"/>
  <c r="I153" i="6" s="1"/>
  <c r="O152" i="2"/>
  <c r="S151" i="2"/>
  <c r="D156" i="2"/>
  <c r="B157" i="2"/>
  <c r="B156" i="4"/>
  <c r="D156" i="4" s="1"/>
  <c r="B156" i="6"/>
  <c r="D156" i="6" s="1"/>
  <c r="B156" i="7"/>
  <c r="D156" i="7" s="1"/>
  <c r="P142" i="4"/>
  <c r="U141" i="4"/>
  <c r="Q156" i="2"/>
  <c r="R159" i="4"/>
  <c r="O157" i="7"/>
  <c r="X154" i="6"/>
  <c r="V155" i="6"/>
  <c r="N139" i="4"/>
  <c r="V139" i="4" s="1"/>
  <c r="L140" i="4"/>
  <c r="M140" i="4"/>
  <c r="G140" i="4"/>
  <c r="I152" i="6"/>
  <c r="I142" i="4"/>
  <c r="K141" i="4"/>
  <c r="P49" i="6"/>
  <c r="Q49" i="6"/>
  <c r="Q152" i="4"/>
  <c r="N152" i="7"/>
  <c r="K148" i="7"/>
  <c r="I149" i="7"/>
  <c r="J149" i="7"/>
  <c r="J153" i="4"/>
  <c r="W155" i="6"/>
  <c r="F152" i="7"/>
  <c r="H153" i="4"/>
  <c r="S155" i="4"/>
  <c r="T154" i="4"/>
  <c r="T95" i="6"/>
  <c r="Y94" i="6"/>
  <c r="S147" i="7"/>
  <c r="H151" i="7"/>
  <c r="G152" i="7"/>
  <c r="F153" i="7" l="1"/>
  <c r="H154" i="4"/>
  <c r="N153" i="7"/>
  <c r="S156" i="4"/>
  <c r="T155" i="4"/>
  <c r="W156" i="6"/>
  <c r="R160" i="4"/>
  <c r="D157" i="2"/>
  <c r="B158" i="2"/>
  <c r="B157" i="4"/>
  <c r="D157" i="4" s="1"/>
  <c r="B157" i="6"/>
  <c r="D157" i="6" s="1"/>
  <c r="B157" i="7"/>
  <c r="D157" i="7" s="1"/>
  <c r="M150" i="7"/>
  <c r="R149" i="7"/>
  <c r="P155" i="7"/>
  <c r="Q154" i="7"/>
  <c r="J154" i="4"/>
  <c r="P156" i="2"/>
  <c r="R155" i="2"/>
  <c r="L141" i="4"/>
  <c r="M141" i="4"/>
  <c r="N140" i="4"/>
  <c r="V140" i="4" s="1"/>
  <c r="G141" i="4"/>
  <c r="Q157" i="2"/>
  <c r="R49" i="6"/>
  <c r="Z49" i="6" s="1"/>
  <c r="G50" i="6"/>
  <c r="V156" i="6"/>
  <c r="X155" i="6"/>
  <c r="O153" i="2"/>
  <c r="S152" i="2"/>
  <c r="Q153" i="4"/>
  <c r="I153" i="2"/>
  <c r="H154" i="2"/>
  <c r="K149" i="7"/>
  <c r="I150" i="7"/>
  <c r="J150" i="7"/>
  <c r="H154" i="6"/>
  <c r="I154" i="6" s="1"/>
  <c r="G154" i="6"/>
  <c r="P143" i="4"/>
  <c r="U142" i="4"/>
  <c r="U107" i="6"/>
  <c r="T96" i="6"/>
  <c r="Y95" i="6"/>
  <c r="H152" i="7"/>
  <c r="G153" i="7"/>
  <c r="S148" i="7"/>
  <c r="I143" i="4"/>
  <c r="K142" i="4"/>
  <c r="O158" i="7"/>
  <c r="J151" i="2"/>
  <c r="K151" i="2"/>
  <c r="L150" i="2"/>
  <c r="T150" i="2" s="1"/>
  <c r="L151" i="2" l="1"/>
  <c r="T151" i="2" s="1"/>
  <c r="J152" i="2"/>
  <c r="K152" i="2"/>
  <c r="P156" i="7"/>
  <c r="Q155" i="7"/>
  <c r="O159" i="7"/>
  <c r="T97" i="6"/>
  <c r="Y96" i="6"/>
  <c r="J154" i="6"/>
  <c r="Q154" i="4"/>
  <c r="R161" i="4"/>
  <c r="N154" i="7"/>
  <c r="D158" i="2"/>
  <c r="B159" i="2"/>
  <c r="B158" i="4"/>
  <c r="D158" i="4" s="1"/>
  <c r="B158" i="6"/>
  <c r="D158" i="6" s="1"/>
  <c r="B158" i="7"/>
  <c r="D158" i="7" s="1"/>
  <c r="M151" i="7"/>
  <c r="R150" i="7"/>
  <c r="P144" i="4"/>
  <c r="U143" i="4"/>
  <c r="F154" i="7"/>
  <c r="N141" i="4"/>
  <c r="V141" i="4" s="1"/>
  <c r="L142" i="4"/>
  <c r="M142" i="4"/>
  <c r="G142" i="4"/>
  <c r="U108" i="6"/>
  <c r="I144" i="4"/>
  <c r="K143" i="4"/>
  <c r="K150" i="7"/>
  <c r="S150" i="7" s="1"/>
  <c r="I151" i="7"/>
  <c r="J151" i="7"/>
  <c r="P157" i="2"/>
  <c r="R156" i="2"/>
  <c r="W157" i="6"/>
  <c r="V157" i="6"/>
  <c r="X156" i="6"/>
  <c r="S157" i="4"/>
  <c r="T156" i="4"/>
  <c r="S149" i="7"/>
  <c r="O154" i="2"/>
  <c r="S153" i="2"/>
  <c r="Q158" i="2"/>
  <c r="J155" i="4"/>
  <c r="H155" i="4"/>
  <c r="J50" i="6"/>
  <c r="I50" i="6"/>
  <c r="G154" i="7"/>
  <c r="H153" i="7"/>
  <c r="H155" i="2"/>
  <c r="I154" i="2"/>
  <c r="G155" i="6"/>
  <c r="H155" i="6"/>
  <c r="I155" i="6" s="1"/>
  <c r="G155" i="7" l="1"/>
  <c r="H154" i="7"/>
  <c r="N155" i="7"/>
  <c r="U109" i="6"/>
  <c r="Q155" i="4"/>
  <c r="P157" i="7"/>
  <c r="Q156" i="7"/>
  <c r="Q159" i="2"/>
  <c r="J155" i="6"/>
  <c r="H156" i="4"/>
  <c r="P158" i="2"/>
  <c r="R157" i="2"/>
  <c r="D159" i="2"/>
  <c r="B160" i="2"/>
  <c r="B159" i="4"/>
  <c r="D159" i="4" s="1"/>
  <c r="B159" i="6"/>
  <c r="D159" i="6" s="1"/>
  <c r="B159" i="7"/>
  <c r="D159" i="7" s="1"/>
  <c r="M50" i="6"/>
  <c r="N50" i="6"/>
  <c r="W158" i="6"/>
  <c r="F155" i="7"/>
  <c r="H156" i="2"/>
  <c r="I155" i="2"/>
  <c r="J156" i="4"/>
  <c r="S158" i="4"/>
  <c r="T157" i="4"/>
  <c r="P145" i="4"/>
  <c r="U144" i="4"/>
  <c r="L152" i="2"/>
  <c r="T152" i="2" s="1"/>
  <c r="J153" i="2"/>
  <c r="K153" i="2"/>
  <c r="G156" i="6"/>
  <c r="H156" i="6"/>
  <c r="I156" i="6" s="1"/>
  <c r="M152" i="7"/>
  <c r="R151" i="7"/>
  <c r="O160" i="7"/>
  <c r="X157" i="6"/>
  <c r="V158" i="6"/>
  <c r="I145" i="4"/>
  <c r="K144" i="4"/>
  <c r="R162" i="4"/>
  <c r="O155" i="2"/>
  <c r="S154" i="2"/>
  <c r="K151" i="7"/>
  <c r="S151" i="7" s="1"/>
  <c r="I152" i="7"/>
  <c r="J152" i="7"/>
  <c r="L143" i="4"/>
  <c r="M143" i="4"/>
  <c r="N142" i="4"/>
  <c r="V142" i="4" s="1"/>
  <c r="G143" i="4"/>
  <c r="T98" i="6"/>
  <c r="Y97" i="6"/>
  <c r="Q156" i="4" l="1"/>
  <c r="K152" i="7"/>
  <c r="I153" i="7"/>
  <c r="J153" i="7"/>
  <c r="Q160" i="2"/>
  <c r="U110" i="6"/>
  <c r="H157" i="6"/>
  <c r="G157" i="6"/>
  <c r="J157" i="6" s="1"/>
  <c r="O50" i="6"/>
  <c r="R158" i="2"/>
  <c r="P159" i="2"/>
  <c r="M144" i="4"/>
  <c r="N143" i="4"/>
  <c r="V143" i="4" s="1"/>
  <c r="L144" i="4"/>
  <c r="G144" i="4"/>
  <c r="S159" i="4"/>
  <c r="T158" i="4"/>
  <c r="W159" i="6"/>
  <c r="K154" i="2"/>
  <c r="L153" i="2"/>
  <c r="T153" i="2" s="1"/>
  <c r="J154" i="2"/>
  <c r="O156" i="2"/>
  <c r="S155" i="2"/>
  <c r="P158" i="7"/>
  <c r="Q157" i="7"/>
  <c r="N156" i="7"/>
  <c r="H157" i="4"/>
  <c r="I146" i="4"/>
  <c r="K145" i="4"/>
  <c r="J156" i="6"/>
  <c r="T99" i="6"/>
  <c r="Y98" i="6"/>
  <c r="O161" i="7"/>
  <c r="H157" i="2"/>
  <c r="I156" i="2"/>
  <c r="D160" i="2"/>
  <c r="B161" i="2"/>
  <c r="B160" i="4"/>
  <c r="D160" i="4" s="1"/>
  <c r="B160" i="6"/>
  <c r="D160" i="6" s="1"/>
  <c r="B160" i="7"/>
  <c r="D160" i="7" s="1"/>
  <c r="V159" i="6"/>
  <c r="X158" i="6"/>
  <c r="J157" i="4"/>
  <c r="F156" i="7"/>
  <c r="R163" i="4"/>
  <c r="M153" i="7"/>
  <c r="R152" i="7"/>
  <c r="P146" i="4"/>
  <c r="U145" i="4"/>
  <c r="H155" i="7"/>
  <c r="G156" i="7"/>
  <c r="R159" i="2" l="1"/>
  <c r="P160" i="2"/>
  <c r="M154" i="7"/>
  <c r="R153" i="7"/>
  <c r="P50" i="6"/>
  <c r="Q50" i="6"/>
  <c r="O162" i="7"/>
  <c r="O157" i="2"/>
  <c r="S156" i="2"/>
  <c r="H156" i="7"/>
  <c r="G157" i="7"/>
  <c r="K155" i="2"/>
  <c r="J155" i="2"/>
  <c r="L154" i="2"/>
  <c r="T154" i="2" s="1"/>
  <c r="K153" i="7"/>
  <c r="S153" i="7" s="1"/>
  <c r="I154" i="7"/>
  <c r="J154" i="7"/>
  <c r="W160" i="6"/>
  <c r="Q161" i="2"/>
  <c r="V160" i="6"/>
  <c r="X159" i="6"/>
  <c r="P159" i="7"/>
  <c r="Q158" i="7"/>
  <c r="R164" i="4"/>
  <c r="S160" i="4"/>
  <c r="T159" i="4"/>
  <c r="N144" i="4"/>
  <c r="V144" i="4" s="1"/>
  <c r="L145" i="4"/>
  <c r="M145" i="4"/>
  <c r="G145" i="4"/>
  <c r="I157" i="6"/>
  <c r="S152" i="7"/>
  <c r="G158" i="6"/>
  <c r="J158" i="6" s="1"/>
  <c r="H158" i="6"/>
  <c r="I147" i="4"/>
  <c r="K146" i="4"/>
  <c r="H158" i="4"/>
  <c r="I157" i="2"/>
  <c r="H158" i="2"/>
  <c r="J158" i="4"/>
  <c r="T100" i="6"/>
  <c r="Y99" i="6"/>
  <c r="N157" i="7"/>
  <c r="P147" i="4"/>
  <c r="U146" i="4"/>
  <c r="B162" i="2"/>
  <c r="D161" i="2"/>
  <c r="B161" i="4"/>
  <c r="D161" i="4" s="1"/>
  <c r="B161" i="6"/>
  <c r="D161" i="6" s="1"/>
  <c r="B161" i="7"/>
  <c r="D161" i="7" s="1"/>
  <c r="F157" i="7"/>
  <c r="U111" i="6"/>
  <c r="Q157" i="4"/>
  <c r="P148" i="4" l="1"/>
  <c r="U147" i="4"/>
  <c r="S161" i="4"/>
  <c r="T160" i="4"/>
  <c r="V161" i="6"/>
  <c r="X160" i="6"/>
  <c r="O163" i="7"/>
  <c r="Q162" i="2"/>
  <c r="J156" i="2"/>
  <c r="L155" i="2"/>
  <c r="T155" i="2" s="1"/>
  <c r="K156" i="2"/>
  <c r="N158" i="7"/>
  <c r="G158" i="7"/>
  <c r="H157" i="7"/>
  <c r="R165" i="4"/>
  <c r="T101" i="6"/>
  <c r="Y100" i="6"/>
  <c r="F158" i="7"/>
  <c r="W161" i="6"/>
  <c r="M155" i="7"/>
  <c r="R154" i="7"/>
  <c r="H159" i="4"/>
  <c r="R50" i="6"/>
  <c r="Z50" i="6" s="1"/>
  <c r="G51" i="6"/>
  <c r="Q158" i="4"/>
  <c r="D162" i="2"/>
  <c r="B163" i="2"/>
  <c r="B162" i="4"/>
  <c r="D162" i="4" s="1"/>
  <c r="B162" i="6"/>
  <c r="D162" i="6" s="1"/>
  <c r="B162" i="7"/>
  <c r="D162" i="7" s="1"/>
  <c r="I148" i="4"/>
  <c r="K147" i="4"/>
  <c r="L146" i="4"/>
  <c r="M146" i="4"/>
  <c r="N145" i="4"/>
  <c r="V145" i="4" s="1"/>
  <c r="G146" i="4"/>
  <c r="P160" i="7"/>
  <c r="Q159" i="7"/>
  <c r="R160" i="2"/>
  <c r="P161" i="2"/>
  <c r="H159" i="2"/>
  <c r="I158" i="2"/>
  <c r="G159" i="6"/>
  <c r="H159" i="6"/>
  <c r="I159" i="6" s="1"/>
  <c r="U112" i="6"/>
  <c r="J159" i="4"/>
  <c r="I158" i="6"/>
  <c r="J155" i="7"/>
  <c r="K154" i="7"/>
  <c r="S154" i="7" s="1"/>
  <c r="I155" i="7"/>
  <c r="O158" i="2"/>
  <c r="S157" i="2"/>
  <c r="J160" i="4" l="1"/>
  <c r="D163" i="2"/>
  <c r="B164" i="2"/>
  <c r="B163" i="4"/>
  <c r="D163" i="4" s="1"/>
  <c r="B163" i="6"/>
  <c r="D163" i="6" s="1"/>
  <c r="B163" i="7"/>
  <c r="D163" i="7" s="1"/>
  <c r="H160" i="2"/>
  <c r="I159" i="2"/>
  <c r="V162" i="6"/>
  <c r="X161" i="6"/>
  <c r="H160" i="6"/>
  <c r="G160" i="6"/>
  <c r="J160" i="6" s="1"/>
  <c r="O159" i="2"/>
  <c r="S158" i="2"/>
  <c r="U113" i="6"/>
  <c r="P162" i="2"/>
  <c r="R161" i="2"/>
  <c r="N146" i="4"/>
  <c r="V146" i="4" s="1"/>
  <c r="L147" i="4"/>
  <c r="M147" i="4"/>
  <c r="G147" i="4"/>
  <c r="T102" i="6"/>
  <c r="Y101" i="6"/>
  <c r="H160" i="4"/>
  <c r="N159" i="7"/>
  <c r="Q159" i="4"/>
  <c r="R166" i="4"/>
  <c r="J157" i="2"/>
  <c r="L156" i="2"/>
  <c r="T156" i="2" s="1"/>
  <c r="K157" i="2"/>
  <c r="S162" i="4"/>
  <c r="T161" i="4"/>
  <c r="I156" i="7"/>
  <c r="K155" i="7"/>
  <c r="J156" i="7"/>
  <c r="F159" i="7"/>
  <c r="I149" i="4"/>
  <c r="K148" i="4"/>
  <c r="J51" i="6"/>
  <c r="I51" i="6"/>
  <c r="M156" i="7"/>
  <c r="R155" i="7"/>
  <c r="Q163" i="2"/>
  <c r="P161" i="7"/>
  <c r="Q160" i="7"/>
  <c r="J159" i="6"/>
  <c r="W162" i="6"/>
  <c r="G159" i="7"/>
  <c r="H158" i="7"/>
  <c r="O164" i="7"/>
  <c r="P149" i="4"/>
  <c r="U148" i="4"/>
  <c r="O160" i="2" l="1"/>
  <c r="S159" i="2"/>
  <c r="I150" i="4"/>
  <c r="K149" i="4"/>
  <c r="Q160" i="4"/>
  <c r="I160" i="2"/>
  <c r="H161" i="2"/>
  <c r="Q164" i="2"/>
  <c r="N160" i="7"/>
  <c r="N147" i="4"/>
  <c r="V147" i="4" s="1"/>
  <c r="L148" i="4"/>
  <c r="M148" i="4"/>
  <c r="G148" i="4"/>
  <c r="I160" i="6"/>
  <c r="O165" i="7"/>
  <c r="F160" i="7"/>
  <c r="M157" i="7"/>
  <c r="R156" i="7"/>
  <c r="J158" i="2"/>
  <c r="L157" i="2"/>
  <c r="T157" i="2" s="1"/>
  <c r="K158" i="2"/>
  <c r="B165" i="2"/>
  <c r="D164" i="2"/>
  <c r="B164" i="4"/>
  <c r="D164" i="4" s="1"/>
  <c r="B164" i="6"/>
  <c r="D164" i="6" s="1"/>
  <c r="B164" i="7"/>
  <c r="D164" i="7" s="1"/>
  <c r="P162" i="7"/>
  <c r="Q161" i="7"/>
  <c r="M51" i="6"/>
  <c r="N51" i="6"/>
  <c r="O51" i="6" s="1"/>
  <c r="S155" i="7"/>
  <c r="R167" i="4"/>
  <c r="P163" i="2"/>
  <c r="R162" i="2"/>
  <c r="G161" i="6"/>
  <c r="H161" i="6"/>
  <c r="I161" i="6" s="1"/>
  <c r="P150" i="4"/>
  <c r="U149" i="4"/>
  <c r="H159" i="7"/>
  <c r="G160" i="7"/>
  <c r="I157" i="7"/>
  <c r="K156" i="7"/>
  <c r="S156" i="7" s="1"/>
  <c r="J157" i="7"/>
  <c r="X162" i="6"/>
  <c r="V163" i="6"/>
  <c r="J161" i="4"/>
  <c r="S163" i="4"/>
  <c r="T162" i="4"/>
  <c r="W163" i="6"/>
  <c r="H161" i="4"/>
  <c r="T103" i="6"/>
  <c r="Y102" i="6"/>
  <c r="U114" i="6"/>
  <c r="V164" i="6" l="1"/>
  <c r="X163" i="6"/>
  <c r="L149" i="4"/>
  <c r="M149" i="4"/>
  <c r="N148" i="4"/>
  <c r="V148" i="4" s="1"/>
  <c r="G149" i="4"/>
  <c r="W164" i="6"/>
  <c r="D165" i="2"/>
  <c r="B166" i="2"/>
  <c r="B165" i="4"/>
  <c r="D165" i="4" s="1"/>
  <c r="B165" i="6"/>
  <c r="D165" i="6" s="1"/>
  <c r="B165" i="7"/>
  <c r="D165" i="7" s="1"/>
  <c r="P151" i="4"/>
  <c r="U150" i="4"/>
  <c r="F161" i="7"/>
  <c r="O166" i="7"/>
  <c r="N161" i="7"/>
  <c r="I151" i="4"/>
  <c r="K150" i="4"/>
  <c r="J161" i="6"/>
  <c r="H162" i="4"/>
  <c r="S164" i="4"/>
  <c r="T163" i="4"/>
  <c r="Q165" i="2"/>
  <c r="Q161" i="4"/>
  <c r="U115" i="6"/>
  <c r="K157" i="7"/>
  <c r="S157" i="7" s="1"/>
  <c r="I158" i="7"/>
  <c r="J158" i="7"/>
  <c r="T104" i="6"/>
  <c r="Y103" i="6"/>
  <c r="H160" i="7"/>
  <c r="G161" i="7"/>
  <c r="R163" i="2"/>
  <c r="P164" i="2"/>
  <c r="P163" i="7"/>
  <c r="Q162" i="7"/>
  <c r="M158" i="7"/>
  <c r="R157" i="7"/>
  <c r="H162" i="6"/>
  <c r="I162" i="6" s="1"/>
  <c r="G162" i="6"/>
  <c r="J159" i="2"/>
  <c r="L158" i="2"/>
  <c r="T158" i="2" s="1"/>
  <c r="K159" i="2"/>
  <c r="I161" i="2"/>
  <c r="H162" i="2"/>
  <c r="O161" i="2"/>
  <c r="S160" i="2"/>
  <c r="Q51" i="6"/>
  <c r="P51" i="6"/>
  <c r="J162" i="4"/>
  <c r="R168" i="4"/>
  <c r="R164" i="2" l="1"/>
  <c r="P165" i="2"/>
  <c r="H163" i="4"/>
  <c r="H163" i="2"/>
  <c r="I162" i="2"/>
  <c r="W165" i="6"/>
  <c r="M159" i="7"/>
  <c r="R158" i="7"/>
  <c r="S165" i="4"/>
  <c r="T164" i="4"/>
  <c r="J163" i="4"/>
  <c r="Q162" i="4"/>
  <c r="O167" i="7"/>
  <c r="O162" i="2"/>
  <c r="S161" i="2"/>
  <c r="I152" i="4"/>
  <c r="K151" i="4"/>
  <c r="G162" i="7"/>
  <c r="H161" i="7"/>
  <c r="N162" i="7"/>
  <c r="R51" i="6"/>
  <c r="Z51" i="6" s="1"/>
  <c r="G52" i="6"/>
  <c r="J160" i="2"/>
  <c r="L159" i="2"/>
  <c r="T159" i="2" s="1"/>
  <c r="K160" i="2"/>
  <c r="F162" i="7"/>
  <c r="T105" i="6"/>
  <c r="Y104" i="6"/>
  <c r="Q166" i="2"/>
  <c r="N149" i="4"/>
  <c r="V149" i="4" s="1"/>
  <c r="L150" i="4"/>
  <c r="M150" i="4"/>
  <c r="G150" i="4"/>
  <c r="P164" i="7"/>
  <c r="Q163" i="7"/>
  <c r="D166" i="2"/>
  <c r="B167" i="2"/>
  <c r="B166" i="4"/>
  <c r="D166" i="4" s="1"/>
  <c r="B166" i="6"/>
  <c r="D166" i="6" s="1"/>
  <c r="B166" i="7"/>
  <c r="D166" i="7" s="1"/>
  <c r="G163" i="6"/>
  <c r="H163" i="6"/>
  <c r="I163" i="6" s="1"/>
  <c r="R169" i="4"/>
  <c r="U116" i="6"/>
  <c r="P152" i="4"/>
  <c r="U151" i="4"/>
  <c r="J162" i="6"/>
  <c r="J159" i="7"/>
  <c r="K158" i="7"/>
  <c r="S158" i="7" s="1"/>
  <c r="I159" i="7"/>
  <c r="V165" i="6"/>
  <c r="X164" i="6"/>
  <c r="T106" i="6" l="1"/>
  <c r="Y105" i="6"/>
  <c r="I160" i="7"/>
  <c r="K159" i="7"/>
  <c r="J160" i="7"/>
  <c r="S166" i="4"/>
  <c r="T165" i="4"/>
  <c r="D167" i="2"/>
  <c r="B168" i="2"/>
  <c r="B167" i="4"/>
  <c r="D167" i="4" s="1"/>
  <c r="B167" i="6"/>
  <c r="D167" i="6" s="1"/>
  <c r="B167" i="7"/>
  <c r="D167" i="7" s="1"/>
  <c r="L151" i="4"/>
  <c r="M151" i="4"/>
  <c r="N150" i="4"/>
  <c r="V150" i="4" s="1"/>
  <c r="G151" i="4"/>
  <c r="N163" i="7"/>
  <c r="P165" i="7"/>
  <c r="Q164" i="7"/>
  <c r="Q167" i="2"/>
  <c r="L160" i="2"/>
  <c r="T160" i="2" s="1"/>
  <c r="K161" i="2"/>
  <c r="J161" i="2"/>
  <c r="G163" i="7"/>
  <c r="H162" i="7"/>
  <c r="M160" i="7"/>
  <c r="R159" i="7"/>
  <c r="R165" i="2"/>
  <c r="P166" i="2"/>
  <c r="I153" i="4"/>
  <c r="K152" i="4"/>
  <c r="X165" i="6"/>
  <c r="V166" i="6"/>
  <c r="I163" i="2"/>
  <c r="H164" i="2"/>
  <c r="R170" i="4"/>
  <c r="O168" i="7"/>
  <c r="F163" i="7"/>
  <c r="J163" i="6"/>
  <c r="J52" i="6"/>
  <c r="I52" i="6"/>
  <c r="Q163" i="4"/>
  <c r="W166" i="6"/>
  <c r="G164" i="6"/>
  <c r="J164" i="6" s="1"/>
  <c r="H164" i="6"/>
  <c r="U117" i="6"/>
  <c r="H164" i="4"/>
  <c r="O163" i="2"/>
  <c r="S162" i="2"/>
  <c r="P153" i="4"/>
  <c r="U152" i="4"/>
  <c r="J164" i="4"/>
  <c r="O164" i="2" l="1"/>
  <c r="S163" i="2"/>
  <c r="I164" i="2"/>
  <c r="H165" i="2"/>
  <c r="M161" i="7"/>
  <c r="R160" i="7"/>
  <c r="H165" i="6"/>
  <c r="I165" i="6" s="1"/>
  <c r="G165" i="6"/>
  <c r="H163" i="7"/>
  <c r="G164" i="7"/>
  <c r="S159" i="7"/>
  <c r="Q168" i="2"/>
  <c r="J165" i="4"/>
  <c r="W167" i="6"/>
  <c r="V167" i="6"/>
  <c r="X166" i="6"/>
  <c r="P166" i="7"/>
  <c r="Q165" i="7"/>
  <c r="Q164" i="4"/>
  <c r="K162" i="2"/>
  <c r="J162" i="2"/>
  <c r="L161" i="2"/>
  <c r="T161" i="2" s="1"/>
  <c r="K160" i="7"/>
  <c r="S160" i="7" s="1"/>
  <c r="I161" i="7"/>
  <c r="J161" i="7"/>
  <c r="H165" i="4"/>
  <c r="S167" i="4"/>
  <c r="T166" i="4"/>
  <c r="F164" i="7"/>
  <c r="O169" i="7"/>
  <c r="P154" i="4"/>
  <c r="U153" i="4"/>
  <c r="N52" i="6"/>
  <c r="M52" i="6"/>
  <c r="I154" i="4"/>
  <c r="K153" i="4"/>
  <c r="N164" i="7"/>
  <c r="D168" i="2"/>
  <c r="B169" i="2"/>
  <c r="B168" i="4"/>
  <c r="D168" i="4" s="1"/>
  <c r="B168" i="6"/>
  <c r="D168" i="6" s="1"/>
  <c r="B168" i="7"/>
  <c r="D168" i="7" s="1"/>
  <c r="M152" i="4"/>
  <c r="N151" i="4"/>
  <c r="V151" i="4" s="1"/>
  <c r="L152" i="4"/>
  <c r="G152" i="4"/>
  <c r="U118" i="6"/>
  <c r="I164" i="6"/>
  <c r="R171" i="4"/>
  <c r="R166" i="2"/>
  <c r="P167" i="2"/>
  <c r="T107" i="6"/>
  <c r="Y106" i="6"/>
  <c r="H166" i="4" l="1"/>
  <c r="O52" i="6"/>
  <c r="Q169" i="2"/>
  <c r="U119" i="6"/>
  <c r="B170" i="2"/>
  <c r="D169" i="2"/>
  <c r="B169" i="4"/>
  <c r="D169" i="4" s="1"/>
  <c r="B169" i="6"/>
  <c r="D169" i="6" s="1"/>
  <c r="B169" i="7"/>
  <c r="D169" i="7" s="1"/>
  <c r="S168" i="4"/>
  <c r="T167" i="4"/>
  <c r="G166" i="6"/>
  <c r="H166" i="6"/>
  <c r="I166" i="6" s="1"/>
  <c r="M162" i="7"/>
  <c r="R161" i="7"/>
  <c r="P155" i="4"/>
  <c r="U154" i="4"/>
  <c r="H166" i="2"/>
  <c r="I165" i="2"/>
  <c r="H164" i="7"/>
  <c r="G165" i="7"/>
  <c r="N165" i="7"/>
  <c r="W168" i="6"/>
  <c r="P167" i="7"/>
  <c r="Q166" i="7"/>
  <c r="T108" i="6"/>
  <c r="Y107" i="6"/>
  <c r="P168" i="2"/>
  <c r="R167" i="2"/>
  <c r="O170" i="7"/>
  <c r="R172" i="4"/>
  <c r="Q165" i="4"/>
  <c r="J166" i="4"/>
  <c r="J165" i="6"/>
  <c r="O165" i="2"/>
  <c r="S164" i="2"/>
  <c r="K161" i="7"/>
  <c r="S161" i="7" s="1"/>
  <c r="I162" i="7"/>
  <c r="J162" i="7"/>
  <c r="L162" i="2"/>
  <c r="T162" i="2" s="1"/>
  <c r="J163" i="2"/>
  <c r="K163" i="2"/>
  <c r="V168" i="6"/>
  <c r="X167" i="6"/>
  <c r="N152" i="4"/>
  <c r="V152" i="4" s="1"/>
  <c r="L153" i="4"/>
  <c r="M153" i="4"/>
  <c r="G153" i="4"/>
  <c r="I155" i="4"/>
  <c r="K154" i="4"/>
  <c r="F165" i="7"/>
  <c r="R168" i="2" l="1"/>
  <c r="P169" i="2"/>
  <c r="N166" i="7"/>
  <c r="S169" i="4"/>
  <c r="T168" i="4"/>
  <c r="U120" i="6"/>
  <c r="G167" i="6"/>
  <c r="H167" i="6"/>
  <c r="I167" i="6" s="1"/>
  <c r="Q166" i="4"/>
  <c r="T109" i="6"/>
  <c r="Y108" i="6"/>
  <c r="P156" i="4"/>
  <c r="U155" i="4"/>
  <c r="Q170" i="2"/>
  <c r="F166" i="7"/>
  <c r="Q52" i="6"/>
  <c r="P52" i="6"/>
  <c r="K162" i="7"/>
  <c r="I163" i="7"/>
  <c r="J163" i="7"/>
  <c r="V169" i="6"/>
  <c r="X168" i="6"/>
  <c r="I156" i="4"/>
  <c r="K155" i="4"/>
  <c r="O166" i="2"/>
  <c r="S165" i="2"/>
  <c r="O171" i="7"/>
  <c r="L154" i="4"/>
  <c r="M154" i="4"/>
  <c r="N153" i="4"/>
  <c r="V153" i="4" s="1"/>
  <c r="G154" i="4"/>
  <c r="R173" i="4"/>
  <c r="P168" i="7"/>
  <c r="Q167" i="7"/>
  <c r="M163" i="7"/>
  <c r="R162" i="7"/>
  <c r="I166" i="2"/>
  <c r="H167" i="2"/>
  <c r="J167" i="4"/>
  <c r="H167" i="4"/>
  <c r="G166" i="7"/>
  <c r="H165" i="7"/>
  <c r="J164" i="2"/>
  <c r="L163" i="2"/>
  <c r="T163" i="2" s="1"/>
  <c r="K164" i="2"/>
  <c r="W169" i="6"/>
  <c r="J166" i="6"/>
  <c r="D170" i="2"/>
  <c r="B171" i="2"/>
  <c r="B170" i="4"/>
  <c r="D170" i="4" s="1"/>
  <c r="B170" i="6"/>
  <c r="D170" i="6" s="1"/>
  <c r="B170" i="7"/>
  <c r="D170" i="7" s="1"/>
  <c r="W170" i="6" l="1"/>
  <c r="F167" i="7"/>
  <c r="I157" i="4"/>
  <c r="K156" i="4"/>
  <c r="Q167" i="4"/>
  <c r="J165" i="2"/>
  <c r="K165" i="2"/>
  <c r="L164" i="2"/>
  <c r="T164" i="2" s="1"/>
  <c r="O172" i="7"/>
  <c r="J167" i="6"/>
  <c r="N167" i="7"/>
  <c r="H168" i="4"/>
  <c r="P169" i="7"/>
  <c r="Q168" i="7"/>
  <c r="J168" i="4"/>
  <c r="D171" i="2"/>
  <c r="B172" i="2"/>
  <c r="B171" i="4"/>
  <c r="D171" i="4" s="1"/>
  <c r="B171" i="6"/>
  <c r="D171" i="6" s="1"/>
  <c r="B171" i="7"/>
  <c r="D171" i="7" s="1"/>
  <c r="K163" i="7"/>
  <c r="S163" i="7" s="1"/>
  <c r="I164" i="7"/>
  <c r="J164" i="7"/>
  <c r="P170" i="2"/>
  <c r="R169" i="2"/>
  <c r="N154" i="4"/>
  <c r="V154" i="4" s="1"/>
  <c r="L155" i="4"/>
  <c r="M155" i="4"/>
  <c r="G155" i="4"/>
  <c r="S170" i="4"/>
  <c r="T169" i="4"/>
  <c r="H168" i="6"/>
  <c r="I168" i="6" s="1"/>
  <c r="G168" i="6"/>
  <c r="Q171" i="2"/>
  <c r="I167" i="2"/>
  <c r="H168" i="2"/>
  <c r="G167" i="7"/>
  <c r="H166" i="7"/>
  <c r="S162" i="7"/>
  <c r="P157" i="4"/>
  <c r="U156" i="4"/>
  <c r="T110" i="6"/>
  <c r="Y109" i="6"/>
  <c r="V170" i="6"/>
  <c r="X169" i="6"/>
  <c r="M164" i="7"/>
  <c r="R163" i="7"/>
  <c r="O167" i="2"/>
  <c r="S166" i="2"/>
  <c r="R52" i="6"/>
  <c r="Z52" i="6" s="1"/>
  <c r="G53" i="6"/>
  <c r="U121" i="6"/>
  <c r="J169" i="4" l="1"/>
  <c r="U122" i="6"/>
  <c r="M165" i="7"/>
  <c r="R164" i="7"/>
  <c r="P158" i="4"/>
  <c r="U157" i="4"/>
  <c r="J168" i="6"/>
  <c r="N155" i="4"/>
  <c r="V155" i="4" s="1"/>
  <c r="L156" i="4"/>
  <c r="M156" i="4"/>
  <c r="G156" i="4"/>
  <c r="F168" i="7"/>
  <c r="O168" i="2"/>
  <c r="S167" i="2"/>
  <c r="Q172" i="2"/>
  <c r="J53" i="6"/>
  <c r="I53" i="6"/>
  <c r="P170" i="7"/>
  <c r="Q169" i="7"/>
  <c r="V171" i="6"/>
  <c r="X170" i="6"/>
  <c r="H167" i="7"/>
  <c r="G168" i="7"/>
  <c r="H169" i="4"/>
  <c r="P171" i="2"/>
  <c r="R170" i="2"/>
  <c r="Q168" i="4"/>
  <c r="I158" i="4"/>
  <c r="K157" i="4"/>
  <c r="G169" i="6"/>
  <c r="H169" i="6"/>
  <c r="I169" i="6" s="1"/>
  <c r="B173" i="2"/>
  <c r="D172" i="2"/>
  <c r="B172" i="4"/>
  <c r="D172" i="4" s="1"/>
  <c r="B172" i="6"/>
  <c r="D172" i="6" s="1"/>
  <c r="B172" i="7"/>
  <c r="D172" i="7" s="1"/>
  <c r="I168" i="2"/>
  <c r="H169" i="2"/>
  <c r="W171" i="6"/>
  <c r="N168" i="7"/>
  <c r="O173" i="7"/>
  <c r="T111" i="6"/>
  <c r="Y110" i="6"/>
  <c r="S171" i="4"/>
  <c r="T170" i="4"/>
  <c r="I165" i="7"/>
  <c r="K164" i="7"/>
  <c r="J165" i="7"/>
  <c r="L165" i="2"/>
  <c r="T165" i="2" s="1"/>
  <c r="J166" i="2"/>
  <c r="K166" i="2"/>
  <c r="N169" i="7" l="1"/>
  <c r="T112" i="6"/>
  <c r="Y111" i="6"/>
  <c r="I169" i="2"/>
  <c r="H170" i="2"/>
  <c r="J169" i="6"/>
  <c r="H170" i="6"/>
  <c r="G170" i="6"/>
  <c r="J170" i="6" s="1"/>
  <c r="Q173" i="2"/>
  <c r="L157" i="4"/>
  <c r="M157" i="4"/>
  <c r="N156" i="4"/>
  <c r="V156" i="4" s="1"/>
  <c r="G157" i="4"/>
  <c r="U123" i="6"/>
  <c r="H170" i="4"/>
  <c r="P171" i="7"/>
  <c r="Q170" i="7"/>
  <c r="S172" i="4"/>
  <c r="T171" i="4"/>
  <c r="M53" i="6"/>
  <c r="N53" i="6"/>
  <c r="O53" i="6" s="1"/>
  <c r="R171" i="2"/>
  <c r="P172" i="2"/>
  <c r="X171" i="6"/>
  <c r="V172" i="6"/>
  <c r="J170" i="4"/>
  <c r="P159" i="4"/>
  <c r="U158" i="4"/>
  <c r="H168" i="7"/>
  <c r="G169" i="7"/>
  <c r="D173" i="2"/>
  <c r="B174" i="2"/>
  <c r="B173" i="4"/>
  <c r="D173" i="4" s="1"/>
  <c r="B173" i="6"/>
  <c r="D173" i="6" s="1"/>
  <c r="B173" i="7"/>
  <c r="D173" i="7" s="1"/>
  <c r="M166" i="7"/>
  <c r="R165" i="7"/>
  <c r="S164" i="7"/>
  <c r="W172" i="6"/>
  <c r="L166" i="2"/>
  <c r="T166" i="2" s="1"/>
  <c r="K167" i="2"/>
  <c r="J167" i="2"/>
  <c r="Q169" i="4"/>
  <c r="K165" i="7"/>
  <c r="I166" i="7"/>
  <c r="J166" i="7"/>
  <c r="I159" i="4"/>
  <c r="K158" i="4"/>
  <c r="F169" i="7"/>
  <c r="O169" i="2"/>
  <c r="S168" i="2"/>
  <c r="P160" i="4" l="1"/>
  <c r="U159" i="4"/>
  <c r="I160" i="4"/>
  <c r="K159" i="4"/>
  <c r="H171" i="2"/>
  <c r="I170" i="2"/>
  <c r="L167" i="2"/>
  <c r="T167" i="2" s="1"/>
  <c r="J168" i="2"/>
  <c r="K168" i="2"/>
  <c r="M167" i="7"/>
  <c r="R166" i="7"/>
  <c r="P172" i="7"/>
  <c r="Q171" i="7"/>
  <c r="J171" i="4"/>
  <c r="W173" i="6"/>
  <c r="D174" i="2"/>
  <c r="B175" i="2"/>
  <c r="G171" i="6"/>
  <c r="T113" i="6"/>
  <c r="Y112" i="6"/>
  <c r="P53" i="6"/>
  <c r="Q53" i="6"/>
  <c r="N157" i="4"/>
  <c r="V157" i="4" s="1"/>
  <c r="L158" i="4"/>
  <c r="M158" i="4"/>
  <c r="G158" i="4"/>
  <c r="Q174" i="2"/>
  <c r="J167" i="7"/>
  <c r="K166" i="7"/>
  <c r="S166" i="7" s="1"/>
  <c r="I167" i="7"/>
  <c r="V173" i="6"/>
  <c r="X173" i="6" s="1"/>
  <c r="X172" i="6"/>
  <c r="H171" i="4"/>
  <c r="S165" i="7"/>
  <c r="O170" i="2"/>
  <c r="S169" i="2"/>
  <c r="G170" i="7"/>
  <c r="H169" i="7"/>
  <c r="R172" i="2"/>
  <c r="P173" i="2"/>
  <c r="S173" i="4"/>
  <c r="T172" i="4"/>
  <c r="U124" i="6"/>
  <c r="Q170" i="4"/>
  <c r="F170" i="7"/>
  <c r="I170" i="6"/>
  <c r="N170" i="7"/>
  <c r="Q171" i="4" l="1"/>
  <c r="G171" i="7"/>
  <c r="H170" i="7"/>
  <c r="G173" i="6"/>
  <c r="L159" i="4"/>
  <c r="M159" i="4"/>
  <c r="N158" i="4"/>
  <c r="V158" i="4" s="1"/>
  <c r="G159" i="4"/>
  <c r="P173" i="7"/>
  <c r="Q172" i="7"/>
  <c r="I171" i="2"/>
  <c r="H172" i="2"/>
  <c r="D175" i="2"/>
  <c r="B176" i="2"/>
  <c r="H172" i="4"/>
  <c r="O171" i="2"/>
  <c r="S170" i="2"/>
  <c r="I161" i="4"/>
  <c r="K160" i="4"/>
  <c r="G172" i="6"/>
  <c r="U125" i="6"/>
  <c r="R53" i="6"/>
  <c r="Z53" i="6" s="1"/>
  <c r="G54" i="6"/>
  <c r="M168" i="7"/>
  <c r="R167" i="7"/>
  <c r="F171" i="7"/>
  <c r="N171" i="7"/>
  <c r="T173" i="4"/>
  <c r="Q175" i="2"/>
  <c r="P161" i="4"/>
  <c r="U160" i="4"/>
  <c r="K167" i="7"/>
  <c r="S167" i="7" s="1"/>
  <c r="I168" i="7"/>
  <c r="J168" i="7"/>
  <c r="R173" i="2"/>
  <c r="P174" i="2"/>
  <c r="T114" i="6"/>
  <c r="Y113" i="6"/>
  <c r="J172" i="4"/>
  <c r="L168" i="2"/>
  <c r="T168" i="2" s="1"/>
  <c r="K169" i="2"/>
  <c r="J169" i="2"/>
  <c r="O172" i="2" l="1"/>
  <c r="S171" i="2"/>
  <c r="R174" i="2"/>
  <c r="P175" i="2"/>
  <c r="H173" i="2"/>
  <c r="I172" i="2"/>
  <c r="M160" i="4"/>
  <c r="N159" i="4"/>
  <c r="V159" i="4" s="1"/>
  <c r="L160" i="4"/>
  <c r="G160" i="4"/>
  <c r="G173" i="4"/>
  <c r="H173" i="4"/>
  <c r="F172" i="7"/>
  <c r="K168" i="7"/>
  <c r="I169" i="7"/>
  <c r="J169" i="7"/>
  <c r="M169" i="7"/>
  <c r="R168" i="7"/>
  <c r="Q173" i="7"/>
  <c r="K170" i="2"/>
  <c r="J170" i="2"/>
  <c r="L169" i="2"/>
  <c r="T169" i="2" s="1"/>
  <c r="U126" i="6"/>
  <c r="J54" i="6"/>
  <c r="I54" i="6"/>
  <c r="Q176" i="2"/>
  <c r="D176" i="2"/>
  <c r="B177" i="2"/>
  <c r="H171" i="7"/>
  <c r="G172" i="7"/>
  <c r="J173" i="4"/>
  <c r="P162" i="4"/>
  <c r="U161" i="4"/>
  <c r="T115" i="6"/>
  <c r="Y114" i="6"/>
  <c r="N172" i="7"/>
  <c r="I162" i="4"/>
  <c r="K161" i="4"/>
  <c r="Q172" i="4"/>
  <c r="N54" i="6" l="1"/>
  <c r="O54" i="6" s="1"/>
  <c r="M54" i="6"/>
  <c r="H174" i="2"/>
  <c r="I173" i="2"/>
  <c r="F173" i="7"/>
  <c r="P176" i="2"/>
  <c r="R175" i="2"/>
  <c r="B178" i="2"/>
  <c r="D177" i="2"/>
  <c r="U127" i="6"/>
  <c r="M170" i="7"/>
  <c r="R169" i="7"/>
  <c r="H172" i="7"/>
  <c r="G173" i="7"/>
  <c r="H173" i="7" s="1"/>
  <c r="L170" i="2"/>
  <c r="T170" i="2" s="1"/>
  <c r="J171" i="2"/>
  <c r="K171" i="2"/>
  <c r="K169" i="7"/>
  <c r="I170" i="7"/>
  <c r="J170" i="7"/>
  <c r="N160" i="4"/>
  <c r="V160" i="4" s="1"/>
  <c r="L161" i="4"/>
  <c r="M161" i="4"/>
  <c r="G161" i="4"/>
  <c r="O173" i="2"/>
  <c r="S172" i="2"/>
  <c r="I163" i="4"/>
  <c r="K162" i="4"/>
  <c r="N173" i="7"/>
  <c r="T116" i="6"/>
  <c r="Y115" i="6"/>
  <c r="Q173" i="4"/>
  <c r="P163" i="4"/>
  <c r="U162" i="4"/>
  <c r="Q177" i="2"/>
  <c r="S168" i="7"/>
  <c r="J172" i="2" l="1"/>
  <c r="L171" i="2"/>
  <c r="T171" i="2" s="1"/>
  <c r="K172" i="2"/>
  <c r="T117" i="6"/>
  <c r="Y116" i="6"/>
  <c r="K170" i="7"/>
  <c r="S170" i="7" s="1"/>
  <c r="I171" i="7"/>
  <c r="J171" i="7"/>
  <c r="S169" i="7"/>
  <c r="U128" i="6"/>
  <c r="D178" i="2"/>
  <c r="B179" i="2"/>
  <c r="I174" i="2"/>
  <c r="H175" i="2"/>
  <c r="P164" i="4"/>
  <c r="U163" i="4"/>
  <c r="R176" i="2"/>
  <c r="P177" i="2"/>
  <c r="M171" i="7"/>
  <c r="R170" i="7"/>
  <c r="O174" i="2"/>
  <c r="S173" i="2"/>
  <c r="Q178" i="2"/>
  <c r="L162" i="4"/>
  <c r="M162" i="4"/>
  <c r="N161" i="4"/>
  <c r="V161" i="4" s="1"/>
  <c r="G162" i="4"/>
  <c r="I164" i="4"/>
  <c r="K163" i="4"/>
  <c r="P54" i="6"/>
  <c r="Q54" i="6"/>
  <c r="I175" i="2" l="1"/>
  <c r="H176" i="2"/>
  <c r="R54" i="6"/>
  <c r="Z54" i="6" s="1"/>
  <c r="G55" i="6"/>
  <c r="U129" i="6"/>
  <c r="O175" i="2"/>
  <c r="S174" i="2"/>
  <c r="T118" i="6"/>
  <c r="Y118" i="6" s="1"/>
  <c r="Y117" i="6"/>
  <c r="P178" i="2"/>
  <c r="R177" i="2"/>
  <c r="N162" i="4"/>
  <c r="V162" i="4" s="1"/>
  <c r="L163" i="4"/>
  <c r="M163" i="4"/>
  <c r="G163" i="4"/>
  <c r="Q179" i="2"/>
  <c r="J173" i="2"/>
  <c r="K173" i="2"/>
  <c r="L172" i="2"/>
  <c r="T172" i="2" s="1"/>
  <c r="I165" i="4"/>
  <c r="K164" i="4"/>
  <c r="K171" i="7"/>
  <c r="I172" i="7"/>
  <c r="J172" i="7"/>
  <c r="D179" i="2"/>
  <c r="B180" i="2"/>
  <c r="M172" i="7"/>
  <c r="R171" i="7"/>
  <c r="P165" i="4"/>
  <c r="U164" i="4"/>
  <c r="L173" i="2" l="1"/>
  <c r="T173" i="2" s="1"/>
  <c r="J174" i="2"/>
  <c r="K174" i="2"/>
  <c r="J55" i="6"/>
  <c r="I55" i="6"/>
  <c r="K172" i="7"/>
  <c r="S172" i="7" s="1"/>
  <c r="I173" i="7"/>
  <c r="K173" i="7" s="1"/>
  <c r="S173" i="7" s="1"/>
  <c r="B7" i="5" s="1"/>
  <c r="J173" i="7"/>
  <c r="S171" i="7"/>
  <c r="B181" i="2"/>
  <c r="D180" i="2"/>
  <c r="O176" i="2"/>
  <c r="S175" i="2"/>
  <c r="I176" i="2"/>
  <c r="H177" i="2"/>
  <c r="M173" i="7"/>
  <c r="R173" i="7" s="1"/>
  <c r="R172" i="7"/>
  <c r="U130" i="6"/>
  <c r="P179" i="2"/>
  <c r="R178" i="2"/>
  <c r="Q180" i="2"/>
  <c r="P166" i="4"/>
  <c r="U165" i="4"/>
  <c r="I166" i="4"/>
  <c r="K165" i="4"/>
  <c r="N163" i="4"/>
  <c r="V163" i="4" s="1"/>
  <c r="L164" i="4"/>
  <c r="M164" i="4"/>
  <c r="G164" i="4"/>
  <c r="Q181" i="2" l="1"/>
  <c r="O177" i="2"/>
  <c r="S176" i="2"/>
  <c r="L165" i="4"/>
  <c r="M165" i="4"/>
  <c r="N164" i="4"/>
  <c r="V164" i="4" s="1"/>
  <c r="G165" i="4"/>
  <c r="I167" i="4"/>
  <c r="K166" i="4"/>
  <c r="U131" i="6"/>
  <c r="D181" i="2"/>
  <c r="B182" i="2"/>
  <c r="D182" i="2" s="1"/>
  <c r="L174" i="2"/>
  <c r="T174" i="2" s="1"/>
  <c r="K175" i="2"/>
  <c r="J175" i="2"/>
  <c r="I177" i="2"/>
  <c r="H178" i="2"/>
  <c r="M55" i="6"/>
  <c r="N55" i="6"/>
  <c r="O55" i="6" s="1"/>
  <c r="R179" i="2"/>
  <c r="P180" i="2"/>
  <c r="P167" i="4"/>
  <c r="U166" i="4"/>
  <c r="P55" i="6" l="1"/>
  <c r="Q55" i="6"/>
  <c r="N165" i="4"/>
  <c r="V165" i="4" s="1"/>
  <c r="L166" i="4"/>
  <c r="M166" i="4"/>
  <c r="G166" i="4"/>
  <c r="H179" i="2"/>
  <c r="I178" i="2"/>
  <c r="U132" i="6"/>
  <c r="O178" i="2"/>
  <c r="S177" i="2"/>
  <c r="R180" i="2"/>
  <c r="P181" i="2"/>
  <c r="I168" i="4"/>
  <c r="K167" i="4"/>
  <c r="Q182" i="2"/>
  <c r="L175" i="2"/>
  <c r="T175" i="2" s="1"/>
  <c r="J176" i="2"/>
  <c r="K176" i="2"/>
  <c r="P168" i="4"/>
  <c r="U167" i="4"/>
  <c r="R181" i="2" l="1"/>
  <c r="P182" i="2"/>
  <c r="R182" i="2" s="1"/>
  <c r="O179" i="2"/>
  <c r="S178" i="2"/>
  <c r="L167" i="4"/>
  <c r="M167" i="4"/>
  <c r="N166" i="4"/>
  <c r="V166" i="4" s="1"/>
  <c r="G167" i="4"/>
  <c r="I179" i="2"/>
  <c r="H180" i="2"/>
  <c r="I169" i="4"/>
  <c r="K168" i="4"/>
  <c r="U133" i="6"/>
  <c r="P169" i="4"/>
  <c r="U168" i="4"/>
  <c r="L176" i="2"/>
  <c r="T176" i="2" s="1"/>
  <c r="K177" i="2"/>
  <c r="J177" i="2"/>
  <c r="R55" i="6"/>
  <c r="Z55" i="6" s="1"/>
  <c r="G56" i="6"/>
  <c r="M168" i="4" l="1"/>
  <c r="N167" i="4"/>
  <c r="V167" i="4" s="1"/>
  <c r="L168" i="4"/>
  <c r="G168" i="4"/>
  <c r="K178" i="2"/>
  <c r="J178" i="2"/>
  <c r="L177" i="2"/>
  <c r="T177" i="2" s="1"/>
  <c r="I170" i="4"/>
  <c r="K169" i="4"/>
  <c r="O180" i="2"/>
  <c r="S179" i="2"/>
  <c r="U134" i="6"/>
  <c r="I180" i="2"/>
  <c r="H181" i="2"/>
  <c r="J56" i="6"/>
  <c r="I56" i="6"/>
  <c r="P170" i="4"/>
  <c r="U169" i="4"/>
  <c r="H182" i="2" l="1"/>
  <c r="I182" i="2" s="1"/>
  <c r="I181" i="2"/>
  <c r="I171" i="4"/>
  <c r="K170" i="4"/>
  <c r="P171" i="4"/>
  <c r="U170" i="4"/>
  <c r="U135" i="6"/>
  <c r="L178" i="2"/>
  <c r="T178" i="2" s="1"/>
  <c r="J179" i="2"/>
  <c r="K179" i="2"/>
  <c r="N56" i="6"/>
  <c r="M56" i="6"/>
  <c r="L169" i="4"/>
  <c r="N168" i="4"/>
  <c r="V168" i="4" s="1"/>
  <c r="M169" i="4"/>
  <c r="G169" i="4"/>
  <c r="O181" i="2"/>
  <c r="S180" i="2"/>
  <c r="U136" i="6" l="1"/>
  <c r="P172" i="4"/>
  <c r="U171" i="4"/>
  <c r="I172" i="4"/>
  <c r="K171" i="4"/>
  <c r="M170" i="4"/>
  <c r="N169" i="4"/>
  <c r="V169" i="4" s="1"/>
  <c r="L170" i="4"/>
  <c r="G170" i="4"/>
  <c r="O56" i="6"/>
  <c r="O182" i="2"/>
  <c r="S182" i="2" s="1"/>
  <c r="S181" i="2"/>
  <c r="J180" i="2"/>
  <c r="L179" i="2"/>
  <c r="T179" i="2" s="1"/>
  <c r="K180" i="2"/>
  <c r="J181" i="2" l="1"/>
  <c r="K181" i="2"/>
  <c r="L180" i="2"/>
  <c r="T180" i="2" s="1"/>
  <c r="K172" i="4"/>
  <c r="I173" i="4"/>
  <c r="P173" i="4"/>
  <c r="U173" i="4" s="1"/>
  <c r="U172" i="4"/>
  <c r="V172" i="4" s="1"/>
  <c r="Q56" i="6"/>
  <c r="P56" i="6"/>
  <c r="N170" i="4"/>
  <c r="V170" i="4" s="1"/>
  <c r="L171" i="4"/>
  <c r="M171" i="4"/>
  <c r="G171" i="4"/>
  <c r="U137" i="6"/>
  <c r="L173" i="4" l="1"/>
  <c r="K173" i="4"/>
  <c r="U138" i="6"/>
  <c r="N171" i="4"/>
  <c r="V171" i="4" s="1"/>
  <c r="G172" i="4"/>
  <c r="R56" i="6"/>
  <c r="Z56" i="6" s="1"/>
  <c r="G57" i="6"/>
  <c r="L181" i="2"/>
  <c r="T181" i="2" s="1"/>
  <c r="J182" i="2"/>
  <c r="K182" i="2"/>
  <c r="L182" i="2" l="1"/>
  <c r="T182" i="2" s="1"/>
  <c r="B4" i="5" s="1"/>
  <c r="U139" i="6"/>
  <c r="J57" i="6"/>
  <c r="I57" i="6"/>
  <c r="M173" i="4"/>
  <c r="N173" i="4" s="1"/>
  <c r="V173" i="4" s="1"/>
  <c r="B5" i="5" s="1"/>
  <c r="U140" i="6" l="1"/>
  <c r="M57" i="6"/>
  <c r="N57" i="6"/>
  <c r="O57" i="6" s="1"/>
  <c r="P57" i="6" l="1"/>
  <c r="Q57" i="6"/>
  <c r="U141" i="6"/>
  <c r="U142" i="6" l="1"/>
  <c r="R57" i="6"/>
  <c r="Z57" i="6" s="1"/>
  <c r="G58" i="6"/>
  <c r="J58" i="6" l="1"/>
  <c r="I58" i="6"/>
  <c r="U143" i="6"/>
  <c r="M58" i="6" l="1"/>
  <c r="N58" i="6"/>
  <c r="O58" i="6" s="1"/>
  <c r="U144" i="6"/>
  <c r="P58" i="6" l="1"/>
  <c r="Q58" i="6"/>
  <c r="U145" i="6"/>
  <c r="U146" i="6" l="1"/>
  <c r="R58" i="6"/>
  <c r="Z58" i="6" s="1"/>
  <c r="G59" i="6"/>
  <c r="J59" i="6" l="1"/>
  <c r="I59" i="6"/>
  <c r="U147" i="6"/>
  <c r="U148" i="6" l="1"/>
  <c r="M59" i="6"/>
  <c r="N59" i="6"/>
  <c r="O59" i="6" l="1"/>
  <c r="U149" i="6"/>
  <c r="U150" i="6" l="1"/>
  <c r="P59" i="6"/>
  <c r="Q59" i="6"/>
  <c r="R59" i="6" l="1"/>
  <c r="Z59" i="6" s="1"/>
  <c r="G60" i="6"/>
  <c r="U151" i="6"/>
  <c r="J60" i="6" l="1"/>
  <c r="I60" i="6"/>
  <c r="U152" i="6"/>
  <c r="M60" i="6" l="1"/>
  <c r="N60" i="6"/>
  <c r="O60" i="6" s="1"/>
  <c r="U153" i="6"/>
  <c r="U154" i="6" l="1"/>
  <c r="Q60" i="6"/>
  <c r="P60" i="6"/>
  <c r="R60" i="6" l="1"/>
  <c r="Z60" i="6" s="1"/>
  <c r="G61" i="6"/>
  <c r="U155" i="6"/>
  <c r="U156" i="6" l="1"/>
  <c r="J61" i="6"/>
  <c r="I61" i="6"/>
  <c r="M61" i="6" l="1"/>
  <c r="N61" i="6"/>
  <c r="O61" i="6" s="1"/>
  <c r="U157" i="6"/>
  <c r="U158" i="6" l="1"/>
  <c r="Q61" i="6"/>
  <c r="P61" i="6"/>
  <c r="R61" i="6" l="1"/>
  <c r="Z61" i="6" s="1"/>
  <c r="G62" i="6"/>
  <c r="U159" i="6"/>
  <c r="U160" i="6" l="1"/>
  <c r="J62" i="6"/>
  <c r="I62" i="6"/>
  <c r="M62" i="6" l="1"/>
  <c r="N62" i="6"/>
  <c r="O62" i="6" s="1"/>
  <c r="U161" i="6"/>
  <c r="U162" i="6" l="1"/>
  <c r="P62" i="6"/>
  <c r="Q62" i="6"/>
  <c r="R62" i="6" l="1"/>
  <c r="Z62" i="6" s="1"/>
  <c r="G63" i="6"/>
  <c r="U163" i="6"/>
  <c r="J63" i="6" l="1"/>
  <c r="I63" i="6"/>
  <c r="U164" i="6"/>
  <c r="U165" i="6" l="1"/>
  <c r="M63" i="6"/>
  <c r="N63" i="6"/>
  <c r="O63" i="6" s="1"/>
  <c r="P63" i="6" l="1"/>
  <c r="Q63" i="6"/>
  <c r="U166" i="6"/>
  <c r="U167" i="6" l="1"/>
  <c r="R63" i="6"/>
  <c r="Z63" i="6" s="1"/>
  <c r="G64" i="6"/>
  <c r="J64" i="6" l="1"/>
  <c r="I64" i="6"/>
  <c r="U168" i="6"/>
  <c r="U169" i="6" l="1"/>
  <c r="N64" i="6"/>
  <c r="M64" i="6"/>
  <c r="O64" i="6" l="1"/>
  <c r="U170" i="6"/>
  <c r="U171" i="6" l="1"/>
  <c r="P64" i="6"/>
  <c r="Q64" i="6"/>
  <c r="R64" i="6" l="1"/>
  <c r="Z64" i="6" s="1"/>
  <c r="G65" i="6"/>
  <c r="U172" i="6"/>
  <c r="U173" i="6" l="1"/>
  <c r="J65" i="6"/>
  <c r="I65" i="6"/>
  <c r="M65" i="6" l="1"/>
  <c r="N65" i="6"/>
  <c r="O65" i="6" s="1"/>
  <c r="Q65" i="6" l="1"/>
  <c r="P65" i="6"/>
  <c r="R65" i="6" l="1"/>
  <c r="Z65" i="6" s="1"/>
  <c r="G66" i="6"/>
  <c r="J66" i="6" l="1"/>
  <c r="I66" i="6"/>
  <c r="M66" i="6" l="1"/>
  <c r="N66" i="6"/>
  <c r="O66" i="6" s="1"/>
  <c r="Q66" i="6" l="1"/>
  <c r="P66" i="6"/>
  <c r="R66" i="6" l="1"/>
  <c r="Z66" i="6" s="1"/>
  <c r="G67" i="6"/>
  <c r="J67" i="6" l="1"/>
  <c r="I67" i="6"/>
  <c r="M67" i="6" l="1"/>
  <c r="N67" i="6"/>
  <c r="O67" i="6" s="1"/>
  <c r="P67" i="6" l="1"/>
  <c r="Q67" i="6"/>
  <c r="R67" i="6" l="1"/>
  <c r="Z67" i="6" s="1"/>
  <c r="G68" i="6"/>
  <c r="J68" i="6" l="1"/>
  <c r="I68" i="6"/>
  <c r="M68" i="6" l="1"/>
  <c r="N68" i="6"/>
  <c r="O68" i="6" s="1"/>
  <c r="P68" i="6" l="1"/>
  <c r="Q68" i="6"/>
  <c r="R68" i="6" l="1"/>
  <c r="Z68" i="6" s="1"/>
  <c r="G69" i="6"/>
  <c r="J69" i="6" l="1"/>
  <c r="I69" i="6"/>
  <c r="M69" i="6" l="1"/>
  <c r="N69" i="6"/>
  <c r="O69" i="6" s="1"/>
  <c r="Q69" i="6" l="1"/>
  <c r="P69" i="6"/>
  <c r="R69" i="6" l="1"/>
  <c r="Z69" i="6" s="1"/>
  <c r="G70" i="6"/>
  <c r="J70" i="6" l="1"/>
  <c r="I70" i="6"/>
  <c r="M70" i="6" l="1"/>
  <c r="N70" i="6"/>
  <c r="O70" i="6" s="1"/>
  <c r="Q70" i="6" l="1"/>
  <c r="P70" i="6"/>
  <c r="R70" i="6" l="1"/>
  <c r="Z70" i="6" s="1"/>
  <c r="G71" i="6"/>
  <c r="J71" i="6" l="1"/>
  <c r="I71" i="6"/>
  <c r="M71" i="6" l="1"/>
  <c r="N71" i="6"/>
  <c r="O71" i="6" s="1"/>
  <c r="P71" i="6" l="1"/>
  <c r="Q71" i="6"/>
  <c r="R71" i="6" l="1"/>
  <c r="Z71" i="6" s="1"/>
  <c r="G72" i="6"/>
  <c r="J72" i="6" l="1"/>
  <c r="I72" i="6"/>
  <c r="M72" i="6" l="1"/>
  <c r="N72" i="6"/>
  <c r="O72" i="6" s="1"/>
  <c r="P72" i="6" l="1"/>
  <c r="Q72" i="6"/>
  <c r="R72" i="6" l="1"/>
  <c r="Z72" i="6" s="1"/>
  <c r="G73" i="6"/>
  <c r="J73" i="6" l="1"/>
  <c r="I73" i="6"/>
  <c r="N73" i="6" l="1"/>
  <c r="M73" i="6"/>
  <c r="O73" i="6" l="1"/>
  <c r="Q73" i="6" l="1"/>
  <c r="P73" i="6"/>
  <c r="R73" i="6" l="1"/>
  <c r="Z73" i="6" s="1"/>
  <c r="G74" i="6"/>
  <c r="J74" i="6" l="1"/>
  <c r="I74" i="6"/>
  <c r="M74" i="6" l="1"/>
  <c r="N74" i="6"/>
  <c r="O74" i="6" s="1"/>
  <c r="P74" i="6" l="1"/>
  <c r="Q74" i="6"/>
  <c r="R74" i="6" l="1"/>
  <c r="Z74" i="6" s="1"/>
  <c r="G75" i="6"/>
  <c r="J75" i="6" l="1"/>
  <c r="I75" i="6"/>
  <c r="M75" i="6" l="1"/>
  <c r="N75" i="6"/>
  <c r="O75" i="6" s="1"/>
  <c r="P75" i="6" l="1"/>
  <c r="Q75" i="6"/>
  <c r="R75" i="6" l="1"/>
  <c r="Z75" i="6" s="1"/>
  <c r="G76" i="6"/>
  <c r="J76" i="6" l="1"/>
  <c r="I76" i="6"/>
  <c r="M76" i="6" l="1"/>
  <c r="N76" i="6"/>
  <c r="O76" i="6" s="1"/>
  <c r="P76" i="6" l="1"/>
  <c r="Q76" i="6"/>
  <c r="R76" i="6" l="1"/>
  <c r="Z76" i="6" s="1"/>
  <c r="G77" i="6"/>
  <c r="J77" i="6" l="1"/>
  <c r="I77" i="6"/>
  <c r="M77" i="6" l="1"/>
  <c r="N77" i="6"/>
  <c r="O77" i="6" s="1"/>
  <c r="P77" i="6" l="1"/>
  <c r="Q77" i="6"/>
  <c r="R77" i="6" l="1"/>
  <c r="Z77" i="6" s="1"/>
  <c r="G78" i="6"/>
  <c r="J78" i="6" l="1"/>
  <c r="I78" i="6"/>
  <c r="M78" i="6" l="1"/>
  <c r="N78" i="6"/>
  <c r="O78" i="6" s="1"/>
  <c r="P78" i="6" l="1"/>
  <c r="Q78" i="6"/>
  <c r="R78" i="6" l="1"/>
  <c r="Z78" i="6" s="1"/>
  <c r="G79" i="6"/>
  <c r="J79" i="6" l="1"/>
  <c r="I79" i="6"/>
  <c r="M79" i="6" l="1"/>
  <c r="N79" i="6"/>
  <c r="O79" i="6" s="1"/>
  <c r="P79" i="6" l="1"/>
  <c r="Q79" i="6"/>
  <c r="R79" i="6" l="1"/>
  <c r="Z79" i="6" s="1"/>
  <c r="G80" i="6"/>
  <c r="J80" i="6" l="1"/>
  <c r="I80" i="6"/>
  <c r="M80" i="6" l="1"/>
  <c r="N80" i="6"/>
  <c r="O80" i="6" s="1"/>
  <c r="P80" i="6" l="1"/>
  <c r="Q80" i="6"/>
  <c r="R80" i="6" l="1"/>
  <c r="Z80" i="6" s="1"/>
  <c r="G81" i="6"/>
  <c r="J81" i="6" l="1"/>
  <c r="I81" i="6"/>
  <c r="N81" i="6" l="1"/>
  <c r="M81" i="6"/>
  <c r="O81" i="6" l="1"/>
  <c r="P81" i="6" l="1"/>
  <c r="Q81" i="6"/>
  <c r="R81" i="6" l="1"/>
  <c r="Z81" i="6" s="1"/>
  <c r="G82" i="6"/>
  <c r="J82" i="6" l="1"/>
  <c r="I82" i="6"/>
  <c r="M82" i="6" l="1"/>
  <c r="N82" i="6"/>
  <c r="O82" i="6" l="1"/>
  <c r="P82" i="6" l="1"/>
  <c r="Q82" i="6"/>
  <c r="R82" i="6" l="1"/>
  <c r="Z82" i="6" s="1"/>
  <c r="G83" i="6"/>
  <c r="J83" i="6" l="1"/>
  <c r="I83" i="6"/>
  <c r="M83" i="6" l="1"/>
  <c r="N83" i="6"/>
  <c r="O83" i="6" s="1"/>
  <c r="P83" i="6" l="1"/>
  <c r="Q83" i="6"/>
  <c r="R83" i="6" l="1"/>
  <c r="Z83" i="6" s="1"/>
  <c r="G84" i="6"/>
  <c r="J84" i="6" l="1"/>
  <c r="I84" i="6"/>
  <c r="M84" i="6" l="1"/>
  <c r="N84" i="6"/>
  <c r="O84" i="6" l="1"/>
  <c r="P84" i="6" l="1"/>
  <c r="Q84" i="6"/>
  <c r="R84" i="6" l="1"/>
  <c r="Z84" i="6" s="1"/>
  <c r="G85" i="6"/>
  <c r="J85" i="6" l="1"/>
  <c r="I85" i="6"/>
  <c r="M85" i="6" l="1"/>
  <c r="N85" i="6"/>
  <c r="O85" i="6" s="1"/>
  <c r="P85" i="6" l="1"/>
  <c r="Q85" i="6"/>
  <c r="R85" i="6" l="1"/>
  <c r="Z85" i="6" s="1"/>
  <c r="G86" i="6"/>
  <c r="J86" i="6" l="1"/>
  <c r="I86" i="6"/>
  <c r="M86" i="6" l="1"/>
  <c r="N86" i="6"/>
  <c r="O86" i="6" s="1"/>
  <c r="P86" i="6" l="1"/>
  <c r="Q86" i="6"/>
  <c r="R86" i="6" l="1"/>
  <c r="Z86" i="6" s="1"/>
  <c r="G87" i="6"/>
  <c r="J87" i="6" l="1"/>
  <c r="I87" i="6"/>
  <c r="M87" i="6" l="1"/>
  <c r="N87" i="6"/>
  <c r="O87" i="6" s="1"/>
  <c r="P87" i="6" l="1"/>
  <c r="Q87" i="6"/>
  <c r="R87" i="6" l="1"/>
  <c r="Z87" i="6" s="1"/>
  <c r="G88" i="6"/>
  <c r="J88" i="6" l="1"/>
  <c r="I88" i="6"/>
  <c r="M88" i="6" l="1"/>
  <c r="N88" i="6"/>
  <c r="O88" i="6" l="1"/>
  <c r="P88" i="6" l="1"/>
  <c r="Q88" i="6"/>
  <c r="R88" i="6" l="1"/>
  <c r="Z88" i="6" s="1"/>
  <c r="G89" i="6"/>
  <c r="J89" i="6" l="1"/>
  <c r="I89" i="6"/>
  <c r="N89" i="6" l="1"/>
  <c r="M89" i="6"/>
  <c r="O89" i="6" l="1"/>
  <c r="P89" i="6" l="1"/>
  <c r="Q89" i="6"/>
  <c r="R89" i="6" l="1"/>
  <c r="Z89" i="6" s="1"/>
  <c r="G90" i="6"/>
  <c r="J90" i="6" l="1"/>
  <c r="I90" i="6"/>
  <c r="M90" i="6" l="1"/>
  <c r="N90" i="6"/>
  <c r="O90" i="6" s="1"/>
  <c r="P90" i="6" l="1"/>
  <c r="Q90" i="6"/>
  <c r="R90" i="6" l="1"/>
  <c r="Z90" i="6" s="1"/>
  <c r="G91" i="6"/>
  <c r="J91" i="6" l="1"/>
  <c r="I91" i="6"/>
  <c r="M91" i="6" l="1"/>
  <c r="N91" i="6"/>
  <c r="O91" i="6" s="1"/>
  <c r="P91" i="6" l="1"/>
  <c r="Q91" i="6"/>
  <c r="R91" i="6" l="1"/>
  <c r="Z91" i="6" s="1"/>
  <c r="G92" i="6"/>
  <c r="J92" i="6" l="1"/>
  <c r="I92" i="6"/>
  <c r="M92" i="6" l="1"/>
  <c r="N92" i="6"/>
  <c r="O92" i="6" l="1"/>
  <c r="P92" i="6" l="1"/>
  <c r="Q92" i="6"/>
  <c r="R92" i="6" l="1"/>
  <c r="Z92" i="6" s="1"/>
  <c r="G93" i="6"/>
  <c r="J93" i="6" l="1"/>
  <c r="I93" i="6"/>
  <c r="M93" i="6" l="1"/>
  <c r="N93" i="6"/>
  <c r="O93" i="6" l="1"/>
  <c r="P93" i="6" l="1"/>
  <c r="Q93" i="6"/>
  <c r="R93" i="6" l="1"/>
  <c r="Z93" i="6" s="1"/>
  <c r="G94" i="6"/>
  <c r="J94" i="6" l="1"/>
  <c r="I94" i="6"/>
  <c r="M94" i="6" l="1"/>
  <c r="N94" i="6"/>
  <c r="O94" i="6" s="1"/>
  <c r="P94" i="6" l="1"/>
  <c r="Q94" i="6"/>
  <c r="R94" i="6" l="1"/>
  <c r="Z94" i="6" s="1"/>
  <c r="G95" i="6"/>
  <c r="J95" i="6" l="1"/>
  <c r="I95" i="6"/>
  <c r="M95" i="6" l="1"/>
  <c r="N95" i="6"/>
  <c r="O95" i="6" s="1"/>
  <c r="P95" i="6" l="1"/>
  <c r="Q95" i="6"/>
  <c r="R95" i="6" l="1"/>
  <c r="Z95" i="6" s="1"/>
  <c r="G96" i="6"/>
  <c r="J96" i="6" l="1"/>
  <c r="I96" i="6"/>
  <c r="M96" i="6" l="1"/>
  <c r="N96" i="6"/>
  <c r="O96" i="6" s="1"/>
  <c r="P96" i="6" l="1"/>
  <c r="Q96" i="6"/>
  <c r="R96" i="6" l="1"/>
  <c r="Z96" i="6" s="1"/>
  <c r="G97" i="6"/>
  <c r="J97" i="6" l="1"/>
  <c r="I97" i="6"/>
  <c r="N97" i="6" l="1"/>
  <c r="M97" i="6"/>
  <c r="O97" i="6" l="1"/>
  <c r="P97" i="6" l="1"/>
  <c r="Q97" i="6"/>
  <c r="R97" i="6" l="1"/>
  <c r="Z97" i="6" s="1"/>
  <c r="G98" i="6"/>
  <c r="J98" i="6" l="1"/>
  <c r="I98" i="6"/>
  <c r="M98" i="6" l="1"/>
  <c r="N98" i="6"/>
  <c r="O98" i="6" s="1"/>
  <c r="P98" i="6" l="1"/>
  <c r="Q98" i="6"/>
  <c r="R98" i="6" l="1"/>
  <c r="Z98" i="6" s="1"/>
  <c r="G99" i="6"/>
  <c r="J99" i="6" l="1"/>
  <c r="I99" i="6"/>
  <c r="M99" i="6" l="1"/>
  <c r="N99" i="6"/>
  <c r="O99" i="6" s="1"/>
  <c r="P99" i="6" l="1"/>
  <c r="Q99" i="6"/>
  <c r="R99" i="6" l="1"/>
  <c r="Z99" i="6" s="1"/>
  <c r="G100" i="6"/>
  <c r="J100" i="6" l="1"/>
  <c r="I100" i="6"/>
  <c r="M100" i="6" l="1"/>
  <c r="N100" i="6"/>
  <c r="O100" i="6" s="1"/>
  <c r="P100" i="6" l="1"/>
  <c r="Q100" i="6"/>
  <c r="R100" i="6" l="1"/>
  <c r="Z100" i="6" s="1"/>
  <c r="G101" i="6"/>
  <c r="J101" i="6" l="1"/>
  <c r="I101" i="6"/>
  <c r="M101" i="6" l="1"/>
  <c r="N101" i="6"/>
  <c r="O101" i="6" s="1"/>
  <c r="P101" i="6" l="1"/>
  <c r="Q101" i="6"/>
  <c r="R101" i="6" l="1"/>
  <c r="Z101" i="6" s="1"/>
  <c r="G102" i="6"/>
  <c r="J102" i="6" l="1"/>
  <c r="I102" i="6"/>
  <c r="M102" i="6" l="1"/>
  <c r="N102" i="6"/>
  <c r="O102" i="6" l="1"/>
  <c r="Q102" i="6" l="1"/>
  <c r="P102" i="6"/>
  <c r="R102" i="6" l="1"/>
  <c r="Z102" i="6" s="1"/>
  <c r="G103" i="6"/>
  <c r="J103" i="6" l="1"/>
  <c r="I103" i="6"/>
  <c r="M103" i="6" l="1"/>
  <c r="N103" i="6"/>
  <c r="O103" i="6" s="1"/>
  <c r="P103" i="6" l="1"/>
  <c r="Q103" i="6"/>
  <c r="R103" i="6" l="1"/>
  <c r="Z103" i="6" s="1"/>
  <c r="G104" i="6"/>
  <c r="J104" i="6" l="1"/>
  <c r="I104" i="6"/>
  <c r="M104" i="6" l="1"/>
  <c r="N104" i="6"/>
  <c r="O104" i="6" l="1"/>
  <c r="Q104" i="6" l="1"/>
  <c r="P104" i="6"/>
  <c r="R104" i="6" l="1"/>
  <c r="Z104" i="6" s="1"/>
  <c r="G105" i="6"/>
  <c r="J105" i="6" l="1"/>
  <c r="I105" i="6"/>
  <c r="N105" i="6" l="1"/>
  <c r="O105" i="6" s="1"/>
  <c r="M105" i="6"/>
  <c r="P105" i="6" l="1"/>
  <c r="Q105" i="6"/>
  <c r="R105" i="6" l="1"/>
  <c r="Z105" i="6" s="1"/>
  <c r="G106" i="6"/>
  <c r="J106" i="6" l="1"/>
  <c r="I106" i="6"/>
  <c r="M106" i="6" l="1"/>
  <c r="N106" i="6"/>
  <c r="O106" i="6" s="1"/>
  <c r="P106" i="6" l="1"/>
  <c r="Q106" i="6"/>
  <c r="R106" i="6" l="1"/>
  <c r="Z106" i="6" s="1"/>
  <c r="G107" i="6"/>
  <c r="J107" i="6" l="1"/>
  <c r="I107" i="6"/>
  <c r="M107" i="6" l="1"/>
  <c r="N107" i="6"/>
  <c r="O107" i="6" s="1"/>
  <c r="P107" i="6" l="1"/>
  <c r="Q107" i="6"/>
  <c r="R107" i="6" l="1"/>
  <c r="Z107" i="6" s="1"/>
  <c r="G108" i="6"/>
  <c r="J108" i="6" l="1"/>
  <c r="I108" i="6"/>
  <c r="N108" i="6" l="1"/>
  <c r="M108" i="6"/>
  <c r="O108" i="6" l="1"/>
  <c r="P108" i="6" l="1"/>
  <c r="Q108" i="6"/>
  <c r="R108" i="6" l="1"/>
  <c r="Z108" i="6" s="1"/>
  <c r="G109" i="6"/>
  <c r="J109" i="6" l="1"/>
  <c r="I109" i="6"/>
  <c r="M109" i="6" l="1"/>
  <c r="N109" i="6"/>
  <c r="O109" i="6" s="1"/>
  <c r="P109" i="6" l="1"/>
  <c r="Q109" i="6"/>
  <c r="R109" i="6" l="1"/>
  <c r="Z109" i="6" s="1"/>
  <c r="G110" i="6"/>
  <c r="J110" i="6" l="1"/>
  <c r="I110" i="6"/>
  <c r="M110" i="6" l="1"/>
  <c r="N110" i="6"/>
  <c r="O110" i="6" s="1"/>
  <c r="Q110" i="6" l="1"/>
  <c r="P110" i="6"/>
  <c r="R110" i="6" l="1"/>
  <c r="Z110" i="6" s="1"/>
  <c r="G111" i="6"/>
  <c r="J111" i="6" l="1"/>
  <c r="I111" i="6"/>
  <c r="M111" i="6" l="1"/>
  <c r="N111" i="6"/>
  <c r="O111" i="6" s="1"/>
  <c r="P111" i="6" l="1"/>
  <c r="Q111" i="6"/>
  <c r="R111" i="6" l="1"/>
  <c r="Z111" i="6" s="1"/>
  <c r="G112" i="6"/>
  <c r="J112" i="6" l="1"/>
  <c r="I112" i="6"/>
  <c r="M112" i="6" l="1"/>
  <c r="N112" i="6"/>
  <c r="O112" i="6" l="1"/>
  <c r="P112" i="6" l="1"/>
  <c r="Q112" i="6"/>
  <c r="R112" i="6" l="1"/>
  <c r="Z112" i="6" s="1"/>
  <c r="G113" i="6"/>
  <c r="J113" i="6" l="1"/>
  <c r="I113" i="6"/>
  <c r="N113" i="6" l="1"/>
  <c r="M113" i="6"/>
  <c r="O113" i="6" l="1"/>
  <c r="Q113" i="6" l="1"/>
  <c r="P113" i="6"/>
  <c r="R113" i="6" l="1"/>
  <c r="Z113" i="6" s="1"/>
  <c r="G114" i="6"/>
  <c r="J114" i="6" l="1"/>
  <c r="I114" i="6"/>
  <c r="M114" i="6" l="1"/>
  <c r="N114" i="6"/>
  <c r="O114" i="6" s="1"/>
  <c r="P114" i="6" l="1"/>
  <c r="Q114" i="6"/>
  <c r="R114" i="6" l="1"/>
  <c r="Z114" i="6" s="1"/>
  <c r="G115" i="6"/>
  <c r="J115" i="6" l="1"/>
  <c r="I115" i="6"/>
  <c r="M115" i="6" l="1"/>
  <c r="N115" i="6"/>
  <c r="O115" i="6" s="1"/>
  <c r="P115" i="6" l="1"/>
  <c r="Q115" i="6"/>
  <c r="R115" i="6" l="1"/>
  <c r="Z115" i="6" s="1"/>
  <c r="G116" i="6"/>
  <c r="J116" i="6" l="1"/>
  <c r="I116" i="6"/>
  <c r="N116" i="6" l="1"/>
  <c r="M116" i="6"/>
  <c r="O116" i="6" l="1"/>
  <c r="Q116" i="6" l="1"/>
  <c r="P116" i="6"/>
  <c r="R116" i="6" l="1"/>
  <c r="Z116" i="6" s="1"/>
  <c r="G117" i="6"/>
  <c r="J117" i="6" l="1"/>
  <c r="I117" i="6"/>
  <c r="M117" i="6" l="1"/>
  <c r="N117" i="6"/>
  <c r="O117" i="6" s="1"/>
  <c r="P117" i="6" l="1"/>
  <c r="Q117" i="6"/>
  <c r="R117" i="6" l="1"/>
  <c r="Z117" i="6" s="1"/>
  <c r="G118" i="6"/>
  <c r="J118" i="6" l="1"/>
  <c r="I118" i="6"/>
  <c r="M118" i="6" l="1"/>
  <c r="N118" i="6"/>
  <c r="O118" i="6" s="1"/>
  <c r="Q118" i="6" l="1"/>
  <c r="P118" i="6"/>
  <c r="S119" i="6" l="1"/>
  <c r="T119" i="6" s="1"/>
  <c r="R118" i="6"/>
  <c r="Z118" i="6" s="1"/>
  <c r="G119" i="6"/>
  <c r="J119" i="6" l="1"/>
  <c r="I119" i="6"/>
  <c r="T120" i="6"/>
  <c r="Y119" i="6"/>
  <c r="T121" i="6" l="1"/>
  <c r="Y120" i="6"/>
  <c r="K119" i="6"/>
  <c r="K120" i="6" s="1"/>
  <c r="K121" i="6" s="1"/>
  <c r="K122" i="6" s="1"/>
  <c r="M119" i="6" l="1"/>
  <c r="P119" i="6" s="1"/>
  <c r="N119" i="6"/>
  <c r="O119" i="6" s="1"/>
  <c r="T122" i="6"/>
  <c r="Y122" i="6" s="1"/>
  <c r="Y121" i="6"/>
  <c r="Q119" i="6" l="1"/>
  <c r="R119" i="6"/>
  <c r="Z119" i="6" s="1"/>
  <c r="G120" i="6"/>
  <c r="J120" i="6" l="1"/>
  <c r="I120" i="6"/>
  <c r="M120" i="6" l="1"/>
  <c r="N120" i="6"/>
  <c r="O120" i="6" s="1"/>
  <c r="Q120" i="6" l="1"/>
  <c r="P120" i="6"/>
  <c r="R120" i="6" l="1"/>
  <c r="Z120" i="6" s="1"/>
  <c r="G121" i="6"/>
  <c r="J121" i="6" l="1"/>
  <c r="I121" i="6"/>
  <c r="N121" i="6" l="1"/>
  <c r="M121" i="6"/>
  <c r="O121" i="6" l="1"/>
  <c r="Q121" i="6" l="1"/>
  <c r="P121" i="6"/>
  <c r="R121" i="6" l="1"/>
  <c r="Z121" i="6" s="1"/>
  <c r="G122" i="6"/>
  <c r="J122" i="6" l="1"/>
  <c r="I122" i="6"/>
  <c r="M122" i="6" l="1"/>
  <c r="N122" i="6"/>
  <c r="O122" i="6" s="1"/>
  <c r="P122" i="6" l="1"/>
  <c r="Q122" i="6"/>
  <c r="R122" i="6" l="1"/>
  <c r="Z122" i="6" s="1"/>
  <c r="S123" i="6"/>
  <c r="T123" i="6" s="1"/>
  <c r="G123" i="6"/>
  <c r="T124" i="6" l="1"/>
  <c r="Y124" i="6" s="1"/>
  <c r="Y123" i="6"/>
  <c r="J123" i="6"/>
  <c r="I123" i="6"/>
  <c r="K123" i="6" l="1"/>
  <c r="K124" i="6" s="1"/>
  <c r="N123" i="6"/>
  <c r="M123" i="6" l="1"/>
  <c r="P123" i="6" s="1"/>
  <c r="G124" i="6" l="1"/>
  <c r="O123" i="6"/>
  <c r="Q123" i="6" s="1"/>
  <c r="R123" i="6" l="1"/>
  <c r="Z123" i="6" s="1"/>
  <c r="J124" i="6"/>
  <c r="I124" i="6"/>
  <c r="N124" i="6" l="1"/>
  <c r="M124" i="6"/>
  <c r="O124" i="6" l="1"/>
  <c r="P124" i="6" l="1"/>
  <c r="Q124" i="6"/>
  <c r="S125" i="6" l="1"/>
  <c r="T125" i="6" s="1"/>
  <c r="R124" i="6"/>
  <c r="Z124" i="6" s="1"/>
  <c r="G125" i="6"/>
  <c r="T126" i="6" l="1"/>
  <c r="Y125" i="6"/>
  <c r="J125" i="6"/>
  <c r="I125" i="6"/>
  <c r="K125" i="6" l="1"/>
  <c r="K126" i="6" s="1"/>
  <c r="K127" i="6" s="1"/>
  <c r="K128" i="6" s="1"/>
  <c r="T127" i="6"/>
  <c r="Y126" i="6"/>
  <c r="T128" i="6" l="1"/>
  <c r="Y128" i="6" s="1"/>
  <c r="Y127" i="6"/>
  <c r="N125" i="6"/>
  <c r="M125" i="6"/>
  <c r="P125" i="6" s="1"/>
  <c r="G126" i="6" l="1"/>
  <c r="O125" i="6"/>
  <c r="Q125" i="6" s="1"/>
  <c r="R125" i="6" l="1"/>
  <c r="Z125" i="6" s="1"/>
  <c r="J126" i="6"/>
  <c r="I126" i="6"/>
  <c r="M126" i="6" l="1"/>
  <c r="N126" i="6"/>
  <c r="O126" i="6" l="1"/>
  <c r="Q126" i="6" l="1"/>
  <c r="P126" i="6"/>
  <c r="R126" i="6" l="1"/>
  <c r="Z126" i="6" s="1"/>
  <c r="G127" i="6"/>
  <c r="J127" i="6" l="1"/>
  <c r="I127" i="6"/>
  <c r="N127" i="6" l="1"/>
  <c r="M127" i="6"/>
  <c r="O127" i="6" l="1"/>
  <c r="P127" i="6" l="1"/>
  <c r="Q127" i="6"/>
  <c r="R127" i="6" l="1"/>
  <c r="Z127" i="6" s="1"/>
  <c r="G128" i="6"/>
  <c r="J128" i="6" l="1"/>
  <c r="I128" i="6"/>
  <c r="M128" i="6" l="1"/>
  <c r="N128" i="6"/>
  <c r="O128" i="6" s="1"/>
  <c r="Q128" i="6" l="1"/>
  <c r="P128" i="6"/>
  <c r="R128" i="6" l="1"/>
  <c r="Z128" i="6" s="1"/>
  <c r="S129" i="6"/>
  <c r="T129" i="6" s="1"/>
  <c r="G129" i="6"/>
  <c r="J129" i="6" l="1"/>
  <c r="I129" i="6"/>
  <c r="T130" i="6"/>
  <c r="Y129" i="6"/>
  <c r="T131" i="6" l="1"/>
  <c r="Y131" i="6" s="1"/>
  <c r="Y130" i="6"/>
  <c r="K129" i="6"/>
  <c r="K130" i="6" s="1"/>
  <c r="K131" i="6" s="1"/>
  <c r="M129" i="6" l="1"/>
  <c r="P129" i="6" s="1"/>
  <c r="N129" i="6"/>
  <c r="O129" i="6" s="1"/>
  <c r="Q129" i="6" l="1"/>
  <c r="R129" i="6"/>
  <c r="Z129" i="6" s="1"/>
  <c r="G130" i="6"/>
  <c r="J130" i="6" l="1"/>
  <c r="I130" i="6"/>
  <c r="M130" i="6" l="1"/>
  <c r="N130" i="6"/>
  <c r="O130" i="6" s="1"/>
  <c r="P130" i="6" l="1"/>
  <c r="Q130" i="6"/>
  <c r="R130" i="6" l="1"/>
  <c r="Z130" i="6" s="1"/>
  <c r="G131" i="6"/>
  <c r="J131" i="6" l="1"/>
  <c r="I131" i="6"/>
  <c r="M131" i="6" l="1"/>
  <c r="N131" i="6"/>
  <c r="O131" i="6" s="1"/>
  <c r="P131" i="6" l="1"/>
  <c r="Q131" i="6"/>
  <c r="R131" i="6" l="1"/>
  <c r="Z131" i="6" s="1"/>
  <c r="S132" i="6"/>
  <c r="T132" i="6" s="1"/>
  <c r="Y132" i="6" s="1"/>
  <c r="G132" i="6"/>
  <c r="J132" i="6" l="1"/>
  <c r="I132" i="6"/>
  <c r="N132" i="6" l="1"/>
  <c r="K132" i="6"/>
  <c r="M132" i="6" s="1"/>
  <c r="P132" i="6" s="1"/>
  <c r="S133" i="6" l="1"/>
  <c r="T133" i="6" s="1"/>
  <c r="Y133" i="6" s="1"/>
  <c r="G133" i="6"/>
  <c r="O132" i="6"/>
  <c r="Q132" i="6" s="1"/>
  <c r="R132" i="6" s="1"/>
  <c r="Z132" i="6" s="1"/>
  <c r="J133" i="6" l="1"/>
  <c r="I133" i="6"/>
  <c r="N133" i="6" l="1"/>
  <c r="K133" i="6"/>
  <c r="M133" i="6" s="1"/>
  <c r="P133" i="6" s="1"/>
  <c r="S134" i="6" l="1"/>
  <c r="T134" i="6" s="1"/>
  <c r="Y134" i="6" s="1"/>
  <c r="G134" i="6"/>
  <c r="O133" i="6"/>
  <c r="Q133" i="6" s="1"/>
  <c r="R133" i="6" s="1"/>
  <c r="Z133" i="6" s="1"/>
  <c r="J134" i="6" l="1"/>
  <c r="I134" i="6"/>
  <c r="K134" i="6" l="1"/>
  <c r="M134" i="6" s="1"/>
  <c r="P134" i="6" s="1"/>
  <c r="N134" i="6"/>
  <c r="S135" i="6" l="1"/>
  <c r="T135" i="6" s="1"/>
  <c r="G135" i="6"/>
  <c r="O134" i="6"/>
  <c r="Q134" i="6" s="1"/>
  <c r="R134" i="6" s="1"/>
  <c r="Z134" i="6" s="1"/>
  <c r="J135" i="6" l="1"/>
  <c r="I135" i="6"/>
  <c r="T136" i="6"/>
  <c r="Y135" i="6"/>
  <c r="K135" i="6" l="1"/>
  <c r="K136" i="6" s="1"/>
  <c r="K137" i="6" s="1"/>
  <c r="K138" i="6" s="1"/>
  <c r="N135" i="6"/>
  <c r="T137" i="6"/>
  <c r="Y137" i="6" s="1"/>
  <c r="Y136" i="6"/>
  <c r="M135" i="6" l="1"/>
  <c r="P135" i="6" s="1"/>
  <c r="O135" i="6"/>
  <c r="K139" i="6"/>
  <c r="M138" i="6"/>
  <c r="K140" i="6" l="1"/>
  <c r="M139" i="6"/>
  <c r="Q135" i="6"/>
  <c r="G136" i="6"/>
  <c r="R135" i="6" l="1"/>
  <c r="Z135" i="6" s="1"/>
  <c r="J136" i="6"/>
  <c r="I136" i="6"/>
  <c r="K141" i="6"/>
  <c r="M140" i="6"/>
  <c r="M136" i="6" l="1"/>
  <c r="N136" i="6"/>
  <c r="O136" i="6" s="1"/>
  <c r="K142" i="6"/>
  <c r="M141" i="6"/>
  <c r="N141" i="6"/>
  <c r="K143" i="6" l="1"/>
  <c r="M142" i="6"/>
  <c r="N142" i="6"/>
  <c r="Q136" i="6"/>
  <c r="P136" i="6"/>
  <c r="R136" i="6" l="1"/>
  <c r="Z136" i="6" s="1"/>
  <c r="G137" i="6"/>
  <c r="K144" i="6"/>
  <c r="N143" i="6"/>
  <c r="M143" i="6"/>
  <c r="K145" i="6" l="1"/>
  <c r="M144" i="6"/>
  <c r="N144" i="6"/>
  <c r="J137" i="6"/>
  <c r="I137" i="6"/>
  <c r="N137" i="6" l="1"/>
  <c r="M137" i="6"/>
  <c r="K146" i="6"/>
  <c r="N145" i="6"/>
  <c r="M145" i="6"/>
  <c r="K147" i="6" l="1"/>
  <c r="M146" i="6"/>
  <c r="N146" i="6"/>
  <c r="O137" i="6"/>
  <c r="O138" i="6" l="1"/>
  <c r="O139" i="6" s="1"/>
  <c r="O140" i="6" s="1"/>
  <c r="O141" i="6" s="1"/>
  <c r="O142" i="6" s="1"/>
  <c r="O143" i="6" s="1"/>
  <c r="O144" i="6" s="1"/>
  <c r="O145" i="6" s="1"/>
  <c r="O146" i="6" s="1"/>
  <c r="P137" i="6"/>
  <c r="Q137" i="6"/>
  <c r="K148" i="6"/>
  <c r="M147" i="6"/>
  <c r="N147" i="6"/>
  <c r="O147" i="6" l="1"/>
  <c r="K149" i="6"/>
  <c r="M148" i="6"/>
  <c r="N148" i="6"/>
  <c r="O148" i="6" s="1"/>
  <c r="P138" i="6"/>
  <c r="R137" i="6"/>
  <c r="Z137" i="6" s="1"/>
  <c r="S138" i="6"/>
  <c r="T138" i="6" s="1"/>
  <c r="T139" i="6" l="1"/>
  <c r="Y138" i="6"/>
  <c r="K150" i="6"/>
  <c r="N149" i="6"/>
  <c r="M149" i="6"/>
  <c r="Q138" i="6"/>
  <c r="R138" i="6" s="1"/>
  <c r="Z138" i="6" s="1"/>
  <c r="P139" i="6"/>
  <c r="Q139" i="6"/>
  <c r="K151" i="6" l="1"/>
  <c r="M150" i="6"/>
  <c r="N150" i="6"/>
  <c r="O149" i="6"/>
  <c r="R139" i="6"/>
  <c r="Q140" i="6"/>
  <c r="P140" i="6"/>
  <c r="T140" i="6"/>
  <c r="Y139" i="6"/>
  <c r="Z139" i="6" l="1"/>
  <c r="O150" i="6"/>
  <c r="P141" i="6"/>
  <c r="Q141" i="6"/>
  <c r="R140" i="6"/>
  <c r="T141" i="6"/>
  <c r="Y140" i="6"/>
  <c r="K152" i="6"/>
  <c r="N151" i="6"/>
  <c r="M151" i="6"/>
  <c r="K153" i="6" l="1"/>
  <c r="N152" i="6"/>
  <c r="M152" i="6"/>
  <c r="Z140" i="6"/>
  <c r="T142" i="6"/>
  <c r="Y141" i="6"/>
  <c r="R141" i="6"/>
  <c r="Q142" i="6"/>
  <c r="P142" i="6"/>
  <c r="O151" i="6"/>
  <c r="Z141" i="6" l="1"/>
  <c r="T143" i="6"/>
  <c r="Y142" i="6"/>
  <c r="O152" i="6"/>
  <c r="P143" i="6"/>
  <c r="R142" i="6"/>
  <c r="Z142" i="6" s="1"/>
  <c r="Q143" i="6"/>
  <c r="K154" i="6"/>
  <c r="M153" i="6"/>
  <c r="N153" i="6"/>
  <c r="P144" i="6" l="1"/>
  <c r="Q144" i="6"/>
  <c r="R143" i="6"/>
  <c r="K155" i="6"/>
  <c r="M154" i="6"/>
  <c r="N154" i="6"/>
  <c r="T144" i="6"/>
  <c r="Y143" i="6"/>
  <c r="O153" i="6"/>
  <c r="K156" i="6" l="1"/>
  <c r="M155" i="6"/>
  <c r="N155" i="6"/>
  <c r="O154" i="6"/>
  <c r="Z143" i="6"/>
  <c r="T145" i="6"/>
  <c r="Y144" i="6"/>
  <c r="R144" i="6"/>
  <c r="Q145" i="6"/>
  <c r="P145" i="6"/>
  <c r="T146" i="6" l="1"/>
  <c r="Y145" i="6"/>
  <c r="Z144" i="6"/>
  <c r="P146" i="6"/>
  <c r="R145" i="6"/>
  <c r="Z145" i="6" s="1"/>
  <c r="Q146" i="6"/>
  <c r="O155" i="6"/>
  <c r="K157" i="6"/>
  <c r="N156" i="6"/>
  <c r="M156" i="6"/>
  <c r="P147" i="6" l="1"/>
  <c r="Q147" i="6"/>
  <c r="R146" i="6"/>
  <c r="Z146" i="6" s="1"/>
  <c r="K158" i="6"/>
  <c r="M157" i="6"/>
  <c r="N157" i="6"/>
  <c r="O156" i="6"/>
  <c r="T147" i="6"/>
  <c r="Y146" i="6"/>
  <c r="T148" i="6" l="1"/>
  <c r="Y147" i="6"/>
  <c r="O157" i="6"/>
  <c r="K159" i="6"/>
  <c r="M158" i="6"/>
  <c r="N158" i="6"/>
  <c r="R147" i="6"/>
  <c r="Z147" i="6" s="1"/>
  <c r="Q148" i="6"/>
  <c r="P148" i="6"/>
  <c r="O158" i="6" l="1"/>
  <c r="K160" i="6"/>
  <c r="M159" i="6"/>
  <c r="N159" i="6"/>
  <c r="O159" i="6" s="1"/>
  <c r="P149" i="6"/>
  <c r="Q149" i="6"/>
  <c r="R148" i="6"/>
  <c r="Z148" i="6" s="1"/>
  <c r="T149" i="6"/>
  <c r="Y148" i="6"/>
  <c r="T150" i="6" l="1"/>
  <c r="Y149" i="6"/>
  <c r="R149" i="6"/>
  <c r="Z149" i="6" s="1"/>
  <c r="Q150" i="6"/>
  <c r="P150" i="6"/>
  <c r="K161" i="6"/>
  <c r="M160" i="6"/>
  <c r="N160" i="6"/>
  <c r="O160" i="6" s="1"/>
  <c r="P151" i="6" l="1"/>
  <c r="R150" i="6"/>
  <c r="Q151" i="6"/>
  <c r="K162" i="6"/>
  <c r="M161" i="6"/>
  <c r="N161" i="6"/>
  <c r="O161" i="6" s="1"/>
  <c r="T151" i="6"/>
  <c r="Y150" i="6"/>
  <c r="K163" i="6" l="1"/>
  <c r="N162" i="6"/>
  <c r="M162" i="6"/>
  <c r="Z150" i="6"/>
  <c r="T152" i="6"/>
  <c r="Y151" i="6"/>
  <c r="P152" i="6"/>
  <c r="R151" i="6"/>
  <c r="Z151" i="6" s="1"/>
  <c r="Q152" i="6"/>
  <c r="T153" i="6" l="1"/>
  <c r="Y152" i="6"/>
  <c r="R152" i="6"/>
  <c r="Z152" i="6" s="1"/>
  <c r="Q153" i="6"/>
  <c r="P153" i="6"/>
  <c r="O162" i="6"/>
  <c r="K164" i="6"/>
  <c r="M163" i="6"/>
  <c r="N163" i="6"/>
  <c r="K165" i="6" l="1"/>
  <c r="N164" i="6"/>
  <c r="M164" i="6"/>
  <c r="P154" i="6"/>
  <c r="R153" i="6"/>
  <c r="Z153" i="6" s="1"/>
  <c r="Q154" i="6"/>
  <c r="O163" i="6"/>
  <c r="T154" i="6"/>
  <c r="Y153" i="6"/>
  <c r="T155" i="6" l="1"/>
  <c r="Y154" i="6"/>
  <c r="P155" i="6"/>
  <c r="R154" i="6"/>
  <c r="Z154" i="6" s="1"/>
  <c r="Q155" i="6"/>
  <c r="O164" i="6"/>
  <c r="K166" i="6"/>
  <c r="M165" i="6"/>
  <c r="N165" i="6"/>
  <c r="K167" i="6" l="1"/>
  <c r="N166" i="6"/>
  <c r="M166" i="6"/>
  <c r="R155" i="6"/>
  <c r="Q156" i="6"/>
  <c r="P156" i="6"/>
  <c r="O165" i="6"/>
  <c r="T156" i="6"/>
  <c r="Y155" i="6"/>
  <c r="P157" i="6" l="1"/>
  <c r="Q157" i="6"/>
  <c r="R156" i="6"/>
  <c r="Z155" i="6"/>
  <c r="O166" i="6"/>
  <c r="T157" i="6"/>
  <c r="Y156" i="6"/>
  <c r="K168" i="6"/>
  <c r="N167" i="6"/>
  <c r="M167" i="6"/>
  <c r="K169" i="6" l="1"/>
  <c r="N168" i="6"/>
  <c r="M168" i="6"/>
  <c r="Z156" i="6"/>
  <c r="T158" i="6"/>
  <c r="Y157" i="6"/>
  <c r="O167" i="6"/>
  <c r="P158" i="6"/>
  <c r="Q158" i="6"/>
  <c r="R157" i="6"/>
  <c r="T159" i="6" l="1"/>
  <c r="Y158" i="6"/>
  <c r="Z157" i="6"/>
  <c r="O168" i="6"/>
  <c r="P159" i="6"/>
  <c r="Q159" i="6"/>
  <c r="R158" i="6"/>
  <c r="Z158" i="6" s="1"/>
  <c r="K170" i="6"/>
  <c r="M169" i="6"/>
  <c r="N169" i="6"/>
  <c r="O169" i="6" l="1"/>
  <c r="M170" i="6"/>
  <c r="N170" i="6"/>
  <c r="P160" i="6"/>
  <c r="R159" i="6"/>
  <c r="Q160" i="6"/>
  <c r="T160" i="6"/>
  <c r="Y159" i="6"/>
  <c r="Z159" i="6" l="1"/>
  <c r="T161" i="6"/>
  <c r="Y160" i="6"/>
  <c r="R160" i="6"/>
  <c r="Z160" i="6" s="1"/>
  <c r="Q161" i="6"/>
  <c r="P161" i="6"/>
  <c r="O170" i="6"/>
  <c r="P162" i="6" l="1"/>
  <c r="R161" i="6"/>
  <c r="Q162" i="6"/>
  <c r="T162" i="6"/>
  <c r="Y161" i="6"/>
  <c r="T163" i="6" l="1"/>
  <c r="Y162" i="6"/>
  <c r="Z161" i="6"/>
  <c r="P163" i="6"/>
  <c r="R162" i="6"/>
  <c r="Z162" i="6" s="1"/>
  <c r="Q163" i="6"/>
  <c r="R163" i="6" l="1"/>
  <c r="Q164" i="6"/>
  <c r="P164" i="6"/>
  <c r="T164" i="6"/>
  <c r="Y163" i="6"/>
  <c r="T165" i="6" l="1"/>
  <c r="Y164" i="6"/>
  <c r="P165" i="6"/>
  <c r="Q165" i="6"/>
  <c r="R164" i="6"/>
  <c r="Z164" i="6" s="1"/>
  <c r="Z163" i="6"/>
  <c r="P166" i="6" l="1"/>
  <c r="Q166" i="6"/>
  <c r="R165" i="6"/>
  <c r="T166" i="6"/>
  <c r="Y165" i="6"/>
  <c r="T167" i="6" l="1"/>
  <c r="Y166" i="6"/>
  <c r="Z165" i="6"/>
  <c r="P167" i="6"/>
  <c r="Q167" i="6"/>
  <c r="R166" i="6"/>
  <c r="Z166" i="6" s="1"/>
  <c r="P168" i="6" l="1"/>
  <c r="R167" i="6"/>
  <c r="Q168" i="6"/>
  <c r="T168" i="6"/>
  <c r="Y167" i="6"/>
  <c r="T169" i="6" l="1"/>
  <c r="Y168" i="6"/>
  <c r="Z167" i="6"/>
  <c r="R168" i="6"/>
  <c r="Z168" i="6" s="1"/>
  <c r="Q169" i="6"/>
  <c r="P169" i="6"/>
  <c r="Q170" i="6" l="1"/>
  <c r="R169" i="6"/>
  <c r="T170" i="6"/>
  <c r="Y169" i="6"/>
  <c r="T171" i="6" l="1"/>
  <c r="Y171" i="6" s="1"/>
  <c r="Y170" i="6"/>
  <c r="Z169" i="6"/>
  <c r="R170" i="6"/>
  <c r="Z170" i="6" s="1"/>
  <c r="H171" i="6"/>
  <c r="I171" i="6" l="1"/>
  <c r="J171" i="6"/>
  <c r="K171" i="6" l="1"/>
  <c r="M171" i="6" s="1"/>
  <c r="P171" i="6" s="1"/>
  <c r="N171" i="6"/>
  <c r="S172" i="6" l="1"/>
  <c r="T172" i="6" s="1"/>
  <c r="Y172" i="6" s="1"/>
  <c r="O171" i="6"/>
  <c r="Q171" i="6" s="1"/>
  <c r="H172" i="6" l="1"/>
  <c r="R171" i="6"/>
  <c r="Z171" i="6" s="1"/>
  <c r="I172" i="6" l="1"/>
  <c r="J172" i="6"/>
  <c r="K172" i="6" l="1"/>
  <c r="M172" i="6" s="1"/>
  <c r="P172" i="6" s="1"/>
  <c r="N172" i="6"/>
  <c r="S173" i="6" l="1"/>
  <c r="T173" i="6" s="1"/>
  <c r="Y173" i="6" s="1"/>
  <c r="O172" i="6"/>
  <c r="Q172" i="6" s="1"/>
  <c r="H173" i="6" l="1"/>
  <c r="R172" i="6"/>
  <c r="Z172" i="6" s="1"/>
  <c r="I173" i="6" l="1"/>
  <c r="J173" i="6"/>
  <c r="N173" i="6" l="1"/>
  <c r="K173" i="6"/>
  <c r="M173" i="6" s="1"/>
  <c r="P173" i="6" s="1"/>
  <c r="O173" i="6" l="1"/>
  <c r="Q173" i="6" s="1"/>
  <c r="R173" i="6" s="1"/>
  <c r="Z173" i="6" s="1"/>
  <c r="B6" i="5" s="1"/>
</calcChain>
</file>

<file path=xl/sharedStrings.xml><?xml version="1.0" encoding="utf-8"?>
<sst xmlns="http://schemas.openxmlformats.org/spreadsheetml/2006/main" count="1253" uniqueCount="156">
  <si>
    <t>Action</t>
  </si>
  <si>
    <t>Dead Interval</t>
  </si>
  <si>
    <t>Spread Minimum</t>
  </si>
  <si>
    <t>Spread Maximum</t>
  </si>
  <si>
    <t>Offset Minimum</t>
  </si>
  <si>
    <t>Offset Maximum</t>
  </si>
  <si>
    <t>Initial Offset</t>
  </si>
  <si>
    <t>Initial Spread</t>
  </si>
  <si>
    <t>Speed</t>
  </si>
  <si>
    <t>Buy Offset</t>
  </si>
  <si>
    <t>Sell Offset</t>
  </si>
  <si>
    <t>Spread</t>
  </si>
  <si>
    <t>Bid</t>
  </si>
  <si>
    <t>Offer</t>
  </si>
  <si>
    <t>Buy</t>
  </si>
  <si>
    <t>Notes</t>
  </si>
  <si>
    <t>Start</t>
  </si>
  <si>
    <t xml:space="preserve">         OUTPUTS</t>
  </si>
  <si>
    <t>Formula #</t>
  </si>
  <si>
    <t>Offset  Suspension</t>
  </si>
  <si>
    <t>S1</t>
  </si>
  <si>
    <t>n/a</t>
  </si>
  <si>
    <t>F</t>
  </si>
  <si>
    <t>S2</t>
  </si>
  <si>
    <t>S3</t>
  </si>
  <si>
    <t>&lt;10</t>
  </si>
  <si>
    <t>Transaction Formula</t>
  </si>
  <si>
    <t># Transactions</t>
  </si>
  <si>
    <t>V1</t>
  </si>
  <si>
    <t>abs&gt;3</t>
  </si>
  <si>
    <t>V2</t>
  </si>
  <si>
    <t>abs&gt;5</t>
  </si>
  <si>
    <t>V3</t>
  </si>
  <si>
    <t>abs&gt;10</t>
  </si>
  <si>
    <t>V4</t>
  </si>
  <si>
    <t>abs&gt;20</t>
  </si>
  <si>
    <t>T</t>
  </si>
  <si>
    <t>#Buys</t>
  </si>
  <si>
    <t>#Sells</t>
  </si>
  <si>
    <t>Sell</t>
  </si>
  <si>
    <t>Time (sec)</t>
  </si>
  <si>
    <t>&lt;20</t>
  </si>
  <si>
    <t>V5</t>
  </si>
  <si>
    <t>V6</t>
  </si>
  <si>
    <t>V2. Note that the following sequence of buys triggers an increasing offset and spread.</t>
  </si>
  <si>
    <t>Spread-Offset Minimum</t>
  </si>
  <si>
    <t>Increase in #Sells triggers Transaction Formula V2, boosting the Sell Offset by 0.01</t>
  </si>
  <si>
    <t>V3. Note that V3 would have increased the offset to equal the spread, but the Spread-Offset Minimum kicks in and adjusts the spread to be 0.01 higher than the offset.</t>
  </si>
  <si>
    <t>V3 for the Sell. Note that the impact of the Buy was to slow the rate of price increase on the Sells, but the rate of increase quickly resumes over the next few transactions.</t>
  </si>
  <si>
    <t>abs&gt;13</t>
  </si>
  <si>
    <t>null</t>
  </si>
  <si>
    <t>V1 for the Buy. Market starts to reestablish "normal" trading at new level.</t>
  </si>
  <si>
    <t xml:space="preserve">Dead Interval Passes. </t>
  </si>
  <si>
    <t>Dead Interval Passes</t>
  </si>
  <si>
    <t>From here, with even trading (or no trading), the Offset will shrink to zero.</t>
  </si>
  <si>
    <t>&gt;220</t>
  </si>
  <si>
    <t>abs&lt;4</t>
  </si>
  <si>
    <t>Constants</t>
  </si>
  <si>
    <t>INPUTS</t>
  </si>
  <si>
    <t>Application Example</t>
  </si>
  <si>
    <t>Offset Reversion Ratio (ORR)</t>
  </si>
  <si>
    <t>Transaction Reversion Ratio (TRR)</t>
  </si>
  <si>
    <t>Initial Offset is zero, Initial Spread is 0.04. Formula V1 applies.</t>
  </si>
  <si>
    <t>S2. Change in spread triggers Last Trade is Mid.</t>
  </si>
  <si>
    <t>V4. Offset now increased by 0.04 with each Sell</t>
  </si>
  <si>
    <t>V3. Offset now increasing by 0.02 with each Sell. V3 also specifies in increase in Spread by 0.01.</t>
  </si>
  <si>
    <t>V1 for the Buy. Note that #Sells is reduced by the TRR and the Sell offset by the ORR. Spreads reduced 0.01 according to V1.</t>
  </si>
  <si>
    <t>V4. Again, the Spread-Offset Minimum impacts the calculation</t>
  </si>
  <si>
    <t>Dead Interval Passes. The market run is almost out of steam. Sell Offset reduced by ORR and transactions by TRR. No change in Spread and no transaction, so prices remain unaffected.</t>
  </si>
  <si>
    <t>48*240 sec = approx. 3 hours).</t>
  </si>
  <si>
    <t>(at current settings, 48 Dead Intervals would need to pass before the Spread shrunk to 0.04. This would take</t>
  </si>
  <si>
    <t>Intensity Formula</t>
  </si>
  <si>
    <t>Intensity</t>
  </si>
  <si>
    <t>Low Intensity value triggers Intensity Formula S2. The change in spread triggers a Last Trade is Mid action. Note that the sells are reduced by 1 as the buy occurs.V1 also applies.</t>
  </si>
  <si>
    <t>The Spread will also shrink to the minimum value with each passing Dead Interval in which the Intensity&gt;220.</t>
  </si>
  <si>
    <t>Position</t>
  </si>
  <si>
    <t>Cash</t>
  </si>
  <si>
    <t>MTM</t>
  </si>
  <si>
    <t>Intensity Factor</t>
  </si>
  <si>
    <t>Multiple Dead intervals deemed to pass here.</t>
  </si>
  <si>
    <t>V1,S1 - minimum values apply</t>
  </si>
  <si>
    <t>V2,S1</t>
  </si>
  <si>
    <t>V2,S3</t>
  </si>
  <si>
    <t>V3,S3</t>
  </si>
  <si>
    <t>V4,S3</t>
  </si>
  <si>
    <t>V5,S3</t>
  </si>
  <si>
    <t>Position Sensitivity</t>
  </si>
  <si>
    <t>V-Factor adjust</t>
  </si>
  <si>
    <t xml:space="preserve">Scenario 1: </t>
  </si>
  <si>
    <t>Transaction Formula Lookup Table</t>
  </si>
  <si>
    <t>Trans</t>
  </si>
  <si>
    <t>Offset</t>
  </si>
  <si>
    <t>&gt;3</t>
  </si>
  <si>
    <t>&gt;5</t>
  </si>
  <si>
    <t>&gt;10</t>
  </si>
  <si>
    <t>&gt;13</t>
  </si>
  <si>
    <t>&gt;20</t>
  </si>
  <si>
    <t>&lt;=3</t>
  </si>
  <si>
    <t>Spreads Lookup Table</t>
  </si>
  <si>
    <t>Last Trade</t>
  </si>
  <si>
    <t>Entry</t>
  </si>
  <si>
    <t>Suspension</t>
  </si>
  <si>
    <t>(see cell AM3)</t>
  </si>
  <si>
    <t>(see cell AQ4)</t>
  </si>
  <si>
    <t>OUTPUTS</t>
  </si>
  <si>
    <t>Suspend</t>
  </si>
  <si>
    <t>V-Factor Adjusted</t>
  </si>
  <si>
    <t>WAB</t>
  </si>
  <si>
    <t>WAS</t>
  </si>
  <si>
    <t>Total Buys</t>
  </si>
  <si>
    <t>Total Sells</t>
  </si>
  <si>
    <t>Net Pos</t>
  </si>
  <si>
    <t>Mid</t>
  </si>
  <si>
    <t>Long/Short = Size larger than specified desired</t>
  </si>
  <si>
    <t>Case</t>
  </si>
  <si>
    <t>Buy Side Outcome</t>
  </si>
  <si>
    <t>Sell Side Outcome</t>
  </si>
  <si>
    <t>Long and Price above WAB</t>
  </si>
  <si>
    <t>Accelerate</t>
  </si>
  <si>
    <t>Normal</t>
  </si>
  <si>
    <t>Long and Price below WAB</t>
  </si>
  <si>
    <t>Short and Price above WAS</t>
  </si>
  <si>
    <t>Short and Price below WAS</t>
  </si>
  <si>
    <t>Long/Short not outside limits</t>
  </si>
  <si>
    <t>Summarised Cases</t>
  </si>
  <si>
    <t>Long</t>
  </si>
  <si>
    <t>else</t>
  </si>
  <si>
    <t>normal</t>
  </si>
  <si>
    <t>Short</t>
  </si>
  <si>
    <t>Spread Sensitivity</t>
  </si>
  <si>
    <t>Runup 25.00 to 28.00 and then rundown to 25.00</t>
  </si>
  <si>
    <t>model 1:</t>
  </si>
  <si>
    <t>Total Buy</t>
  </si>
  <si>
    <t>NetPos</t>
  </si>
  <si>
    <t>model 2:</t>
  </si>
  <si>
    <t>Model Description:</t>
  </si>
  <si>
    <t xml:space="preserve">If the market is whipsawing, the high offset (shocked spread) ensures the whipsaw is led. </t>
  </si>
  <si>
    <t>If the market is not whipsawing, the spread will contract until a trade is done on either side.</t>
  </si>
  <si>
    <t xml:space="preserve">With high momentum, contrary trades should cause a shock widening of spread. </t>
  </si>
  <si>
    <t>Whipsaw Test</t>
  </si>
  <si>
    <t>V-Factor Adjustment.</t>
  </si>
  <si>
    <t xml:space="preserve">When position exceeds specified level, system will try to reduce position size by accelerating the momentum (V-factor). </t>
  </si>
  <si>
    <t>BuySell Ratio</t>
  </si>
  <si>
    <t>Whipsaw Adjusted</t>
  </si>
  <si>
    <t>model 3:</t>
  </si>
  <si>
    <t>Momentum</t>
  </si>
  <si>
    <t>Adjusted</t>
  </si>
  <si>
    <t>Spread Reversion Rate</t>
  </si>
  <si>
    <t>Offset Reversion Ratio</t>
  </si>
  <si>
    <t>model S3:</t>
  </si>
  <si>
    <t>Simplified Model 3.</t>
  </si>
  <si>
    <t>Base case</t>
  </si>
  <si>
    <t>V-Factor Adjustment</t>
  </si>
  <si>
    <t>V-Factor with Whipsaw</t>
  </si>
  <si>
    <t>Simplified model 3</t>
  </si>
  <si>
    <t>Vlookup Tables over here ------&gt;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</si>
</sst>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5" formatCode="_(* #,##0_);_(* \(#,##0\);_(* &quot;-&quot;??_);_(@_)"/>
    <numFmt numFmtId="166" formatCode="_(* #,##0.000_);_(* \(#,##0.000\);_(* &quot;-&quot;??_);_(@_)"/>
  </numFmts>
  <fonts count="4" x14ac:knownFonts="1">
    <font>
      <sz val="10"/>
      <name val="Arial"/>
    </font>
    <font>
      <sz val="10"/>
      <name val="Arial"/>
    </font>
    <font>
      <b/>
      <sz val="10"/>
      <name val="Arial"/>
      <family val="2"/>
    </font>
    <font>
      <sz val="10"/>
      <name val="Arial"/>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56">
    <xf numFmtId="0" fontId="0" fillId="0" borderId="0" xfId="0"/>
    <xf numFmtId="0" fontId="2" fillId="0" borderId="0" xfId="0" applyFont="1"/>
    <xf numFmtId="165" fontId="0" fillId="0" borderId="0" xfId="1" applyNumberFormat="1" applyFont="1"/>
    <xf numFmtId="166" fontId="0" fillId="0" borderId="0" xfId="1" applyNumberFormat="1" applyFont="1"/>
    <xf numFmtId="166" fontId="0" fillId="0" borderId="0" xfId="0" applyNumberFormat="1"/>
    <xf numFmtId="39" fontId="0" fillId="0" borderId="0" xfId="1" applyNumberFormat="1" applyFont="1"/>
    <xf numFmtId="39" fontId="0" fillId="0" borderId="0" xfId="0" applyNumberFormat="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2" xfId="0" applyFont="1" applyBorder="1"/>
    <xf numFmtId="0" fontId="3" fillId="0" borderId="0" xfId="0" applyFont="1" applyBorder="1"/>
    <xf numFmtId="0" fontId="0" fillId="0" borderId="0" xfId="0" applyBorder="1" applyAlignment="1">
      <alignment horizontal="left"/>
    </xf>
    <xf numFmtId="0" fontId="0" fillId="0" borderId="7" xfId="0" applyBorder="1" applyAlignment="1">
      <alignment horizontal="left"/>
    </xf>
    <xf numFmtId="0" fontId="0" fillId="0" borderId="0" xfId="0" applyBorder="1" applyProtection="1"/>
    <xf numFmtId="0" fontId="0" fillId="0" borderId="0" xfId="0" applyProtection="1">
      <protection locked="0"/>
    </xf>
    <xf numFmtId="0" fontId="2" fillId="0" borderId="1" xfId="0" applyFont="1" applyBorder="1" applyProtection="1">
      <protection locked="0"/>
    </xf>
    <xf numFmtId="0" fontId="0" fillId="0" borderId="2" xfId="0" applyBorder="1" applyProtection="1">
      <protection locked="0"/>
    </xf>
    <xf numFmtId="0" fontId="0" fillId="0" borderId="0" xfId="0" applyBorder="1" applyProtection="1">
      <protection locked="0"/>
    </xf>
    <xf numFmtId="0" fontId="0" fillId="0" borderId="3" xfId="0" applyBorder="1" applyProtection="1">
      <protection locked="0"/>
    </xf>
    <xf numFmtId="0" fontId="0" fillId="0" borderId="4" xfId="0" applyBorder="1" applyProtection="1">
      <protection locked="0"/>
    </xf>
    <xf numFmtId="165" fontId="0" fillId="0" borderId="5" xfId="1" applyNumberFormat="1" applyFont="1" applyBorder="1" applyProtection="1">
      <protection locked="0"/>
    </xf>
    <xf numFmtId="1" fontId="0" fillId="0" borderId="5" xfId="0" applyNumberFormat="1" applyBorder="1" applyProtection="1">
      <protection locked="0"/>
    </xf>
    <xf numFmtId="0" fontId="0" fillId="0" borderId="5" xfId="0" applyBorder="1"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2" fillId="0" borderId="2" xfId="0" applyFont="1" applyBorder="1" applyProtection="1">
      <protection locked="0"/>
    </xf>
    <xf numFmtId="0" fontId="3" fillId="0" borderId="0" xfId="0" applyFont="1" applyBorder="1" applyProtection="1">
      <protection locked="0"/>
    </xf>
    <xf numFmtId="0" fontId="0" fillId="0" borderId="0" xfId="0" applyBorder="1" applyAlignment="1" applyProtection="1">
      <alignment horizontal="left"/>
      <protection locked="0"/>
    </xf>
    <xf numFmtId="0" fontId="0" fillId="0" borderId="7" xfId="0" applyBorder="1" applyAlignment="1" applyProtection="1">
      <alignment horizontal="left"/>
      <protection locked="0"/>
    </xf>
    <xf numFmtId="0" fontId="2" fillId="0" borderId="0" xfId="0" applyFont="1" applyProtection="1">
      <protection locked="0"/>
    </xf>
    <xf numFmtId="165" fontId="0" fillId="0" borderId="0" xfId="1" applyNumberFormat="1" applyFont="1" applyProtection="1">
      <protection locked="0"/>
    </xf>
    <xf numFmtId="39" fontId="0" fillId="0" borderId="0" xfId="1" applyNumberFormat="1" applyFont="1" applyProtection="1">
      <protection locked="0"/>
    </xf>
    <xf numFmtId="166" fontId="0" fillId="0" borderId="0" xfId="1" applyNumberFormat="1" applyFont="1" applyProtection="1">
      <protection locked="0"/>
    </xf>
    <xf numFmtId="43" fontId="0" fillId="0" borderId="0" xfId="0" applyNumberFormat="1" applyAlignment="1" applyProtection="1">
      <alignment horizontal="right"/>
      <protection locked="0"/>
    </xf>
    <xf numFmtId="166" fontId="0" fillId="0" borderId="0" xfId="0" applyNumberFormat="1" applyProtection="1">
      <protection locked="0"/>
    </xf>
    <xf numFmtId="0" fontId="3" fillId="0" borderId="5" xfId="0" applyFont="1" applyBorder="1" applyProtection="1">
      <protection locked="0"/>
    </xf>
    <xf numFmtId="0" fontId="0" fillId="0" borderId="5" xfId="0" applyBorder="1" applyAlignment="1" applyProtection="1">
      <alignment horizontal="left"/>
      <protection locked="0"/>
    </xf>
    <xf numFmtId="165" fontId="0" fillId="0" borderId="0" xfId="1" applyNumberFormat="1" applyFont="1" applyBorder="1" applyProtection="1">
      <protection locked="0"/>
    </xf>
    <xf numFmtId="1" fontId="0" fillId="0" borderId="0" xfId="0" applyNumberFormat="1" applyBorder="1" applyProtection="1">
      <protection locked="0"/>
    </xf>
    <xf numFmtId="43" fontId="0" fillId="0" borderId="0" xfId="1" applyFont="1" applyProtection="1">
      <protection locked="0"/>
    </xf>
    <xf numFmtId="165" fontId="0" fillId="0" borderId="2" xfId="1" applyNumberFormat="1" applyFont="1" applyBorder="1" applyProtection="1">
      <protection locked="0"/>
    </xf>
    <xf numFmtId="9" fontId="0" fillId="0" borderId="5" xfId="0" applyNumberFormat="1" applyBorder="1" applyProtection="1">
      <protection locked="0"/>
    </xf>
    <xf numFmtId="9" fontId="0" fillId="0" borderId="0" xfId="1" applyNumberFormat="1" applyFont="1" applyBorder="1" applyProtection="1">
      <protection locked="0"/>
    </xf>
    <xf numFmtId="165" fontId="0" fillId="0" borderId="0" xfId="1" applyNumberFormat="1" applyFont="1" applyBorder="1" applyAlignment="1" applyProtection="1">
      <alignment horizontal="left"/>
      <protection locked="0"/>
    </xf>
    <xf numFmtId="2" fontId="0" fillId="0" borderId="0" xfId="0" applyNumberFormat="1" applyAlignment="1" applyProtection="1">
      <alignment horizontal="right"/>
      <protection locked="0"/>
    </xf>
    <xf numFmtId="39" fontId="0" fillId="0" borderId="0" xfId="0" applyNumberFormat="1" applyProtection="1">
      <protection locked="0"/>
    </xf>
    <xf numFmtId="39" fontId="0" fillId="0" borderId="0" xfId="0" applyNumberFormat="1" applyAlignment="1" applyProtection="1">
      <alignment horizontal="right"/>
      <protection locked="0"/>
    </xf>
    <xf numFmtId="0" fontId="2" fillId="0" borderId="0" xfId="0" applyFont="1" applyBorder="1" applyProtection="1">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5"/>
  <sheetViews>
    <sheetView workbookViewId="0">
      <pane ySplit="18" topLeftCell="A54" activePane="bottomLeft" state="frozen"/>
      <selection pane="bottomLeft" activeCell="H63" sqref="H63"/>
    </sheetView>
  </sheetViews>
  <sheetFormatPr defaultRowHeight="12.75" x14ac:dyDescent="0.2"/>
  <cols>
    <col min="1" max="1" width="10.28515625" customWidth="1"/>
    <col min="2" max="2" width="6.28515625" customWidth="1"/>
    <col min="3" max="3" width="6" customWidth="1"/>
    <col min="4" max="4" width="6.42578125" customWidth="1"/>
    <col min="5" max="5" width="6.5703125" customWidth="1"/>
    <col min="6" max="6" width="8.85546875" customWidth="1"/>
    <col min="7" max="7" width="9.42578125" customWidth="1"/>
    <col min="8" max="8" width="6.42578125" customWidth="1"/>
    <col min="9" max="10" width="7.7109375" bestFit="1" customWidth="1"/>
    <col min="12" max="12" width="1.85546875" customWidth="1"/>
    <col min="13" max="13" width="10.28515625" customWidth="1"/>
    <col min="14" max="14" width="8.28515625" customWidth="1"/>
    <col min="15" max="15" width="9.7109375" customWidth="1"/>
  </cols>
  <sheetData>
    <row r="1" spans="1:15" x14ac:dyDescent="0.2">
      <c r="A1" s="7" t="s">
        <v>57</v>
      </c>
      <c r="B1" s="8"/>
      <c r="C1" s="8"/>
      <c r="D1" s="8"/>
      <c r="E1" s="8"/>
      <c r="F1" s="8"/>
      <c r="G1" s="8"/>
      <c r="H1" s="8"/>
      <c r="I1" s="8"/>
      <c r="J1" s="8"/>
      <c r="K1" s="8"/>
      <c r="L1" s="8"/>
      <c r="M1" s="8"/>
      <c r="N1" s="8"/>
      <c r="O1" s="9"/>
    </row>
    <row r="2" spans="1:15" x14ac:dyDescent="0.2">
      <c r="A2" s="10" t="s">
        <v>78</v>
      </c>
      <c r="B2" s="11"/>
      <c r="C2" s="11"/>
      <c r="D2" s="11"/>
      <c r="E2" s="11">
        <v>4</v>
      </c>
      <c r="F2" s="11"/>
      <c r="G2" s="11" t="s">
        <v>2</v>
      </c>
      <c r="H2" s="11"/>
      <c r="I2" s="11">
        <v>0.04</v>
      </c>
      <c r="J2" s="11"/>
      <c r="K2" s="11" t="s">
        <v>6</v>
      </c>
      <c r="L2" s="11"/>
      <c r="M2" s="11"/>
      <c r="N2" s="11">
        <v>0</v>
      </c>
      <c r="O2" s="12"/>
    </row>
    <row r="3" spans="1:15" x14ac:dyDescent="0.2">
      <c r="A3" s="10" t="s">
        <v>1</v>
      </c>
      <c r="B3" s="11"/>
      <c r="C3" s="11"/>
      <c r="D3" s="11"/>
      <c r="E3" s="11">
        <v>240</v>
      </c>
      <c r="F3" s="11"/>
      <c r="G3" s="11" t="s">
        <v>3</v>
      </c>
      <c r="H3" s="11"/>
      <c r="I3" s="11">
        <f>0.5</f>
        <v>0.5</v>
      </c>
      <c r="J3" s="11"/>
      <c r="K3" s="11" t="s">
        <v>7</v>
      </c>
      <c r="L3" s="11"/>
      <c r="M3" s="11"/>
      <c r="N3" s="11">
        <v>0.04</v>
      </c>
      <c r="O3" s="12"/>
    </row>
    <row r="4" spans="1:15" x14ac:dyDescent="0.2">
      <c r="A4" s="10" t="s">
        <v>60</v>
      </c>
      <c r="B4" s="11"/>
      <c r="C4" s="11"/>
      <c r="D4" s="11"/>
      <c r="E4" s="11">
        <v>0.3</v>
      </c>
      <c r="F4" s="11"/>
      <c r="G4" s="11" t="s">
        <v>4</v>
      </c>
      <c r="H4" s="11"/>
      <c r="I4" s="11">
        <v>0</v>
      </c>
      <c r="J4" s="11"/>
      <c r="K4" s="11" t="s">
        <v>45</v>
      </c>
      <c r="L4" s="11"/>
      <c r="M4" s="11"/>
      <c r="N4" s="11">
        <v>0.01</v>
      </c>
      <c r="O4" s="12"/>
    </row>
    <row r="5" spans="1:15" x14ac:dyDescent="0.2">
      <c r="A5" s="13" t="s">
        <v>61</v>
      </c>
      <c r="B5" s="14"/>
      <c r="C5" s="14"/>
      <c r="D5" s="14"/>
      <c r="E5" s="14">
        <v>0.3</v>
      </c>
      <c r="F5" s="14"/>
      <c r="G5" s="14" t="s">
        <v>5</v>
      </c>
      <c r="H5" s="14"/>
      <c r="I5" s="14">
        <v>0.49</v>
      </c>
      <c r="J5" s="14"/>
      <c r="K5" s="14"/>
      <c r="L5" s="14"/>
      <c r="M5" s="14"/>
      <c r="N5" s="14"/>
      <c r="O5" s="15"/>
    </row>
    <row r="7" spans="1:15" x14ac:dyDescent="0.2">
      <c r="A7" s="7" t="s">
        <v>26</v>
      </c>
      <c r="B7" s="8"/>
      <c r="C7" s="8"/>
      <c r="D7" s="8"/>
      <c r="E7" s="8"/>
      <c r="F7" s="8"/>
      <c r="G7" s="8"/>
      <c r="H7" s="8"/>
      <c r="I7" s="16" t="s">
        <v>71</v>
      </c>
      <c r="J7" s="8"/>
      <c r="K7" s="8"/>
      <c r="L7" s="8"/>
      <c r="M7" s="8"/>
      <c r="N7" s="8"/>
      <c r="O7" s="9"/>
    </row>
    <row r="8" spans="1:15" x14ac:dyDescent="0.2">
      <c r="A8" s="10"/>
      <c r="B8" s="11"/>
      <c r="C8" s="17" t="s">
        <v>58</v>
      </c>
      <c r="D8" s="17"/>
      <c r="E8" s="17" t="s">
        <v>17</v>
      </c>
      <c r="F8" s="17"/>
      <c r="G8" s="11"/>
      <c r="H8" s="11"/>
      <c r="I8" s="11"/>
      <c r="J8" s="11"/>
      <c r="K8" s="17" t="s">
        <v>58</v>
      </c>
      <c r="L8" s="17"/>
      <c r="M8" s="17" t="s">
        <v>17</v>
      </c>
      <c r="N8" s="17"/>
      <c r="O8" s="12"/>
    </row>
    <row r="9" spans="1:15" x14ac:dyDescent="0.2">
      <c r="A9" s="10" t="s">
        <v>18</v>
      </c>
      <c r="B9" s="11"/>
      <c r="C9" s="11" t="s">
        <v>27</v>
      </c>
      <c r="D9" s="11"/>
      <c r="E9" s="11" t="s">
        <v>11</v>
      </c>
      <c r="F9" s="11" t="s">
        <v>19</v>
      </c>
      <c r="G9" s="11"/>
      <c r="H9" s="11"/>
      <c r="I9" s="11" t="s">
        <v>18</v>
      </c>
      <c r="J9" s="11"/>
      <c r="K9" s="11" t="s">
        <v>8</v>
      </c>
      <c r="L9" s="11"/>
      <c r="M9" s="11" t="s">
        <v>11</v>
      </c>
      <c r="N9" s="11" t="s">
        <v>19</v>
      </c>
      <c r="O9" s="12"/>
    </row>
    <row r="10" spans="1:15" x14ac:dyDescent="0.2">
      <c r="A10" s="10" t="s">
        <v>28</v>
      </c>
      <c r="B10" s="11"/>
      <c r="C10" s="11" t="s">
        <v>56</v>
      </c>
      <c r="D10" s="11"/>
      <c r="E10" s="18" t="s">
        <v>21</v>
      </c>
      <c r="F10" s="11">
        <v>-0.01</v>
      </c>
      <c r="G10" s="11" t="s">
        <v>22</v>
      </c>
      <c r="H10" s="11"/>
      <c r="I10" s="11" t="s">
        <v>20</v>
      </c>
      <c r="J10" s="11"/>
      <c r="K10" s="11" t="s">
        <v>55</v>
      </c>
      <c r="L10" s="11"/>
      <c r="M10" s="18">
        <v>-0.01</v>
      </c>
      <c r="N10" s="11" t="s">
        <v>21</v>
      </c>
      <c r="O10" s="12" t="s">
        <v>22</v>
      </c>
    </row>
    <row r="11" spans="1:15" x14ac:dyDescent="0.2">
      <c r="A11" s="10" t="s">
        <v>30</v>
      </c>
      <c r="B11" s="11"/>
      <c r="C11" s="11" t="s">
        <v>29</v>
      </c>
      <c r="D11" s="11"/>
      <c r="E11" s="18" t="s">
        <v>21</v>
      </c>
      <c r="F11" s="11">
        <v>0.01</v>
      </c>
      <c r="G11" s="11" t="s">
        <v>22</v>
      </c>
      <c r="H11" s="11"/>
      <c r="I11" s="11" t="s">
        <v>23</v>
      </c>
      <c r="J11" s="11"/>
      <c r="K11" s="11" t="s">
        <v>41</v>
      </c>
      <c r="L11" s="11"/>
      <c r="M11" s="18">
        <v>0.01</v>
      </c>
      <c r="N11" s="11" t="s">
        <v>21</v>
      </c>
      <c r="O11" s="12" t="s">
        <v>22</v>
      </c>
    </row>
    <row r="12" spans="1:15" x14ac:dyDescent="0.2">
      <c r="A12" s="10" t="s">
        <v>32</v>
      </c>
      <c r="B12" s="11"/>
      <c r="C12" s="11" t="s">
        <v>31</v>
      </c>
      <c r="D12" s="11"/>
      <c r="E12" s="18">
        <v>0.01</v>
      </c>
      <c r="F12" s="11">
        <v>0.02</v>
      </c>
      <c r="G12" s="11" t="s">
        <v>22</v>
      </c>
      <c r="H12" s="11"/>
      <c r="I12" s="11" t="s">
        <v>24</v>
      </c>
      <c r="J12" s="11"/>
      <c r="K12" s="11" t="s">
        <v>25</v>
      </c>
      <c r="L12" s="11"/>
      <c r="M12" s="18">
        <v>0.02</v>
      </c>
      <c r="N12" s="11" t="s">
        <v>21</v>
      </c>
      <c r="O12" s="12" t="s">
        <v>22</v>
      </c>
    </row>
    <row r="13" spans="1:15" x14ac:dyDescent="0.2">
      <c r="A13" s="10" t="s">
        <v>34</v>
      </c>
      <c r="B13" s="11"/>
      <c r="C13" s="11" t="s">
        <v>33</v>
      </c>
      <c r="D13" s="11"/>
      <c r="E13" s="18">
        <v>0.02</v>
      </c>
      <c r="F13" s="11">
        <v>0.04</v>
      </c>
      <c r="G13" s="11" t="s">
        <v>22</v>
      </c>
      <c r="H13" s="11"/>
      <c r="I13" s="11"/>
      <c r="J13" s="11"/>
      <c r="K13" s="11"/>
      <c r="L13" s="11"/>
      <c r="M13" s="11"/>
      <c r="N13" s="11"/>
      <c r="O13" s="12"/>
    </row>
    <row r="14" spans="1:15" x14ac:dyDescent="0.2">
      <c r="A14" s="10" t="s">
        <v>42</v>
      </c>
      <c r="B14" s="11"/>
      <c r="C14" s="11" t="s">
        <v>49</v>
      </c>
      <c r="D14" s="11"/>
      <c r="E14" s="18">
        <v>0.04</v>
      </c>
      <c r="F14" s="11">
        <v>0.15</v>
      </c>
      <c r="G14" s="11" t="s">
        <v>22</v>
      </c>
      <c r="H14" s="11"/>
      <c r="I14" s="11"/>
      <c r="J14" s="11"/>
      <c r="K14" s="11"/>
      <c r="L14" s="11"/>
      <c r="M14" s="11"/>
      <c r="N14" s="11"/>
      <c r="O14" s="12"/>
    </row>
    <row r="15" spans="1:15" x14ac:dyDescent="0.2">
      <c r="A15" s="13" t="s">
        <v>43</v>
      </c>
      <c r="B15" s="14"/>
      <c r="C15" s="14" t="s">
        <v>35</v>
      </c>
      <c r="D15" s="14"/>
      <c r="E15" s="19" t="s">
        <v>21</v>
      </c>
      <c r="F15" s="14" t="s">
        <v>21</v>
      </c>
      <c r="G15" s="14" t="s">
        <v>36</v>
      </c>
      <c r="H15" s="14"/>
      <c r="I15" s="14"/>
      <c r="J15" s="14"/>
      <c r="K15" s="14"/>
      <c r="L15" s="14"/>
      <c r="M15" s="14"/>
      <c r="N15" s="14"/>
      <c r="O15" s="15"/>
    </row>
    <row r="17" spans="1:16" x14ac:dyDescent="0.2">
      <c r="A17" s="1" t="s">
        <v>59</v>
      </c>
    </row>
    <row r="18" spans="1:16" x14ac:dyDescent="0.2">
      <c r="A18" t="s">
        <v>40</v>
      </c>
      <c r="B18" t="s">
        <v>0</v>
      </c>
      <c r="C18" t="s">
        <v>72</v>
      </c>
      <c r="D18" t="s">
        <v>37</v>
      </c>
      <c r="E18" t="s">
        <v>38</v>
      </c>
      <c r="F18" t="s">
        <v>9</v>
      </c>
      <c r="G18" t="s">
        <v>10</v>
      </c>
      <c r="H18" t="s">
        <v>11</v>
      </c>
      <c r="I18" t="s">
        <v>12</v>
      </c>
      <c r="J18" t="s">
        <v>13</v>
      </c>
      <c r="K18" t="s">
        <v>75</v>
      </c>
      <c r="M18" t="s">
        <v>76</v>
      </c>
      <c r="N18" t="s">
        <v>77</v>
      </c>
      <c r="P18" t="s">
        <v>15</v>
      </c>
    </row>
    <row r="19" spans="1:16" x14ac:dyDescent="0.2">
      <c r="A19" s="2">
        <v>0</v>
      </c>
      <c r="B19" t="s">
        <v>16</v>
      </c>
      <c r="C19">
        <v>0</v>
      </c>
      <c r="D19">
        <v>0</v>
      </c>
      <c r="E19">
        <v>0</v>
      </c>
      <c r="F19" s="5">
        <v>0</v>
      </c>
      <c r="G19" s="5">
        <v>0</v>
      </c>
      <c r="H19">
        <v>0.04</v>
      </c>
      <c r="I19" s="3">
        <v>25</v>
      </c>
      <c r="J19" s="3">
        <v>25.04</v>
      </c>
      <c r="K19">
        <v>0</v>
      </c>
      <c r="M19" s="2"/>
    </row>
    <row r="20" spans="1:16" x14ac:dyDescent="0.2">
      <c r="A20" s="2">
        <v>6</v>
      </c>
      <c r="B20" t="s">
        <v>39</v>
      </c>
      <c r="C20">
        <v>0</v>
      </c>
      <c r="D20">
        <v>0</v>
      </c>
      <c r="E20">
        <v>1</v>
      </c>
      <c r="F20" s="5">
        <v>0</v>
      </c>
      <c r="G20" s="5">
        <v>0</v>
      </c>
      <c r="H20">
        <v>0.04</v>
      </c>
      <c r="I20" s="3">
        <v>25</v>
      </c>
      <c r="J20" s="3">
        <v>25.04</v>
      </c>
      <c r="K20">
        <f>IF(B20="Sell",K19-10000,(IF(B20="Buy",K19+10000,K19)))</f>
        <v>-10000</v>
      </c>
      <c r="M20" s="2">
        <f>IF(B20="sell",10000*J20,IF(B20="Buy",-10000*I20,0))+M19</f>
        <v>250400</v>
      </c>
      <c r="N20">
        <f>IF(K20&lt;0,K20*((I20+J20)/2)+M20,K20*((I20+J20)/2)-M20)</f>
        <v>200</v>
      </c>
      <c r="P20" t="s">
        <v>62</v>
      </c>
    </row>
    <row r="21" spans="1:16" x14ac:dyDescent="0.2">
      <c r="A21" s="2">
        <v>12</v>
      </c>
      <c r="B21" t="s">
        <v>39</v>
      </c>
      <c r="C21">
        <v>0</v>
      </c>
      <c r="D21">
        <v>0</v>
      </c>
      <c r="E21">
        <v>2</v>
      </c>
      <c r="F21" s="5">
        <v>0</v>
      </c>
      <c r="G21" s="5">
        <v>0</v>
      </c>
      <c r="H21">
        <v>0.04</v>
      </c>
      <c r="I21" s="3">
        <v>25</v>
      </c>
      <c r="J21" s="3">
        <v>25.04</v>
      </c>
      <c r="K21">
        <f t="shared" ref="K21:K46" si="0">IF(B21="Sell",K20-10000,(IF(B21="Buy",K20+10000,K20)))</f>
        <v>-20000</v>
      </c>
      <c r="M21" s="2">
        <f t="shared" ref="M21:M46" si="1">IF(B21="sell",10000*J21,IF(B21="Buy",-10000*I21,0))+M20</f>
        <v>500800</v>
      </c>
      <c r="N21">
        <f t="shared" ref="N21:N46" si="2">IF(K21&lt;0,K21*((I21+J21)/2)+M21,K21*((I21+J21)/2)-M21)</f>
        <v>400</v>
      </c>
      <c r="P21" t="s">
        <v>28</v>
      </c>
    </row>
    <row r="22" spans="1:16" x14ac:dyDescent="0.2">
      <c r="A22" s="2">
        <v>21</v>
      </c>
      <c r="B22" t="s">
        <v>39</v>
      </c>
      <c r="C22">
        <v>0</v>
      </c>
      <c r="D22">
        <v>0</v>
      </c>
      <c r="E22">
        <v>3</v>
      </c>
      <c r="F22" s="5">
        <v>0</v>
      </c>
      <c r="G22" s="5">
        <v>0</v>
      </c>
      <c r="H22">
        <v>0.04</v>
      </c>
      <c r="I22" s="3">
        <v>25</v>
      </c>
      <c r="J22" s="3">
        <v>25.04</v>
      </c>
      <c r="K22">
        <f t="shared" si="0"/>
        <v>-30000</v>
      </c>
      <c r="M22" s="2">
        <f t="shared" si="1"/>
        <v>751200</v>
      </c>
      <c r="N22">
        <f t="shared" si="2"/>
        <v>600</v>
      </c>
      <c r="P22" t="s">
        <v>28</v>
      </c>
    </row>
    <row r="23" spans="1:16" x14ac:dyDescent="0.2">
      <c r="A23" s="2">
        <v>44</v>
      </c>
      <c r="B23" t="s">
        <v>14</v>
      </c>
      <c r="C23" s="2">
        <f t="shared" ref="C23:C47" si="3">((A23-A22)+(A22-A21)+(A21-A20)+(A20-A19))/4</f>
        <v>11</v>
      </c>
      <c r="D23">
        <v>1</v>
      </c>
      <c r="E23">
        <v>2</v>
      </c>
      <c r="F23" s="5">
        <v>0</v>
      </c>
      <c r="G23" s="5">
        <v>0</v>
      </c>
      <c r="H23">
        <v>0.05</v>
      </c>
      <c r="I23" s="3">
        <f>I22-H23/2</f>
        <v>24.975000000000001</v>
      </c>
      <c r="J23" s="3">
        <f>I22+H23/2</f>
        <v>25.024999999999999</v>
      </c>
      <c r="K23">
        <f t="shared" si="0"/>
        <v>-20000</v>
      </c>
      <c r="M23" s="2">
        <f t="shared" si="1"/>
        <v>501450</v>
      </c>
      <c r="N23">
        <f t="shared" si="2"/>
        <v>1450</v>
      </c>
      <c r="P23" t="s">
        <v>73</v>
      </c>
    </row>
    <row r="24" spans="1:16" x14ac:dyDescent="0.2">
      <c r="A24" s="2">
        <v>65</v>
      </c>
      <c r="B24" t="s">
        <v>39</v>
      </c>
      <c r="C24" s="2">
        <f t="shared" si="3"/>
        <v>14.75</v>
      </c>
      <c r="D24">
        <v>0</v>
      </c>
      <c r="E24">
        <v>3</v>
      </c>
      <c r="F24" s="5">
        <v>0</v>
      </c>
      <c r="G24" s="5">
        <v>0</v>
      </c>
      <c r="H24">
        <f>0.06</f>
        <v>0.06</v>
      </c>
      <c r="I24" s="3">
        <f>J23-H24/2</f>
        <v>24.994999999999997</v>
      </c>
      <c r="J24" s="3">
        <f>J23+H24/2</f>
        <v>25.055</v>
      </c>
      <c r="K24">
        <f t="shared" si="0"/>
        <v>-30000</v>
      </c>
      <c r="M24" s="2">
        <f t="shared" si="1"/>
        <v>752000</v>
      </c>
      <c r="N24">
        <f t="shared" si="2"/>
        <v>1250</v>
      </c>
      <c r="P24" t="s">
        <v>63</v>
      </c>
    </row>
    <row r="25" spans="1:16" x14ac:dyDescent="0.2">
      <c r="A25" s="2">
        <v>120</v>
      </c>
      <c r="B25" t="s">
        <v>39</v>
      </c>
      <c r="C25" s="2">
        <f t="shared" si="3"/>
        <v>27</v>
      </c>
      <c r="D25">
        <v>0</v>
      </c>
      <c r="E25">
        <v>4</v>
      </c>
      <c r="F25" s="5">
        <v>0</v>
      </c>
      <c r="G25" s="5">
        <v>0.01</v>
      </c>
      <c r="H25">
        <f>0.06</f>
        <v>0.06</v>
      </c>
      <c r="I25" s="3">
        <f t="shared" ref="I25:I34" si="4">J25-H25</f>
        <v>25.005000000000003</v>
      </c>
      <c r="J25" s="3">
        <f t="shared" ref="J25:J34" si="5">J24+G25</f>
        <v>25.065000000000001</v>
      </c>
      <c r="K25">
        <f t="shared" si="0"/>
        <v>-40000</v>
      </c>
      <c r="M25" s="2">
        <f t="shared" si="1"/>
        <v>1002650</v>
      </c>
      <c r="N25">
        <f t="shared" si="2"/>
        <v>1249.9999999998836</v>
      </c>
      <c r="P25" t="s">
        <v>46</v>
      </c>
    </row>
    <row r="26" spans="1:16" x14ac:dyDescent="0.2">
      <c r="A26" s="2">
        <v>180</v>
      </c>
      <c r="B26" t="s">
        <v>39</v>
      </c>
      <c r="C26" s="2">
        <f t="shared" si="3"/>
        <v>39.75</v>
      </c>
      <c r="D26">
        <v>0</v>
      </c>
      <c r="E26">
        <v>5</v>
      </c>
      <c r="F26" s="5">
        <v>0</v>
      </c>
      <c r="G26" s="5">
        <f>G25+0.01</f>
        <v>0.02</v>
      </c>
      <c r="H26">
        <f>0.06</f>
        <v>0.06</v>
      </c>
      <c r="I26" s="3">
        <f t="shared" si="4"/>
        <v>25.025000000000002</v>
      </c>
      <c r="J26" s="3">
        <f t="shared" si="5"/>
        <v>25.085000000000001</v>
      </c>
      <c r="K26">
        <f t="shared" si="0"/>
        <v>-50000</v>
      </c>
      <c r="M26" s="2">
        <f t="shared" si="1"/>
        <v>1253500</v>
      </c>
      <c r="N26">
        <f t="shared" si="2"/>
        <v>750</v>
      </c>
      <c r="P26" t="s">
        <v>44</v>
      </c>
    </row>
    <row r="27" spans="1:16" x14ac:dyDescent="0.2">
      <c r="A27" s="2">
        <v>207</v>
      </c>
      <c r="B27" t="s">
        <v>39</v>
      </c>
      <c r="C27" s="2">
        <f t="shared" si="3"/>
        <v>40.75</v>
      </c>
      <c r="D27">
        <v>0</v>
      </c>
      <c r="E27">
        <v>6</v>
      </c>
      <c r="F27" s="5">
        <v>0</v>
      </c>
      <c r="G27" s="5">
        <f>G26+0.02</f>
        <v>0.04</v>
      </c>
      <c r="H27">
        <f>H26+0.01</f>
        <v>6.9999999999999993E-2</v>
      </c>
      <c r="I27" s="3">
        <f t="shared" si="4"/>
        <v>25.055</v>
      </c>
      <c r="J27" s="3">
        <f t="shared" si="5"/>
        <v>25.125</v>
      </c>
      <c r="K27">
        <f t="shared" si="0"/>
        <v>-60000</v>
      </c>
      <c r="M27" s="2">
        <f t="shared" si="1"/>
        <v>1504750</v>
      </c>
      <c r="N27">
        <f t="shared" si="2"/>
        <v>-650</v>
      </c>
      <c r="P27" t="s">
        <v>65</v>
      </c>
    </row>
    <row r="28" spans="1:16" x14ac:dyDescent="0.2">
      <c r="A28" s="2">
        <v>251</v>
      </c>
      <c r="B28" t="s">
        <v>39</v>
      </c>
      <c r="C28" s="2">
        <f t="shared" si="3"/>
        <v>46.5</v>
      </c>
      <c r="D28">
        <v>0</v>
      </c>
      <c r="E28">
        <v>7</v>
      </c>
      <c r="F28" s="5">
        <v>0</v>
      </c>
      <c r="G28" s="5">
        <f>G27+0.02</f>
        <v>0.06</v>
      </c>
      <c r="H28">
        <f>H27+0.01</f>
        <v>7.9999999999999988E-2</v>
      </c>
      <c r="I28" s="3">
        <f t="shared" si="4"/>
        <v>25.105</v>
      </c>
      <c r="J28" s="3">
        <f t="shared" si="5"/>
        <v>25.184999999999999</v>
      </c>
      <c r="K28">
        <f t="shared" si="0"/>
        <v>-70000</v>
      </c>
      <c r="M28" s="2">
        <f t="shared" si="1"/>
        <v>1756600</v>
      </c>
      <c r="N28">
        <f t="shared" si="2"/>
        <v>-3550</v>
      </c>
      <c r="P28" t="s">
        <v>32</v>
      </c>
    </row>
    <row r="29" spans="1:16" x14ac:dyDescent="0.2">
      <c r="A29" s="2">
        <v>375</v>
      </c>
      <c r="B29" t="s">
        <v>39</v>
      </c>
      <c r="C29" s="2">
        <f t="shared" si="3"/>
        <v>63.75</v>
      </c>
      <c r="D29">
        <v>0</v>
      </c>
      <c r="E29">
        <v>8</v>
      </c>
      <c r="F29" s="5">
        <v>0</v>
      </c>
      <c r="G29" s="5">
        <f>G28+0.02</f>
        <v>0.08</v>
      </c>
      <c r="H29">
        <f>H28+0.01</f>
        <v>8.9999999999999983E-2</v>
      </c>
      <c r="I29" s="3">
        <f t="shared" si="4"/>
        <v>25.174999999999997</v>
      </c>
      <c r="J29" s="3">
        <f t="shared" si="5"/>
        <v>25.264999999999997</v>
      </c>
      <c r="K29">
        <f t="shared" si="0"/>
        <v>-80000</v>
      </c>
      <c r="M29" s="2">
        <f t="shared" si="1"/>
        <v>2009250</v>
      </c>
      <c r="N29">
        <f t="shared" si="2"/>
        <v>-8350</v>
      </c>
      <c r="P29" t="s">
        <v>32</v>
      </c>
    </row>
    <row r="30" spans="1:16" x14ac:dyDescent="0.2">
      <c r="A30" s="2">
        <v>432</v>
      </c>
      <c r="B30" t="s">
        <v>39</v>
      </c>
      <c r="C30" s="2">
        <f t="shared" si="3"/>
        <v>63</v>
      </c>
      <c r="D30">
        <v>0</v>
      </c>
      <c r="E30">
        <v>9</v>
      </c>
      <c r="F30" s="5">
        <v>0</v>
      </c>
      <c r="G30" s="5">
        <f>G29+0.02</f>
        <v>0.1</v>
      </c>
      <c r="H30" s="6">
        <f t="shared" ref="H30:H40" si="6">G30+0.01</f>
        <v>0.11</v>
      </c>
      <c r="I30" s="3">
        <f t="shared" si="4"/>
        <v>25.254999999999999</v>
      </c>
      <c r="J30" s="3">
        <f t="shared" si="5"/>
        <v>25.364999999999998</v>
      </c>
      <c r="K30">
        <f t="shared" si="0"/>
        <v>-90000</v>
      </c>
      <c r="M30" s="2">
        <f t="shared" si="1"/>
        <v>2262900</v>
      </c>
      <c r="N30">
        <f t="shared" si="2"/>
        <v>-15000</v>
      </c>
      <c r="P30" t="s">
        <v>47</v>
      </c>
    </row>
    <row r="31" spans="1:16" x14ac:dyDescent="0.2">
      <c r="A31" s="2">
        <v>509</v>
      </c>
      <c r="B31" t="s">
        <v>39</v>
      </c>
      <c r="C31" s="2">
        <f t="shared" si="3"/>
        <v>75.5</v>
      </c>
      <c r="D31">
        <v>0</v>
      </c>
      <c r="E31">
        <v>10</v>
      </c>
      <c r="F31" s="5">
        <v>0</v>
      </c>
      <c r="G31" s="5">
        <f>G30+0.02</f>
        <v>0.12000000000000001</v>
      </c>
      <c r="H31" s="6">
        <f t="shared" si="6"/>
        <v>0.13</v>
      </c>
      <c r="I31" s="3">
        <f t="shared" si="4"/>
        <v>25.355</v>
      </c>
      <c r="J31" s="3">
        <f t="shared" si="5"/>
        <v>25.484999999999999</v>
      </c>
      <c r="K31">
        <f t="shared" si="0"/>
        <v>-100000</v>
      </c>
      <c r="M31" s="2">
        <f t="shared" si="1"/>
        <v>2517750</v>
      </c>
      <c r="N31">
        <f t="shared" si="2"/>
        <v>-24250</v>
      </c>
      <c r="P31" t="s">
        <v>32</v>
      </c>
    </row>
    <row r="32" spans="1:16" x14ac:dyDescent="0.2">
      <c r="A32" s="2">
        <v>527</v>
      </c>
      <c r="B32" t="s">
        <v>39</v>
      </c>
      <c r="C32" s="2">
        <f t="shared" si="3"/>
        <v>69</v>
      </c>
      <c r="D32">
        <v>0</v>
      </c>
      <c r="E32">
        <v>11</v>
      </c>
      <c r="F32" s="5">
        <v>0</v>
      </c>
      <c r="G32" s="5">
        <f>G31+0.04</f>
        <v>0.16</v>
      </c>
      <c r="H32" s="6">
        <f t="shared" si="6"/>
        <v>0.17</v>
      </c>
      <c r="I32" s="3">
        <f t="shared" si="4"/>
        <v>25.474999999999998</v>
      </c>
      <c r="J32" s="3">
        <f t="shared" si="5"/>
        <v>25.645</v>
      </c>
      <c r="K32">
        <f t="shared" si="0"/>
        <v>-110000</v>
      </c>
      <c r="M32" s="2">
        <f t="shared" si="1"/>
        <v>2774200</v>
      </c>
      <c r="N32">
        <f t="shared" si="2"/>
        <v>-37400</v>
      </c>
      <c r="P32" t="s">
        <v>64</v>
      </c>
    </row>
    <row r="33" spans="1:16" x14ac:dyDescent="0.2">
      <c r="A33" s="2">
        <v>555</v>
      </c>
      <c r="B33" t="s">
        <v>39</v>
      </c>
      <c r="C33" s="2">
        <f t="shared" si="3"/>
        <v>45</v>
      </c>
      <c r="D33">
        <v>0</v>
      </c>
      <c r="E33">
        <v>12</v>
      </c>
      <c r="F33" s="5">
        <v>0</v>
      </c>
      <c r="G33" s="5">
        <f>G32+0.04</f>
        <v>0.2</v>
      </c>
      <c r="H33" s="6">
        <f t="shared" si="6"/>
        <v>0.21000000000000002</v>
      </c>
      <c r="I33" s="3">
        <f t="shared" si="4"/>
        <v>25.634999999999998</v>
      </c>
      <c r="J33" s="3">
        <f t="shared" si="5"/>
        <v>25.844999999999999</v>
      </c>
      <c r="K33">
        <f t="shared" si="0"/>
        <v>-120000</v>
      </c>
      <c r="M33" s="2">
        <f t="shared" si="1"/>
        <v>3032650</v>
      </c>
      <c r="N33">
        <f t="shared" si="2"/>
        <v>-56150</v>
      </c>
      <c r="P33" t="s">
        <v>34</v>
      </c>
    </row>
    <row r="34" spans="1:16" x14ac:dyDescent="0.2">
      <c r="A34" s="2">
        <v>589</v>
      </c>
      <c r="B34" t="s">
        <v>39</v>
      </c>
      <c r="C34" s="2">
        <f t="shared" si="3"/>
        <v>39.25</v>
      </c>
      <c r="D34">
        <v>0</v>
      </c>
      <c r="E34">
        <v>13</v>
      </c>
      <c r="F34" s="5">
        <v>0</v>
      </c>
      <c r="G34" s="5">
        <f>G33+0.04</f>
        <v>0.24000000000000002</v>
      </c>
      <c r="H34" s="6">
        <f t="shared" si="6"/>
        <v>0.25</v>
      </c>
      <c r="I34" s="3">
        <f t="shared" si="4"/>
        <v>25.834999999999997</v>
      </c>
      <c r="J34" s="3">
        <f t="shared" si="5"/>
        <v>26.084999999999997</v>
      </c>
      <c r="K34">
        <f t="shared" si="0"/>
        <v>-130000</v>
      </c>
      <c r="M34" s="2">
        <f t="shared" si="1"/>
        <v>3293500</v>
      </c>
      <c r="N34">
        <f t="shared" si="2"/>
        <v>-81299.999999999534</v>
      </c>
      <c r="P34" t="s">
        <v>34</v>
      </c>
    </row>
    <row r="35" spans="1:16" x14ac:dyDescent="0.2">
      <c r="A35" s="2">
        <v>732</v>
      </c>
      <c r="B35" t="s">
        <v>14</v>
      </c>
      <c r="C35" s="2">
        <f t="shared" si="3"/>
        <v>55.75</v>
      </c>
      <c r="D35">
        <v>1</v>
      </c>
      <c r="E35">
        <v>9</v>
      </c>
      <c r="F35" s="5">
        <v>0</v>
      </c>
      <c r="G35" s="5">
        <v>0.17</v>
      </c>
      <c r="H35" s="6">
        <f>H34-0.01</f>
        <v>0.24</v>
      </c>
      <c r="I35" s="3">
        <f>I34</f>
        <v>25.834999999999997</v>
      </c>
      <c r="J35" s="3">
        <f>I35+H35</f>
        <v>26.074999999999996</v>
      </c>
      <c r="K35">
        <f t="shared" si="0"/>
        <v>-120000</v>
      </c>
      <c r="M35" s="2">
        <f t="shared" si="1"/>
        <v>3035150</v>
      </c>
      <c r="N35">
        <f t="shared" si="2"/>
        <v>-79450</v>
      </c>
      <c r="P35" t="s">
        <v>66</v>
      </c>
    </row>
    <row r="36" spans="1:16" x14ac:dyDescent="0.2">
      <c r="A36" s="2">
        <v>930</v>
      </c>
      <c r="B36" t="s">
        <v>39</v>
      </c>
      <c r="C36" s="2">
        <f t="shared" si="3"/>
        <v>100.75</v>
      </c>
      <c r="D36">
        <v>0</v>
      </c>
      <c r="E36">
        <v>10</v>
      </c>
      <c r="F36" s="5">
        <f t="shared" ref="F36:F46" si="7">F35</f>
        <v>0</v>
      </c>
      <c r="G36" s="5">
        <f>G35+0.02</f>
        <v>0.19</v>
      </c>
      <c r="H36" s="6">
        <f>H35+0.01</f>
        <v>0.25</v>
      </c>
      <c r="I36" s="3">
        <f>J36-H36</f>
        <v>26.014999999999997</v>
      </c>
      <c r="J36" s="3">
        <f>J35+G36</f>
        <v>26.264999999999997</v>
      </c>
      <c r="K36">
        <f t="shared" si="0"/>
        <v>-130000</v>
      </c>
      <c r="M36" s="2">
        <f t="shared" si="1"/>
        <v>3297800</v>
      </c>
      <c r="N36">
        <f t="shared" si="2"/>
        <v>-100399.99999999953</v>
      </c>
      <c r="P36" t="s">
        <v>48</v>
      </c>
    </row>
    <row r="37" spans="1:16" x14ac:dyDescent="0.2">
      <c r="A37" s="2">
        <v>1129</v>
      </c>
      <c r="B37" t="s">
        <v>39</v>
      </c>
      <c r="C37" s="2">
        <f t="shared" si="3"/>
        <v>143.5</v>
      </c>
      <c r="D37">
        <v>0</v>
      </c>
      <c r="E37">
        <v>11</v>
      </c>
      <c r="F37" s="5">
        <f t="shared" si="7"/>
        <v>0</v>
      </c>
      <c r="G37" s="5">
        <f>G36+0.04</f>
        <v>0.23</v>
      </c>
      <c r="H37" s="6">
        <f>H36+0.02</f>
        <v>0.27</v>
      </c>
      <c r="I37" s="3">
        <f>J37-H37</f>
        <v>26.224999999999998</v>
      </c>
      <c r="J37" s="3">
        <f>J36+G37</f>
        <v>26.494999999999997</v>
      </c>
      <c r="K37">
        <f t="shared" si="0"/>
        <v>-140000</v>
      </c>
      <c r="M37" s="2">
        <f t="shared" si="1"/>
        <v>3562750</v>
      </c>
      <c r="N37">
        <f t="shared" si="2"/>
        <v>-127650</v>
      </c>
      <c r="P37" t="s">
        <v>34</v>
      </c>
    </row>
    <row r="38" spans="1:16" x14ac:dyDescent="0.2">
      <c r="A38" s="2">
        <v>1200</v>
      </c>
      <c r="B38" t="s">
        <v>39</v>
      </c>
      <c r="C38" s="2">
        <f t="shared" si="3"/>
        <v>152.75</v>
      </c>
      <c r="D38">
        <v>0</v>
      </c>
      <c r="E38">
        <v>12</v>
      </c>
      <c r="F38" s="5">
        <f t="shared" si="7"/>
        <v>0</v>
      </c>
      <c r="G38" s="5">
        <f>G37+0.04</f>
        <v>0.27</v>
      </c>
      <c r="H38" s="6">
        <f>H37+0.01</f>
        <v>0.28000000000000003</v>
      </c>
      <c r="I38" s="3">
        <f>J38-H38</f>
        <v>26.484999999999996</v>
      </c>
      <c r="J38" s="3">
        <f>J37+G38</f>
        <v>26.764999999999997</v>
      </c>
      <c r="K38">
        <f t="shared" si="0"/>
        <v>-150000</v>
      </c>
      <c r="M38" s="2">
        <f t="shared" si="1"/>
        <v>3830400</v>
      </c>
      <c r="N38">
        <f t="shared" si="2"/>
        <v>-163349.99999999953</v>
      </c>
      <c r="P38" t="s">
        <v>34</v>
      </c>
    </row>
    <row r="39" spans="1:16" x14ac:dyDescent="0.2">
      <c r="A39" s="2">
        <v>1310</v>
      </c>
      <c r="B39" t="s">
        <v>39</v>
      </c>
      <c r="C39" s="2">
        <f t="shared" si="3"/>
        <v>144.5</v>
      </c>
      <c r="D39">
        <v>0</v>
      </c>
      <c r="E39">
        <v>13</v>
      </c>
      <c r="F39" s="5">
        <f t="shared" si="7"/>
        <v>0</v>
      </c>
      <c r="G39" s="5">
        <f>G38+0.04</f>
        <v>0.31</v>
      </c>
      <c r="H39" s="6">
        <f t="shared" si="6"/>
        <v>0.32</v>
      </c>
      <c r="I39" s="3">
        <f>J39-H39</f>
        <v>26.754999999999995</v>
      </c>
      <c r="J39" s="3">
        <f>J38+G39</f>
        <v>27.074999999999996</v>
      </c>
      <c r="K39">
        <f t="shared" si="0"/>
        <v>-160000</v>
      </c>
      <c r="M39" s="2">
        <f t="shared" si="1"/>
        <v>4101150</v>
      </c>
      <c r="N39">
        <f t="shared" si="2"/>
        <v>-205249.99999999907</v>
      </c>
      <c r="P39" t="s">
        <v>67</v>
      </c>
    </row>
    <row r="40" spans="1:16" x14ac:dyDescent="0.2">
      <c r="A40" s="2">
        <v>1507</v>
      </c>
      <c r="B40" t="s">
        <v>39</v>
      </c>
      <c r="C40" s="2">
        <f t="shared" si="3"/>
        <v>144.25</v>
      </c>
      <c r="D40">
        <v>0</v>
      </c>
      <c r="E40">
        <v>14</v>
      </c>
      <c r="F40" s="5">
        <f t="shared" si="7"/>
        <v>0</v>
      </c>
      <c r="G40" s="5">
        <f>G39+0.15</f>
        <v>0.45999999999999996</v>
      </c>
      <c r="H40" s="6">
        <f t="shared" si="6"/>
        <v>0.47</v>
      </c>
      <c r="I40" s="3">
        <f>J40-H40</f>
        <v>27.064999999999998</v>
      </c>
      <c r="J40" s="3">
        <f>J39+G40</f>
        <v>27.534999999999997</v>
      </c>
      <c r="K40">
        <f t="shared" si="0"/>
        <v>-170000</v>
      </c>
      <c r="M40" s="2">
        <f t="shared" si="1"/>
        <v>4376500</v>
      </c>
      <c r="N40">
        <f t="shared" si="2"/>
        <v>-264499.99999999907</v>
      </c>
      <c r="P40" t="s">
        <v>42</v>
      </c>
    </row>
    <row r="41" spans="1:16" x14ac:dyDescent="0.2">
      <c r="A41" s="2">
        <f>A40+240</f>
        <v>1747</v>
      </c>
      <c r="B41" t="s">
        <v>50</v>
      </c>
      <c r="C41" s="2">
        <f t="shared" si="3"/>
        <v>154.5</v>
      </c>
      <c r="D41">
        <v>0</v>
      </c>
      <c r="E41">
        <v>10</v>
      </c>
      <c r="F41" s="5">
        <f t="shared" si="7"/>
        <v>0</v>
      </c>
      <c r="G41" s="5">
        <v>0.32</v>
      </c>
      <c r="H41" s="6">
        <f>H40</f>
        <v>0.47</v>
      </c>
      <c r="I41" s="3">
        <f>I40</f>
        <v>27.064999999999998</v>
      </c>
      <c r="J41" s="3">
        <f>J40</f>
        <v>27.534999999999997</v>
      </c>
      <c r="K41">
        <f t="shared" si="0"/>
        <v>-170000</v>
      </c>
      <c r="M41" s="2">
        <f t="shared" si="1"/>
        <v>4376500</v>
      </c>
      <c r="N41">
        <f t="shared" si="2"/>
        <v>-264499.99999999907</v>
      </c>
      <c r="P41" t="s">
        <v>68</v>
      </c>
    </row>
    <row r="42" spans="1:16" x14ac:dyDescent="0.2">
      <c r="A42" s="2">
        <f>1850</f>
        <v>1850</v>
      </c>
      <c r="B42" t="s">
        <v>14</v>
      </c>
      <c r="C42" s="2">
        <f t="shared" si="3"/>
        <v>162.5</v>
      </c>
      <c r="D42">
        <v>1</v>
      </c>
      <c r="E42">
        <v>7</v>
      </c>
      <c r="F42" s="5">
        <f t="shared" si="7"/>
        <v>0</v>
      </c>
      <c r="G42" s="5">
        <v>0.22</v>
      </c>
      <c r="H42" s="6">
        <f>H41</f>
        <v>0.47</v>
      </c>
      <c r="I42" s="3">
        <f>I41</f>
        <v>27.064999999999998</v>
      </c>
      <c r="J42" s="3">
        <f>I42+H42</f>
        <v>27.534999999999997</v>
      </c>
      <c r="K42">
        <f t="shared" si="0"/>
        <v>-160000</v>
      </c>
      <c r="M42" s="2">
        <f t="shared" si="1"/>
        <v>4105850</v>
      </c>
      <c r="N42">
        <f t="shared" si="2"/>
        <v>-262150</v>
      </c>
      <c r="P42" t="s">
        <v>51</v>
      </c>
    </row>
    <row r="43" spans="1:16" x14ac:dyDescent="0.2">
      <c r="A43" s="2">
        <f>A42+240</f>
        <v>2090</v>
      </c>
      <c r="B43" t="s">
        <v>50</v>
      </c>
      <c r="C43" s="2">
        <f t="shared" si="3"/>
        <v>195</v>
      </c>
      <c r="D43">
        <v>0</v>
      </c>
      <c r="E43">
        <v>5</v>
      </c>
      <c r="F43" s="5">
        <f t="shared" si="7"/>
        <v>0</v>
      </c>
      <c r="G43" s="5">
        <v>0.15</v>
      </c>
      <c r="H43" s="6">
        <f>H42</f>
        <v>0.47</v>
      </c>
      <c r="I43" s="3">
        <f>I42</f>
        <v>27.064999999999998</v>
      </c>
      <c r="J43" s="3">
        <f>I43+H43</f>
        <v>27.534999999999997</v>
      </c>
      <c r="K43">
        <f t="shared" si="0"/>
        <v>-160000</v>
      </c>
      <c r="M43" s="2">
        <f t="shared" si="1"/>
        <v>4105850</v>
      </c>
      <c r="N43">
        <f t="shared" si="2"/>
        <v>-262150</v>
      </c>
      <c r="P43" t="s">
        <v>52</v>
      </c>
    </row>
    <row r="44" spans="1:16" x14ac:dyDescent="0.2">
      <c r="A44" s="2">
        <v>2130</v>
      </c>
      <c r="B44" t="s">
        <v>39</v>
      </c>
      <c r="C44" s="2">
        <f t="shared" si="3"/>
        <v>155.75</v>
      </c>
      <c r="D44">
        <v>0</v>
      </c>
      <c r="E44">
        <v>6</v>
      </c>
      <c r="F44" s="5">
        <f t="shared" si="7"/>
        <v>0</v>
      </c>
      <c r="G44" s="5">
        <f>G43+0.02</f>
        <v>0.16999999999999998</v>
      </c>
      <c r="H44" s="6">
        <f>H43+0.01</f>
        <v>0.48</v>
      </c>
      <c r="I44" s="3">
        <f>J44-H44</f>
        <v>27.224999999999998</v>
      </c>
      <c r="J44" s="3">
        <f>J43+G44</f>
        <v>27.704999999999998</v>
      </c>
      <c r="K44">
        <f t="shared" si="0"/>
        <v>-170000</v>
      </c>
      <c r="M44" s="2">
        <f t="shared" si="1"/>
        <v>4382900</v>
      </c>
      <c r="N44">
        <f t="shared" si="2"/>
        <v>-286149.99999999907</v>
      </c>
      <c r="P44" t="s">
        <v>32</v>
      </c>
    </row>
    <row r="45" spans="1:16" x14ac:dyDescent="0.2">
      <c r="A45" s="2">
        <f>A44+240</f>
        <v>2370</v>
      </c>
      <c r="B45" t="s">
        <v>50</v>
      </c>
      <c r="C45" s="2">
        <f t="shared" si="3"/>
        <v>155.75</v>
      </c>
      <c r="D45">
        <v>0</v>
      </c>
      <c r="E45">
        <v>4</v>
      </c>
      <c r="F45" s="5">
        <f t="shared" si="7"/>
        <v>0</v>
      </c>
      <c r="G45" s="5">
        <v>0.12</v>
      </c>
      <c r="H45" s="6">
        <f>H44</f>
        <v>0.48</v>
      </c>
      <c r="I45" s="3">
        <f>I44</f>
        <v>27.224999999999998</v>
      </c>
      <c r="J45" s="3">
        <f>J44</f>
        <v>27.704999999999998</v>
      </c>
      <c r="K45">
        <f t="shared" si="0"/>
        <v>-170000</v>
      </c>
      <c r="M45" s="2">
        <f t="shared" si="1"/>
        <v>4382900</v>
      </c>
      <c r="N45">
        <f t="shared" si="2"/>
        <v>-286149.99999999907</v>
      </c>
      <c r="P45" t="s">
        <v>53</v>
      </c>
    </row>
    <row r="46" spans="1:16" x14ac:dyDescent="0.2">
      <c r="A46" s="2">
        <v>2450</v>
      </c>
      <c r="B46" t="s">
        <v>14</v>
      </c>
      <c r="C46" s="2">
        <f t="shared" si="3"/>
        <v>150</v>
      </c>
      <c r="D46">
        <v>1</v>
      </c>
      <c r="E46">
        <v>3</v>
      </c>
      <c r="F46" s="5">
        <f t="shared" si="7"/>
        <v>0</v>
      </c>
      <c r="G46" s="5">
        <f>G45*0.7</f>
        <v>8.3999999999999991E-2</v>
      </c>
      <c r="H46" s="6">
        <f>H45</f>
        <v>0.48</v>
      </c>
      <c r="I46" s="3">
        <f>I45</f>
        <v>27.224999999999998</v>
      </c>
      <c r="J46" s="3">
        <f>I46+H46</f>
        <v>27.704999999999998</v>
      </c>
      <c r="K46">
        <f t="shared" si="0"/>
        <v>-160000</v>
      </c>
      <c r="M46" s="2">
        <f t="shared" si="1"/>
        <v>4110650</v>
      </c>
      <c r="N46">
        <f t="shared" si="2"/>
        <v>-283749.99999999907</v>
      </c>
      <c r="P46" t="s">
        <v>28</v>
      </c>
    </row>
    <row r="47" spans="1:16" x14ac:dyDescent="0.2">
      <c r="A47" s="2">
        <f>A46+240</f>
        <v>2690</v>
      </c>
      <c r="B47" t="s">
        <v>50</v>
      </c>
      <c r="C47" s="2">
        <f t="shared" si="3"/>
        <v>150</v>
      </c>
      <c r="D47">
        <v>0</v>
      </c>
      <c r="E47">
        <v>2</v>
      </c>
      <c r="F47" s="5">
        <v>0</v>
      </c>
      <c r="G47" s="5">
        <v>0.06</v>
      </c>
      <c r="H47" s="6">
        <v>0.48</v>
      </c>
      <c r="I47" s="3">
        <v>27.225000000000001</v>
      </c>
      <c r="J47" s="3">
        <v>27.704999999999998</v>
      </c>
      <c r="K47">
        <f t="shared" ref="K47:K67" si="8">IF(B47="Sell",K46-10000,(IF(B47="Buy",K46+10000,K46)))</f>
        <v>-160000</v>
      </c>
      <c r="M47" s="2">
        <f t="shared" ref="M47:M67" si="9">IF(B47="sell",10000*J47,IF(B47="Buy",-10000*I47,0))+M46</f>
        <v>4110650</v>
      </c>
      <c r="N47">
        <f t="shared" ref="N47:N67" si="10">IF(K47&lt;0,K47*((I47+J47)/2)+M47,K47*((I47+J47)/2)-M47)</f>
        <v>-283750</v>
      </c>
      <c r="P47" t="s">
        <v>53</v>
      </c>
    </row>
    <row r="48" spans="1:16" x14ac:dyDescent="0.2">
      <c r="A48" s="2">
        <f>A47+240</f>
        <v>2930</v>
      </c>
      <c r="B48" t="s">
        <v>50</v>
      </c>
      <c r="C48" s="2">
        <f t="shared" ref="C48:C67" si="11">((A48-A47)+(A47-A46)+(A46-A45)+(A45-A44))/4</f>
        <v>200</v>
      </c>
      <c r="D48">
        <v>0</v>
      </c>
      <c r="E48">
        <v>1</v>
      </c>
      <c r="F48" s="5">
        <v>0</v>
      </c>
      <c r="G48" s="5">
        <v>0.04</v>
      </c>
      <c r="H48" s="6">
        <v>0.48</v>
      </c>
      <c r="I48" s="3">
        <v>27.225000000000001</v>
      </c>
      <c r="J48" s="3">
        <v>27.704999999999998</v>
      </c>
      <c r="K48">
        <f t="shared" si="8"/>
        <v>-160000</v>
      </c>
      <c r="M48" s="2">
        <f t="shared" si="9"/>
        <v>4110650</v>
      </c>
      <c r="N48">
        <f t="shared" si="10"/>
        <v>-283750</v>
      </c>
      <c r="P48" t="s">
        <v>53</v>
      </c>
    </row>
    <row r="49" spans="1:16" x14ac:dyDescent="0.2">
      <c r="A49" s="2">
        <f>A48+240</f>
        <v>3170</v>
      </c>
      <c r="B49" t="s">
        <v>50</v>
      </c>
      <c r="C49" s="2">
        <f t="shared" si="11"/>
        <v>200</v>
      </c>
      <c r="D49">
        <v>0</v>
      </c>
      <c r="E49">
        <v>1</v>
      </c>
      <c r="F49" s="5">
        <v>0</v>
      </c>
      <c r="G49" s="5">
        <v>0.03</v>
      </c>
      <c r="H49" s="6">
        <v>0.48</v>
      </c>
      <c r="I49" s="3">
        <v>27.225000000000001</v>
      </c>
      <c r="J49" s="3">
        <v>27.704999999999998</v>
      </c>
      <c r="K49">
        <f t="shared" si="8"/>
        <v>-160000</v>
      </c>
      <c r="M49" s="2">
        <f t="shared" si="9"/>
        <v>4110650</v>
      </c>
      <c r="N49">
        <f t="shared" si="10"/>
        <v>-283750</v>
      </c>
      <c r="P49" t="s">
        <v>53</v>
      </c>
    </row>
    <row r="50" spans="1:16" x14ac:dyDescent="0.2">
      <c r="A50" s="2">
        <f>A49+240</f>
        <v>3410</v>
      </c>
      <c r="B50" t="s">
        <v>50</v>
      </c>
      <c r="C50" s="2">
        <f t="shared" si="11"/>
        <v>240</v>
      </c>
      <c r="D50">
        <v>0</v>
      </c>
      <c r="E50">
        <v>1</v>
      </c>
      <c r="F50" s="5">
        <v>0</v>
      </c>
      <c r="G50" s="5">
        <v>0.02</v>
      </c>
      <c r="H50" s="6">
        <v>0.48</v>
      </c>
      <c r="I50" s="3">
        <v>27.225000000000001</v>
      </c>
      <c r="J50" s="3">
        <v>27.704999999999998</v>
      </c>
      <c r="K50">
        <f t="shared" si="8"/>
        <v>-160000</v>
      </c>
      <c r="M50" s="2">
        <f t="shared" si="9"/>
        <v>4110650</v>
      </c>
      <c r="N50">
        <f t="shared" si="10"/>
        <v>-283750</v>
      </c>
      <c r="P50" t="s">
        <v>53</v>
      </c>
    </row>
    <row r="51" spans="1:16" x14ac:dyDescent="0.2">
      <c r="A51" s="2">
        <f>A50+240</f>
        <v>3650</v>
      </c>
      <c r="B51" t="s">
        <v>50</v>
      </c>
      <c r="C51" s="2">
        <f t="shared" si="11"/>
        <v>240</v>
      </c>
      <c r="D51">
        <v>0</v>
      </c>
      <c r="E51">
        <v>0</v>
      </c>
      <c r="F51" s="5">
        <v>0</v>
      </c>
      <c r="G51" s="5">
        <v>0</v>
      </c>
      <c r="H51" s="6">
        <v>0.04</v>
      </c>
      <c r="I51" s="3">
        <f>I50+0.22</f>
        <v>27.445</v>
      </c>
      <c r="J51" s="3">
        <f>J50-0.22</f>
        <v>27.484999999999999</v>
      </c>
      <c r="K51">
        <f t="shared" si="8"/>
        <v>-160000</v>
      </c>
      <c r="M51" s="2">
        <f t="shared" si="9"/>
        <v>4110650</v>
      </c>
      <c r="N51">
        <f t="shared" si="10"/>
        <v>-283750</v>
      </c>
      <c r="P51" t="s">
        <v>79</v>
      </c>
    </row>
    <row r="52" spans="1:16" x14ac:dyDescent="0.2">
      <c r="A52" s="2">
        <f>A51+80</f>
        <v>3730</v>
      </c>
      <c r="B52" t="s">
        <v>14</v>
      </c>
      <c r="C52" s="2">
        <f t="shared" si="11"/>
        <v>200</v>
      </c>
      <c r="D52">
        <v>1</v>
      </c>
      <c r="E52">
        <v>0</v>
      </c>
      <c r="F52" s="5">
        <v>0</v>
      </c>
      <c r="G52" s="5">
        <v>0</v>
      </c>
      <c r="H52" s="6">
        <v>0.04</v>
      </c>
      <c r="I52" s="3">
        <v>27.445</v>
      </c>
      <c r="J52" s="3">
        <v>27.484999999999999</v>
      </c>
      <c r="K52">
        <f t="shared" si="8"/>
        <v>-150000</v>
      </c>
      <c r="M52" s="2">
        <f t="shared" si="9"/>
        <v>3836200</v>
      </c>
      <c r="N52">
        <f t="shared" si="10"/>
        <v>-283550</v>
      </c>
      <c r="P52" t="s">
        <v>80</v>
      </c>
    </row>
    <row r="53" spans="1:16" x14ac:dyDescent="0.2">
      <c r="A53" s="2">
        <f>A52+20</f>
        <v>3750</v>
      </c>
      <c r="B53" t="s">
        <v>14</v>
      </c>
      <c r="C53" s="2">
        <f t="shared" si="11"/>
        <v>145</v>
      </c>
      <c r="D53">
        <v>2</v>
      </c>
      <c r="E53">
        <v>0</v>
      </c>
      <c r="F53" s="5">
        <v>0</v>
      </c>
      <c r="G53" s="5">
        <v>0</v>
      </c>
      <c r="H53" s="6">
        <v>0.04</v>
      </c>
      <c r="I53" s="3">
        <v>27.445</v>
      </c>
      <c r="J53" s="3">
        <v>27.484999999999999</v>
      </c>
      <c r="K53">
        <f t="shared" si="8"/>
        <v>-140000</v>
      </c>
      <c r="M53" s="2">
        <f t="shared" si="9"/>
        <v>3561750</v>
      </c>
      <c r="N53">
        <f t="shared" si="10"/>
        <v>-283350</v>
      </c>
      <c r="P53" t="s">
        <v>80</v>
      </c>
    </row>
    <row r="54" spans="1:16" x14ac:dyDescent="0.2">
      <c r="A54" s="2">
        <f>A53+3</f>
        <v>3753</v>
      </c>
      <c r="B54" t="s">
        <v>14</v>
      </c>
      <c r="C54" s="2">
        <f t="shared" si="11"/>
        <v>85.75</v>
      </c>
      <c r="D54">
        <v>3</v>
      </c>
      <c r="E54">
        <v>0</v>
      </c>
      <c r="F54" s="5">
        <v>0</v>
      </c>
      <c r="G54" s="5">
        <v>0</v>
      </c>
      <c r="H54" s="6">
        <v>0.04</v>
      </c>
      <c r="I54" s="3">
        <v>27.445</v>
      </c>
      <c r="J54" s="3">
        <v>27.484999999999999</v>
      </c>
      <c r="K54">
        <f t="shared" si="8"/>
        <v>-130000</v>
      </c>
      <c r="M54" s="2">
        <f t="shared" si="9"/>
        <v>3287300</v>
      </c>
      <c r="N54">
        <f t="shared" si="10"/>
        <v>-283150</v>
      </c>
      <c r="P54" t="s">
        <v>80</v>
      </c>
    </row>
    <row r="55" spans="1:16" x14ac:dyDescent="0.2">
      <c r="A55" s="2">
        <f>A54+2</f>
        <v>3755</v>
      </c>
      <c r="B55" t="s">
        <v>14</v>
      </c>
      <c r="C55" s="2">
        <f t="shared" si="11"/>
        <v>26.25</v>
      </c>
      <c r="D55">
        <v>4</v>
      </c>
      <c r="E55">
        <v>0</v>
      </c>
      <c r="F55" s="5">
        <v>0.01</v>
      </c>
      <c r="G55" s="5">
        <v>0</v>
      </c>
      <c r="H55" s="6">
        <v>0.04</v>
      </c>
      <c r="I55" s="3">
        <f>I54-0.01</f>
        <v>27.434999999999999</v>
      </c>
      <c r="J55" s="3">
        <f>I55+H55</f>
        <v>27.474999999999998</v>
      </c>
      <c r="K55">
        <f t="shared" si="8"/>
        <v>-120000</v>
      </c>
      <c r="M55" s="2">
        <f t="shared" si="9"/>
        <v>3012950</v>
      </c>
      <c r="N55">
        <f t="shared" si="10"/>
        <v>-281650</v>
      </c>
      <c r="P55" t="s">
        <v>81</v>
      </c>
    </row>
    <row r="56" spans="1:16" x14ac:dyDescent="0.2">
      <c r="A56" s="2">
        <f>A55+2</f>
        <v>3757</v>
      </c>
      <c r="B56" t="s">
        <v>14</v>
      </c>
      <c r="C56" s="2">
        <f t="shared" si="11"/>
        <v>6.75</v>
      </c>
      <c r="D56">
        <v>5</v>
      </c>
      <c r="E56">
        <v>0</v>
      </c>
      <c r="F56" s="5">
        <v>0.02</v>
      </c>
      <c r="G56" s="5">
        <v>0</v>
      </c>
      <c r="H56" s="6">
        <f>H55+0.02</f>
        <v>0.06</v>
      </c>
      <c r="I56" s="3">
        <f t="shared" ref="I56:I67" si="12">I55-F56</f>
        <v>27.414999999999999</v>
      </c>
      <c r="J56" s="3">
        <f>J55+H56</f>
        <v>27.534999999999997</v>
      </c>
      <c r="K56">
        <f t="shared" si="8"/>
        <v>-110000</v>
      </c>
      <c r="M56" s="2">
        <f t="shared" si="9"/>
        <v>2738800</v>
      </c>
      <c r="N56">
        <f t="shared" si="10"/>
        <v>-283449.99999999953</v>
      </c>
      <c r="P56" t="s">
        <v>82</v>
      </c>
    </row>
    <row r="57" spans="1:16" x14ac:dyDescent="0.2">
      <c r="A57" s="2">
        <f>A56+5</f>
        <v>3762</v>
      </c>
      <c r="B57" t="s">
        <v>14</v>
      </c>
      <c r="C57" s="2">
        <f t="shared" si="11"/>
        <v>3</v>
      </c>
      <c r="D57">
        <v>6</v>
      </c>
      <c r="E57">
        <v>0</v>
      </c>
      <c r="F57" s="5">
        <f>F56+0.02</f>
        <v>0.04</v>
      </c>
      <c r="G57" s="5">
        <v>0</v>
      </c>
      <c r="H57" s="6">
        <f>H56+0.02+0.01</f>
        <v>0.09</v>
      </c>
      <c r="I57" s="3">
        <f t="shared" si="12"/>
        <v>27.375</v>
      </c>
      <c r="J57" s="3">
        <f t="shared" ref="J57:J67" si="13">I57+H57</f>
        <v>27.465</v>
      </c>
      <c r="K57">
        <f t="shared" si="8"/>
        <v>-100000</v>
      </c>
      <c r="M57" s="2">
        <f t="shared" si="9"/>
        <v>2465050</v>
      </c>
      <c r="N57">
        <f t="shared" si="10"/>
        <v>-276950</v>
      </c>
      <c r="P57" t="s">
        <v>83</v>
      </c>
    </row>
    <row r="58" spans="1:16" x14ac:dyDescent="0.2">
      <c r="A58" s="2">
        <f>A57+5</f>
        <v>3767</v>
      </c>
      <c r="B58" t="s">
        <v>14</v>
      </c>
      <c r="C58" s="2">
        <f t="shared" si="11"/>
        <v>3.5</v>
      </c>
      <c r="D58">
        <v>7</v>
      </c>
      <c r="E58">
        <v>0</v>
      </c>
      <c r="F58" s="5">
        <f>F57+0.02</f>
        <v>0.06</v>
      </c>
      <c r="G58" s="5">
        <v>0</v>
      </c>
      <c r="H58" s="6">
        <f>H57+0.02+0.01</f>
        <v>0.12</v>
      </c>
      <c r="I58" s="3">
        <f t="shared" si="12"/>
        <v>27.315000000000001</v>
      </c>
      <c r="J58" s="3">
        <f t="shared" si="13"/>
        <v>27.435000000000002</v>
      </c>
      <c r="K58">
        <f t="shared" si="8"/>
        <v>-90000</v>
      </c>
      <c r="M58" s="2">
        <f t="shared" si="9"/>
        <v>2191900</v>
      </c>
      <c r="N58">
        <f t="shared" si="10"/>
        <v>-271850</v>
      </c>
      <c r="P58" t="s">
        <v>83</v>
      </c>
    </row>
    <row r="59" spans="1:16" x14ac:dyDescent="0.2">
      <c r="A59" s="2">
        <f>A58+4</f>
        <v>3771</v>
      </c>
      <c r="B59" t="s">
        <v>14</v>
      </c>
      <c r="C59" s="2">
        <f t="shared" si="11"/>
        <v>4</v>
      </c>
      <c r="D59">
        <v>8</v>
      </c>
      <c r="E59">
        <v>0</v>
      </c>
      <c r="F59" s="5">
        <f>F58+0.02</f>
        <v>0.08</v>
      </c>
      <c r="G59" s="5">
        <v>0</v>
      </c>
      <c r="H59" s="6">
        <f>H58+0.02+0.01</f>
        <v>0.15</v>
      </c>
      <c r="I59" s="3">
        <f t="shared" si="12"/>
        <v>27.235000000000003</v>
      </c>
      <c r="J59" s="3">
        <f t="shared" si="13"/>
        <v>27.385000000000002</v>
      </c>
      <c r="K59">
        <f t="shared" si="8"/>
        <v>-80000</v>
      </c>
      <c r="M59" s="2">
        <f t="shared" si="9"/>
        <v>1919550</v>
      </c>
      <c r="N59">
        <f t="shared" si="10"/>
        <v>-265250</v>
      </c>
      <c r="P59" t="s">
        <v>83</v>
      </c>
    </row>
    <row r="60" spans="1:16" x14ac:dyDescent="0.2">
      <c r="A60" s="2">
        <f>A59+2</f>
        <v>3773</v>
      </c>
      <c r="B60" t="s">
        <v>14</v>
      </c>
      <c r="C60" s="2">
        <f t="shared" si="11"/>
        <v>4</v>
      </c>
      <c r="D60">
        <v>9</v>
      </c>
      <c r="E60">
        <v>0</v>
      </c>
      <c r="F60" s="5">
        <f>F59+0.02</f>
        <v>0.1</v>
      </c>
      <c r="G60" s="5">
        <v>0</v>
      </c>
      <c r="H60" s="6">
        <f>H59+0.02+0.01</f>
        <v>0.18</v>
      </c>
      <c r="I60" s="3">
        <f t="shared" si="12"/>
        <v>27.135000000000002</v>
      </c>
      <c r="J60" s="3">
        <f t="shared" si="13"/>
        <v>27.315000000000001</v>
      </c>
      <c r="K60">
        <f t="shared" si="8"/>
        <v>-70000</v>
      </c>
      <c r="M60" s="2">
        <f t="shared" si="9"/>
        <v>1648200</v>
      </c>
      <c r="N60">
        <f t="shared" si="10"/>
        <v>-257550</v>
      </c>
      <c r="P60" t="s">
        <v>83</v>
      </c>
    </row>
    <row r="61" spans="1:16" x14ac:dyDescent="0.2">
      <c r="A61" s="2">
        <f>A60+2</f>
        <v>3775</v>
      </c>
      <c r="B61" t="s">
        <v>14</v>
      </c>
      <c r="C61" s="2">
        <f t="shared" si="11"/>
        <v>3.25</v>
      </c>
      <c r="D61">
        <v>10</v>
      </c>
      <c r="E61">
        <v>0</v>
      </c>
      <c r="F61" s="5">
        <f>F60+0.02</f>
        <v>0.12000000000000001</v>
      </c>
      <c r="G61" s="5">
        <v>0</v>
      </c>
      <c r="H61" s="6">
        <f>H60+0.02+0.01</f>
        <v>0.21</v>
      </c>
      <c r="I61" s="3">
        <f t="shared" si="12"/>
        <v>27.015000000000001</v>
      </c>
      <c r="J61" s="3">
        <f t="shared" si="13"/>
        <v>27.225000000000001</v>
      </c>
      <c r="K61">
        <f t="shared" si="8"/>
        <v>-60000</v>
      </c>
      <c r="M61" s="2">
        <f t="shared" si="9"/>
        <v>1378050</v>
      </c>
      <c r="N61">
        <f t="shared" si="10"/>
        <v>-249150</v>
      </c>
      <c r="P61" t="s">
        <v>83</v>
      </c>
    </row>
    <row r="62" spans="1:16" x14ac:dyDescent="0.2">
      <c r="A62" s="2">
        <f>A61+2</f>
        <v>3777</v>
      </c>
      <c r="B62" t="s">
        <v>14</v>
      </c>
      <c r="C62" s="2">
        <f t="shared" si="11"/>
        <v>2.5</v>
      </c>
      <c r="D62">
        <v>11</v>
      </c>
      <c r="E62">
        <v>0</v>
      </c>
      <c r="F62" s="5">
        <f>F61+0.04</f>
        <v>0.16</v>
      </c>
      <c r="G62" s="5">
        <v>0</v>
      </c>
      <c r="H62" s="6">
        <f>H61+0.02+0.02</f>
        <v>0.24999999999999997</v>
      </c>
      <c r="I62" s="3">
        <f t="shared" si="12"/>
        <v>26.855</v>
      </c>
      <c r="J62" s="3">
        <f t="shared" si="13"/>
        <v>27.105</v>
      </c>
      <c r="K62">
        <f t="shared" si="8"/>
        <v>-50000</v>
      </c>
      <c r="M62" s="2">
        <f t="shared" si="9"/>
        <v>1109500</v>
      </c>
      <c r="N62">
        <f t="shared" si="10"/>
        <v>-239500</v>
      </c>
      <c r="P62" t="s">
        <v>84</v>
      </c>
    </row>
    <row r="63" spans="1:16" x14ac:dyDescent="0.2">
      <c r="A63" s="2">
        <f>A62+2</f>
        <v>3779</v>
      </c>
      <c r="B63" t="s">
        <v>14</v>
      </c>
      <c r="C63" s="2">
        <f t="shared" si="11"/>
        <v>2</v>
      </c>
      <c r="D63">
        <v>12</v>
      </c>
      <c r="E63">
        <v>0</v>
      </c>
      <c r="F63" s="5">
        <f>F62+0.04</f>
        <v>0.2</v>
      </c>
      <c r="G63" s="5">
        <v>0</v>
      </c>
      <c r="H63" s="6">
        <f>H62+0.02+0.02</f>
        <v>0.28999999999999998</v>
      </c>
      <c r="I63" s="3">
        <f t="shared" si="12"/>
        <v>26.655000000000001</v>
      </c>
      <c r="J63" s="3">
        <f t="shared" si="13"/>
        <v>26.945</v>
      </c>
      <c r="K63">
        <f t="shared" si="8"/>
        <v>-40000</v>
      </c>
      <c r="M63" s="2">
        <f t="shared" si="9"/>
        <v>842950</v>
      </c>
      <c r="N63">
        <f t="shared" si="10"/>
        <v>-229050</v>
      </c>
      <c r="P63" t="s">
        <v>84</v>
      </c>
    </row>
    <row r="64" spans="1:16" x14ac:dyDescent="0.2">
      <c r="A64" s="2">
        <f>A63+30</f>
        <v>3809</v>
      </c>
      <c r="B64" t="s">
        <v>14</v>
      </c>
      <c r="C64" s="2">
        <f t="shared" si="11"/>
        <v>9</v>
      </c>
      <c r="D64">
        <v>13</v>
      </c>
      <c r="E64">
        <v>0</v>
      </c>
      <c r="F64" s="5">
        <f>F63+0.04</f>
        <v>0.24000000000000002</v>
      </c>
      <c r="G64" s="5">
        <v>0</v>
      </c>
      <c r="H64" s="6">
        <f>H63+0.02+0.02</f>
        <v>0.33</v>
      </c>
      <c r="I64" s="3">
        <f t="shared" si="12"/>
        <v>26.415000000000003</v>
      </c>
      <c r="J64" s="3">
        <f t="shared" si="13"/>
        <v>26.745000000000001</v>
      </c>
      <c r="K64">
        <f t="shared" si="8"/>
        <v>-30000</v>
      </c>
      <c r="M64" s="2">
        <f t="shared" si="9"/>
        <v>578800</v>
      </c>
      <c r="N64">
        <f t="shared" si="10"/>
        <v>-218600</v>
      </c>
      <c r="P64" t="s">
        <v>84</v>
      </c>
    </row>
    <row r="65" spans="1:16" x14ac:dyDescent="0.2">
      <c r="A65" s="2">
        <f>A64+30</f>
        <v>3839</v>
      </c>
      <c r="B65" t="s">
        <v>14</v>
      </c>
      <c r="C65" s="2">
        <f t="shared" si="11"/>
        <v>16</v>
      </c>
      <c r="D65">
        <v>14</v>
      </c>
      <c r="E65">
        <v>0</v>
      </c>
      <c r="F65" s="5">
        <f>F64+0.15</f>
        <v>0.39</v>
      </c>
      <c r="G65" s="5">
        <v>0</v>
      </c>
      <c r="H65" s="6">
        <v>0.4</v>
      </c>
      <c r="I65" s="3">
        <f t="shared" si="12"/>
        <v>26.025000000000002</v>
      </c>
      <c r="J65" s="3">
        <f t="shared" si="13"/>
        <v>26.425000000000001</v>
      </c>
      <c r="K65">
        <f t="shared" si="8"/>
        <v>-20000</v>
      </c>
      <c r="M65" s="2">
        <f t="shared" si="9"/>
        <v>318550</v>
      </c>
      <c r="N65">
        <f t="shared" si="10"/>
        <v>-205950</v>
      </c>
      <c r="P65" t="s">
        <v>85</v>
      </c>
    </row>
    <row r="66" spans="1:16" x14ac:dyDescent="0.2">
      <c r="A66" s="2">
        <f>A65+30</f>
        <v>3869</v>
      </c>
      <c r="B66" t="s">
        <v>14</v>
      </c>
      <c r="C66" s="2">
        <f t="shared" si="11"/>
        <v>23</v>
      </c>
      <c r="D66">
        <v>15</v>
      </c>
      <c r="E66">
        <v>0</v>
      </c>
      <c r="F66" s="5">
        <f>F65+0.15</f>
        <v>0.54</v>
      </c>
      <c r="G66" s="5">
        <v>0</v>
      </c>
      <c r="H66" s="6">
        <v>0.55000000000000004</v>
      </c>
      <c r="I66" s="3">
        <f t="shared" si="12"/>
        <v>25.485000000000003</v>
      </c>
      <c r="J66" s="3">
        <f t="shared" si="13"/>
        <v>26.035000000000004</v>
      </c>
      <c r="K66">
        <f t="shared" si="8"/>
        <v>-10000</v>
      </c>
      <c r="M66" s="2">
        <f t="shared" si="9"/>
        <v>63699.999999999971</v>
      </c>
      <c r="N66">
        <f t="shared" si="10"/>
        <v>-193900.00000000009</v>
      </c>
      <c r="P66" t="s">
        <v>85</v>
      </c>
    </row>
    <row r="67" spans="1:16" x14ac:dyDescent="0.2">
      <c r="A67" s="2">
        <f>A66+30</f>
        <v>3899</v>
      </c>
      <c r="B67" t="s">
        <v>14</v>
      </c>
      <c r="C67" s="2">
        <f t="shared" si="11"/>
        <v>30</v>
      </c>
      <c r="D67">
        <v>16</v>
      </c>
      <c r="E67">
        <v>0</v>
      </c>
      <c r="F67" s="5">
        <f>F66+0.15</f>
        <v>0.69000000000000006</v>
      </c>
      <c r="G67" s="5">
        <v>0</v>
      </c>
      <c r="H67" s="6">
        <v>0.7</v>
      </c>
      <c r="I67" s="3">
        <f t="shared" si="12"/>
        <v>24.795000000000002</v>
      </c>
      <c r="J67" s="3">
        <f t="shared" si="13"/>
        <v>25.495000000000001</v>
      </c>
      <c r="K67">
        <f t="shared" si="8"/>
        <v>0</v>
      </c>
      <c r="M67" s="2">
        <f t="shared" si="9"/>
        <v>-184250.00000000006</v>
      </c>
      <c r="N67">
        <f t="shared" si="10"/>
        <v>184250.00000000006</v>
      </c>
      <c r="P67" t="s">
        <v>85</v>
      </c>
    </row>
    <row r="68" spans="1:16" x14ac:dyDescent="0.2">
      <c r="A68" s="2"/>
      <c r="C68" s="2"/>
      <c r="F68" s="5"/>
      <c r="G68" s="5"/>
      <c r="H68" s="6"/>
      <c r="I68" s="3"/>
      <c r="J68" s="3"/>
      <c r="M68" s="2"/>
    </row>
    <row r="69" spans="1:16" x14ac:dyDescent="0.2">
      <c r="A69" s="2"/>
      <c r="C69" s="2"/>
      <c r="F69" s="5"/>
      <c r="G69" s="5"/>
      <c r="H69" s="6"/>
      <c r="I69" s="3"/>
      <c r="J69" s="3"/>
      <c r="M69" s="2"/>
    </row>
    <row r="70" spans="1:16" x14ac:dyDescent="0.2">
      <c r="A70" s="2"/>
      <c r="C70" s="2"/>
      <c r="F70" s="5"/>
      <c r="G70" s="5"/>
      <c r="H70" s="6"/>
      <c r="I70" s="3"/>
      <c r="J70" s="3"/>
      <c r="M70" s="2"/>
    </row>
    <row r="71" spans="1:16" x14ac:dyDescent="0.2">
      <c r="A71" s="2"/>
      <c r="C71" s="2"/>
      <c r="F71" s="5"/>
      <c r="G71" s="5"/>
      <c r="H71" s="6"/>
      <c r="I71" s="3"/>
      <c r="J71" s="3"/>
      <c r="M71" s="2"/>
    </row>
    <row r="72" spans="1:16" x14ac:dyDescent="0.2">
      <c r="A72" s="2"/>
      <c r="C72" s="2"/>
      <c r="F72" s="5"/>
      <c r="G72" s="5"/>
      <c r="H72" s="6"/>
      <c r="I72" s="3"/>
      <c r="J72" s="3"/>
      <c r="M72" s="2"/>
    </row>
    <row r="73" spans="1:16" x14ac:dyDescent="0.2">
      <c r="A73" s="2"/>
      <c r="C73" s="2"/>
      <c r="F73" s="5"/>
      <c r="G73" s="5"/>
      <c r="H73" s="6"/>
      <c r="I73" s="3"/>
      <c r="J73" s="3"/>
      <c r="M73" s="2"/>
    </row>
    <row r="74" spans="1:16" x14ac:dyDescent="0.2">
      <c r="A74" s="2"/>
      <c r="C74" s="2"/>
      <c r="F74" s="5"/>
      <c r="G74" s="5"/>
      <c r="H74" s="6"/>
      <c r="I74" s="3"/>
      <c r="J74" s="3"/>
      <c r="M74" s="2"/>
    </row>
    <row r="75" spans="1:16" x14ac:dyDescent="0.2">
      <c r="A75" s="2"/>
      <c r="C75" s="2"/>
      <c r="F75" s="5"/>
      <c r="G75" s="5"/>
      <c r="H75" s="6"/>
      <c r="I75" s="3"/>
      <c r="J75" s="3"/>
      <c r="M75" s="2"/>
    </row>
    <row r="76" spans="1:16" x14ac:dyDescent="0.2">
      <c r="A76" s="2"/>
      <c r="C76" s="2"/>
      <c r="F76" s="5"/>
      <c r="G76" s="5"/>
      <c r="H76" s="6"/>
      <c r="I76" s="3"/>
      <c r="J76" s="3"/>
      <c r="M76" s="2"/>
    </row>
    <row r="77" spans="1:16" x14ac:dyDescent="0.2">
      <c r="A77" s="2"/>
      <c r="C77" s="2"/>
      <c r="F77" s="5"/>
      <c r="G77" s="5"/>
      <c r="H77" s="6"/>
      <c r="I77" s="3"/>
      <c r="J77" s="3"/>
      <c r="M77" s="2"/>
    </row>
    <row r="78" spans="1:16" x14ac:dyDescent="0.2">
      <c r="A78" s="2"/>
      <c r="C78" s="2"/>
      <c r="F78" s="5"/>
      <c r="G78" s="5"/>
      <c r="H78" s="6"/>
      <c r="I78" s="3"/>
      <c r="J78" s="3"/>
      <c r="M78" s="2"/>
    </row>
    <row r="79" spans="1:16" x14ac:dyDescent="0.2">
      <c r="A79" s="2"/>
      <c r="C79" s="2"/>
      <c r="F79" s="5"/>
      <c r="G79" s="5"/>
      <c r="H79" s="6"/>
      <c r="I79" s="3"/>
      <c r="J79" s="3"/>
      <c r="M79" s="2"/>
    </row>
    <row r="80" spans="1:16" x14ac:dyDescent="0.2">
      <c r="A80" s="2"/>
      <c r="C80" s="2"/>
      <c r="F80" s="5"/>
      <c r="G80" s="5"/>
      <c r="H80" s="6"/>
      <c r="I80" s="3"/>
      <c r="J80" s="3"/>
      <c r="M80" s="2"/>
    </row>
    <row r="81" spans="1:13" x14ac:dyDescent="0.2">
      <c r="A81" s="2"/>
      <c r="C81" s="2"/>
      <c r="F81" s="5"/>
      <c r="G81" s="5"/>
      <c r="H81" s="6"/>
      <c r="I81" s="3"/>
      <c r="J81" s="3"/>
      <c r="M81" s="2"/>
    </row>
    <row r="82" spans="1:13" x14ac:dyDescent="0.2">
      <c r="A82" s="2"/>
      <c r="C82" s="2"/>
      <c r="F82" s="5"/>
      <c r="G82" s="5"/>
      <c r="H82" s="6"/>
      <c r="I82" s="3"/>
      <c r="J82" s="3"/>
      <c r="M82" s="2"/>
    </row>
    <row r="83" spans="1:13" x14ac:dyDescent="0.2">
      <c r="A83" s="2"/>
      <c r="C83" s="2"/>
      <c r="F83" s="5"/>
      <c r="G83" s="5"/>
      <c r="H83" s="6"/>
      <c r="I83" s="3"/>
      <c r="J83" s="3"/>
      <c r="M83" s="2"/>
    </row>
    <row r="84" spans="1:13" x14ac:dyDescent="0.2">
      <c r="A84" s="2"/>
      <c r="C84" s="2"/>
      <c r="F84" s="5"/>
      <c r="G84" s="5"/>
      <c r="H84" s="6"/>
      <c r="I84" s="3"/>
      <c r="J84" s="3"/>
      <c r="M84" s="2"/>
    </row>
    <row r="85" spans="1:13" x14ac:dyDescent="0.2">
      <c r="A85" s="2"/>
      <c r="F85" s="5"/>
      <c r="G85" s="5"/>
      <c r="I85" s="3"/>
      <c r="J85" s="3"/>
      <c r="M85" s="2"/>
    </row>
    <row r="86" spans="1:13" x14ac:dyDescent="0.2">
      <c r="A86" s="2"/>
      <c r="C86" t="s">
        <v>54</v>
      </c>
      <c r="F86" s="5"/>
      <c r="G86" s="5"/>
      <c r="I86" s="3"/>
      <c r="J86" s="3"/>
      <c r="M86" s="2"/>
    </row>
    <row r="87" spans="1:13" x14ac:dyDescent="0.2">
      <c r="A87" s="2"/>
      <c r="C87" t="s">
        <v>74</v>
      </c>
      <c r="F87" s="5"/>
      <c r="G87" s="5"/>
      <c r="I87" s="3"/>
      <c r="J87" s="3"/>
    </row>
    <row r="88" spans="1:13" x14ac:dyDescent="0.2">
      <c r="A88" s="2"/>
      <c r="C88" t="s">
        <v>70</v>
      </c>
      <c r="F88" s="5"/>
      <c r="G88" s="5"/>
      <c r="I88" s="3"/>
      <c r="J88" s="3"/>
    </row>
    <row r="89" spans="1:13" x14ac:dyDescent="0.2">
      <c r="A89" s="2"/>
      <c r="C89" t="s">
        <v>69</v>
      </c>
      <c r="F89" s="5"/>
      <c r="G89" s="5"/>
      <c r="I89" s="3"/>
      <c r="J89" s="3"/>
    </row>
    <row r="90" spans="1:13" x14ac:dyDescent="0.2">
      <c r="A90" s="2"/>
      <c r="F90" s="5"/>
      <c r="G90" s="5"/>
      <c r="I90" s="3"/>
      <c r="J90" s="3"/>
    </row>
    <row r="91" spans="1:13" x14ac:dyDescent="0.2">
      <c r="A91" s="2"/>
      <c r="F91" s="5"/>
      <c r="G91" s="5"/>
      <c r="I91" s="3"/>
      <c r="J91" s="3"/>
    </row>
    <row r="92" spans="1:13" x14ac:dyDescent="0.2">
      <c r="A92" s="2"/>
      <c r="F92" s="5"/>
      <c r="G92" s="5"/>
      <c r="I92" s="3"/>
      <c r="J92" s="3"/>
    </row>
    <row r="93" spans="1:13" x14ac:dyDescent="0.2">
      <c r="A93" s="2"/>
      <c r="F93" s="5"/>
      <c r="G93" s="5"/>
      <c r="I93" s="3"/>
      <c r="J93" s="3"/>
    </row>
    <row r="94" spans="1:13" x14ac:dyDescent="0.2">
      <c r="A94" s="2"/>
      <c r="F94" s="5"/>
      <c r="G94" s="5"/>
      <c r="I94" s="3"/>
      <c r="J94" s="3"/>
    </row>
    <row r="95" spans="1:13" x14ac:dyDescent="0.2">
      <c r="A95" s="2"/>
      <c r="F95" s="5"/>
      <c r="G95" s="5"/>
      <c r="I95" s="3"/>
      <c r="J95" s="3"/>
    </row>
    <row r="96" spans="1:13" x14ac:dyDescent="0.2">
      <c r="A96" s="2"/>
      <c r="F96" s="5"/>
      <c r="G96" s="5"/>
      <c r="I96" s="3"/>
      <c r="J96" s="3"/>
    </row>
    <row r="97" spans="1:10" x14ac:dyDescent="0.2">
      <c r="A97" s="2"/>
      <c r="F97" s="5"/>
      <c r="G97" s="5"/>
      <c r="I97" s="3"/>
      <c r="J97" s="3"/>
    </row>
    <row r="98" spans="1:10" x14ac:dyDescent="0.2">
      <c r="A98" s="2"/>
      <c r="F98" s="5"/>
      <c r="G98" s="5"/>
      <c r="I98" s="3"/>
      <c r="J98" s="3"/>
    </row>
    <row r="99" spans="1:10" x14ac:dyDescent="0.2">
      <c r="A99" s="2"/>
      <c r="F99" s="5"/>
      <c r="G99" s="5"/>
      <c r="I99" s="3"/>
      <c r="J99" s="3"/>
    </row>
    <row r="100" spans="1:10" x14ac:dyDescent="0.2">
      <c r="A100" s="2"/>
      <c r="F100" s="5"/>
      <c r="G100" s="5"/>
      <c r="I100" s="3"/>
      <c r="J100" s="3"/>
    </row>
    <row r="101" spans="1:10" x14ac:dyDescent="0.2">
      <c r="A101" s="2"/>
      <c r="F101" s="5"/>
      <c r="G101" s="5"/>
      <c r="I101" s="3"/>
      <c r="J101" s="3"/>
    </row>
    <row r="102" spans="1:10" x14ac:dyDescent="0.2">
      <c r="A102" s="2"/>
      <c r="F102" s="5"/>
      <c r="G102" s="5"/>
      <c r="I102" s="3"/>
      <c r="J102" s="3"/>
    </row>
    <row r="103" spans="1:10" x14ac:dyDescent="0.2">
      <c r="A103" s="2"/>
      <c r="F103" s="5"/>
      <c r="G103" s="5"/>
      <c r="I103" s="3"/>
      <c r="J103" s="3"/>
    </row>
    <row r="104" spans="1:10" x14ac:dyDescent="0.2">
      <c r="A104" s="2"/>
      <c r="F104" s="5"/>
      <c r="G104" s="5"/>
      <c r="I104" s="3"/>
      <c r="J104" s="3"/>
    </row>
    <row r="105" spans="1:10" x14ac:dyDescent="0.2">
      <c r="A105" s="2"/>
      <c r="F105" s="5"/>
      <c r="G105" s="5"/>
      <c r="I105" s="3"/>
      <c r="J105" s="3"/>
    </row>
    <row r="106" spans="1:10" x14ac:dyDescent="0.2">
      <c r="A106" s="2"/>
      <c r="F106" s="5"/>
      <c r="G106" s="5"/>
      <c r="I106" s="3"/>
      <c r="J106" s="3"/>
    </row>
    <row r="107" spans="1:10" x14ac:dyDescent="0.2">
      <c r="F107" s="5"/>
      <c r="G107" s="5"/>
      <c r="I107" s="3"/>
      <c r="J107" s="3"/>
    </row>
    <row r="108" spans="1:10" x14ac:dyDescent="0.2">
      <c r="F108" s="5"/>
      <c r="G108" s="5"/>
      <c r="I108" s="3"/>
      <c r="J108" s="3"/>
    </row>
    <row r="109" spans="1:10" x14ac:dyDescent="0.2">
      <c r="F109" s="5"/>
      <c r="G109" s="5"/>
      <c r="I109" s="3"/>
      <c r="J109" s="3"/>
    </row>
    <row r="110" spans="1:10" x14ac:dyDescent="0.2">
      <c r="F110" s="5"/>
      <c r="G110" s="5"/>
      <c r="I110" s="3"/>
      <c r="J110" s="3"/>
    </row>
    <row r="111" spans="1:10" x14ac:dyDescent="0.2">
      <c r="F111" s="5"/>
      <c r="G111" s="5"/>
      <c r="I111" s="3"/>
      <c r="J111" s="3"/>
    </row>
    <row r="112" spans="1:10" x14ac:dyDescent="0.2">
      <c r="F112" s="5"/>
      <c r="G112" s="5"/>
      <c r="I112" s="4"/>
      <c r="J112" s="4"/>
    </row>
    <row r="113" spans="6:10" x14ac:dyDescent="0.2">
      <c r="F113" s="5"/>
      <c r="G113" s="5"/>
      <c r="I113" s="4"/>
      <c r="J113" s="4"/>
    </row>
    <row r="114" spans="6:10" x14ac:dyDescent="0.2">
      <c r="F114" s="5"/>
      <c r="G114" s="5"/>
      <c r="I114" s="4"/>
      <c r="J114" s="4"/>
    </row>
    <row r="115" spans="6:10" x14ac:dyDescent="0.2">
      <c r="F115" s="5"/>
      <c r="G115" s="5"/>
      <c r="I115" s="4"/>
      <c r="J115" s="4"/>
    </row>
    <row r="116" spans="6:10" x14ac:dyDescent="0.2">
      <c r="F116" s="5"/>
      <c r="G116" s="5"/>
      <c r="I116" s="4"/>
      <c r="J116" s="4"/>
    </row>
    <row r="117" spans="6:10" x14ac:dyDescent="0.2">
      <c r="F117" s="5"/>
      <c r="G117" s="5"/>
      <c r="I117" s="4"/>
      <c r="J117" s="4"/>
    </row>
    <row r="118" spans="6:10" x14ac:dyDescent="0.2">
      <c r="F118" s="5"/>
      <c r="G118" s="5"/>
      <c r="I118" s="4"/>
      <c r="J118" s="4"/>
    </row>
    <row r="119" spans="6:10" x14ac:dyDescent="0.2">
      <c r="F119" s="5"/>
      <c r="G119" s="5"/>
      <c r="I119" s="4"/>
      <c r="J119" s="4"/>
    </row>
    <row r="120" spans="6:10" x14ac:dyDescent="0.2">
      <c r="F120" s="5"/>
      <c r="G120" s="5"/>
      <c r="I120" s="4"/>
      <c r="J120" s="4"/>
    </row>
    <row r="121" spans="6:10" x14ac:dyDescent="0.2">
      <c r="F121" s="5"/>
      <c r="G121" s="5"/>
      <c r="I121" s="4"/>
      <c r="J121" s="4"/>
    </row>
    <row r="122" spans="6:10" x14ac:dyDescent="0.2">
      <c r="F122" s="5"/>
      <c r="G122" s="5"/>
      <c r="I122" s="4"/>
      <c r="J122" s="4"/>
    </row>
    <row r="123" spans="6:10" x14ac:dyDescent="0.2">
      <c r="F123" s="5"/>
      <c r="G123" s="5"/>
      <c r="I123" s="4"/>
      <c r="J123" s="4"/>
    </row>
    <row r="124" spans="6:10" x14ac:dyDescent="0.2">
      <c r="F124" s="5"/>
      <c r="G124" s="5"/>
      <c r="I124" s="4"/>
      <c r="J124" s="4"/>
    </row>
    <row r="125" spans="6:10" x14ac:dyDescent="0.2">
      <c r="F125" s="5"/>
      <c r="G125" s="5"/>
      <c r="I125" s="4"/>
      <c r="J125" s="4"/>
    </row>
    <row r="126" spans="6:10" x14ac:dyDescent="0.2">
      <c r="F126" s="5"/>
      <c r="G126" s="5"/>
      <c r="I126" s="4"/>
      <c r="J126" s="4"/>
    </row>
    <row r="127" spans="6:10" x14ac:dyDescent="0.2">
      <c r="F127" s="5"/>
      <c r="G127" s="5"/>
      <c r="I127" s="4"/>
      <c r="J127" s="4"/>
    </row>
    <row r="128" spans="6:10" x14ac:dyDescent="0.2">
      <c r="F128" s="5"/>
      <c r="G128" s="5"/>
      <c r="I128" s="4"/>
      <c r="J128" s="4"/>
    </row>
    <row r="129" spans="6:10" x14ac:dyDescent="0.2">
      <c r="F129" s="5"/>
      <c r="G129" s="5"/>
      <c r="I129" s="4"/>
      <c r="J129" s="4"/>
    </row>
    <row r="130" spans="6:10" x14ac:dyDescent="0.2">
      <c r="F130" s="5"/>
      <c r="G130" s="5"/>
      <c r="I130" s="4"/>
      <c r="J130" s="4"/>
    </row>
    <row r="131" spans="6:10" x14ac:dyDescent="0.2">
      <c r="F131" s="5"/>
      <c r="G131" s="5"/>
      <c r="I131" s="4"/>
      <c r="J131" s="4"/>
    </row>
    <row r="132" spans="6:10" x14ac:dyDescent="0.2">
      <c r="F132" s="5"/>
      <c r="G132" s="5"/>
      <c r="I132" s="4"/>
      <c r="J132" s="4"/>
    </row>
    <row r="133" spans="6:10" x14ac:dyDescent="0.2">
      <c r="F133" s="5"/>
      <c r="G133" s="5"/>
      <c r="I133" s="4"/>
      <c r="J133" s="4"/>
    </row>
    <row r="134" spans="6:10" x14ac:dyDescent="0.2">
      <c r="F134" s="5"/>
      <c r="G134" s="5"/>
      <c r="I134" s="4"/>
      <c r="J134" s="4"/>
    </row>
    <row r="135" spans="6:10" x14ac:dyDescent="0.2">
      <c r="F135" s="5"/>
      <c r="G135" s="5"/>
      <c r="I135" s="4"/>
      <c r="J135" s="4"/>
    </row>
    <row r="136" spans="6:10" x14ac:dyDescent="0.2">
      <c r="F136" s="5"/>
      <c r="G136" s="5"/>
      <c r="I136" s="4"/>
      <c r="J136" s="4"/>
    </row>
    <row r="137" spans="6:10" x14ac:dyDescent="0.2">
      <c r="F137" s="5"/>
      <c r="G137" s="5"/>
      <c r="I137" s="4"/>
      <c r="J137" s="4"/>
    </row>
    <row r="138" spans="6:10" x14ac:dyDescent="0.2">
      <c r="F138" s="5"/>
      <c r="G138" s="5"/>
      <c r="I138" s="4"/>
      <c r="J138" s="4"/>
    </row>
    <row r="139" spans="6:10" x14ac:dyDescent="0.2">
      <c r="F139" s="5"/>
      <c r="G139" s="5"/>
      <c r="I139" s="4"/>
      <c r="J139" s="4"/>
    </row>
    <row r="140" spans="6:10" x14ac:dyDescent="0.2">
      <c r="F140" s="5"/>
      <c r="G140" s="5"/>
      <c r="I140" s="4"/>
      <c r="J140" s="4"/>
    </row>
    <row r="141" spans="6:10" x14ac:dyDescent="0.2">
      <c r="F141" s="5"/>
      <c r="G141" s="5"/>
      <c r="I141" s="4"/>
      <c r="J141" s="4"/>
    </row>
    <row r="142" spans="6:10" x14ac:dyDescent="0.2">
      <c r="F142" s="5"/>
      <c r="G142" s="5"/>
      <c r="I142" s="4"/>
      <c r="J142" s="4"/>
    </row>
    <row r="143" spans="6:10" x14ac:dyDescent="0.2">
      <c r="F143" s="5"/>
      <c r="G143" s="5"/>
      <c r="I143" s="4"/>
      <c r="J143" s="4"/>
    </row>
    <row r="144" spans="6:10" x14ac:dyDescent="0.2">
      <c r="F144" s="5"/>
      <c r="G144" s="5"/>
      <c r="I144" s="4"/>
      <c r="J144" s="4"/>
    </row>
    <row r="145" spans="6:10" x14ac:dyDescent="0.2">
      <c r="F145" s="5"/>
      <c r="G145" s="5"/>
      <c r="I145" s="4"/>
      <c r="J145" s="4"/>
    </row>
    <row r="146" spans="6:10" x14ac:dyDescent="0.2">
      <c r="F146" s="5"/>
      <c r="G146" s="5"/>
      <c r="I146" s="4"/>
      <c r="J146" s="4"/>
    </row>
    <row r="147" spans="6:10" x14ac:dyDescent="0.2">
      <c r="F147" s="5"/>
      <c r="G147" s="5"/>
      <c r="I147" s="4"/>
      <c r="J147" s="4"/>
    </row>
    <row r="148" spans="6:10" x14ac:dyDescent="0.2">
      <c r="F148" s="5"/>
      <c r="G148" s="5"/>
      <c r="I148" s="4"/>
      <c r="J148" s="4"/>
    </row>
    <row r="149" spans="6:10" x14ac:dyDescent="0.2">
      <c r="F149" s="5"/>
      <c r="G149" s="5"/>
      <c r="I149" s="4"/>
      <c r="J149" s="4"/>
    </row>
    <row r="150" spans="6:10" x14ac:dyDescent="0.2">
      <c r="F150" s="5"/>
      <c r="G150" s="5"/>
      <c r="I150" s="4"/>
      <c r="J150" s="4"/>
    </row>
    <row r="151" spans="6:10" x14ac:dyDescent="0.2">
      <c r="F151" s="5"/>
      <c r="G151" s="5"/>
      <c r="I151" s="4"/>
      <c r="J151" s="4"/>
    </row>
    <row r="152" spans="6:10" x14ac:dyDescent="0.2">
      <c r="F152" s="5"/>
      <c r="G152" s="5"/>
      <c r="I152" s="4"/>
      <c r="J152" s="4"/>
    </row>
    <row r="153" spans="6:10" x14ac:dyDescent="0.2">
      <c r="F153" s="5"/>
      <c r="G153" s="5"/>
      <c r="I153" s="4"/>
      <c r="J153" s="4"/>
    </row>
    <row r="154" spans="6:10" x14ac:dyDescent="0.2">
      <c r="F154" s="5"/>
      <c r="G154" s="5"/>
      <c r="I154" s="4"/>
      <c r="J154" s="4"/>
    </row>
    <row r="155" spans="6:10" x14ac:dyDescent="0.2">
      <c r="F155" s="5"/>
      <c r="G155" s="5"/>
      <c r="I155" s="4"/>
      <c r="J155" s="4"/>
    </row>
    <row r="156" spans="6:10" x14ac:dyDescent="0.2">
      <c r="F156" s="5"/>
      <c r="G156" s="5"/>
      <c r="I156" s="4"/>
      <c r="J156" s="4"/>
    </row>
    <row r="157" spans="6:10" x14ac:dyDescent="0.2">
      <c r="F157" s="5"/>
      <c r="G157" s="5"/>
      <c r="I157" s="4"/>
      <c r="J157" s="4"/>
    </row>
    <row r="158" spans="6:10" x14ac:dyDescent="0.2">
      <c r="F158" s="5"/>
      <c r="G158" s="5"/>
      <c r="I158" s="4"/>
      <c r="J158" s="4"/>
    </row>
    <row r="159" spans="6:10" x14ac:dyDescent="0.2">
      <c r="F159" s="5"/>
      <c r="G159" s="5"/>
      <c r="I159" s="4"/>
      <c r="J159" s="4"/>
    </row>
    <row r="160" spans="6:10" x14ac:dyDescent="0.2">
      <c r="F160" s="5"/>
      <c r="G160" s="5"/>
      <c r="I160" s="4"/>
      <c r="J160" s="4"/>
    </row>
    <row r="161" spans="6:10" x14ac:dyDescent="0.2">
      <c r="F161" s="5"/>
      <c r="G161" s="5"/>
      <c r="I161" s="4"/>
      <c r="J161" s="4"/>
    </row>
    <row r="162" spans="6:10" x14ac:dyDescent="0.2">
      <c r="F162" s="5"/>
      <c r="G162" s="5"/>
      <c r="I162" s="4"/>
      <c r="J162" s="4"/>
    </row>
    <row r="163" spans="6:10" x14ac:dyDescent="0.2">
      <c r="F163" s="5"/>
      <c r="G163" s="5"/>
      <c r="I163" s="4"/>
      <c r="J163" s="4"/>
    </row>
    <row r="164" spans="6:10" x14ac:dyDescent="0.2">
      <c r="F164" s="5"/>
      <c r="G164" s="5"/>
      <c r="I164" s="4"/>
      <c r="J164" s="4"/>
    </row>
    <row r="165" spans="6:10" x14ac:dyDescent="0.2">
      <c r="F165" s="5"/>
      <c r="G165" s="5"/>
      <c r="I165" s="4"/>
      <c r="J165" s="4"/>
    </row>
    <row r="166" spans="6:10" x14ac:dyDescent="0.2">
      <c r="F166" s="5"/>
      <c r="G166" s="5"/>
      <c r="I166" s="4"/>
      <c r="J166" s="4"/>
    </row>
    <row r="167" spans="6:10" x14ac:dyDescent="0.2">
      <c r="F167" s="5"/>
      <c r="G167" s="5"/>
      <c r="I167" s="4"/>
      <c r="J167" s="4"/>
    </row>
    <row r="168" spans="6:10" x14ac:dyDescent="0.2">
      <c r="F168" s="5"/>
      <c r="G168" s="5"/>
      <c r="I168" s="4"/>
      <c r="J168" s="4"/>
    </row>
    <row r="169" spans="6:10" x14ac:dyDescent="0.2">
      <c r="F169" s="5"/>
      <c r="G169" s="5"/>
      <c r="I169" s="4"/>
      <c r="J169" s="4"/>
    </row>
    <row r="170" spans="6:10" x14ac:dyDescent="0.2">
      <c r="F170" s="5"/>
      <c r="G170" s="5"/>
      <c r="I170" s="4"/>
      <c r="J170" s="4"/>
    </row>
    <row r="171" spans="6:10" x14ac:dyDescent="0.2">
      <c r="F171" s="5"/>
      <c r="G171" s="5"/>
      <c r="I171" s="4"/>
      <c r="J171" s="4"/>
    </row>
    <row r="172" spans="6:10" x14ac:dyDescent="0.2">
      <c r="F172" s="5"/>
      <c r="G172" s="5"/>
      <c r="I172" s="4"/>
      <c r="J172" s="4"/>
    </row>
    <row r="173" spans="6:10" x14ac:dyDescent="0.2">
      <c r="F173" s="5"/>
      <c r="G173" s="5"/>
      <c r="I173" s="4"/>
      <c r="J173" s="4"/>
    </row>
    <row r="174" spans="6:10" x14ac:dyDescent="0.2">
      <c r="F174" s="5"/>
      <c r="G174" s="5"/>
      <c r="I174" s="4"/>
      <c r="J174" s="4"/>
    </row>
    <row r="175" spans="6:10" x14ac:dyDescent="0.2">
      <c r="F175" s="5"/>
      <c r="G175" s="5"/>
      <c r="I175" s="4"/>
      <c r="J175" s="4"/>
    </row>
    <row r="176" spans="6:10" x14ac:dyDescent="0.2">
      <c r="F176" s="5"/>
      <c r="G176" s="5"/>
      <c r="I176" s="4"/>
      <c r="J176" s="4"/>
    </row>
    <row r="177" spans="6:10" x14ac:dyDescent="0.2">
      <c r="F177" s="5"/>
      <c r="G177" s="5"/>
      <c r="I177" s="4"/>
      <c r="J177" s="4"/>
    </row>
    <row r="178" spans="6:10" x14ac:dyDescent="0.2">
      <c r="F178" s="5"/>
      <c r="G178" s="5"/>
      <c r="I178" s="4"/>
      <c r="J178" s="4"/>
    </row>
    <row r="179" spans="6:10" x14ac:dyDescent="0.2">
      <c r="F179" s="5"/>
      <c r="G179" s="5"/>
      <c r="I179" s="4"/>
      <c r="J179" s="4"/>
    </row>
    <row r="180" spans="6:10" x14ac:dyDescent="0.2">
      <c r="F180" s="5"/>
      <c r="G180" s="5"/>
      <c r="I180" s="4"/>
      <c r="J180" s="4"/>
    </row>
    <row r="181" spans="6:10" x14ac:dyDescent="0.2">
      <c r="F181" s="5"/>
      <c r="G181" s="5"/>
      <c r="I181" s="4"/>
      <c r="J181" s="4"/>
    </row>
    <row r="182" spans="6:10" x14ac:dyDescent="0.2">
      <c r="F182" s="5"/>
      <c r="G182" s="5"/>
      <c r="I182" s="4"/>
      <c r="J182" s="4"/>
    </row>
    <row r="183" spans="6:10" x14ac:dyDescent="0.2">
      <c r="F183" s="5"/>
      <c r="G183" s="5"/>
      <c r="I183" s="4"/>
      <c r="J183" s="4"/>
    </row>
    <row r="184" spans="6:10" x14ac:dyDescent="0.2">
      <c r="F184" s="5"/>
      <c r="G184" s="5"/>
      <c r="I184" s="4"/>
      <c r="J184" s="4"/>
    </row>
    <row r="185" spans="6:10" x14ac:dyDescent="0.2">
      <c r="F185" s="5"/>
      <c r="G185" s="5"/>
      <c r="I185" s="4"/>
      <c r="J185" s="4"/>
    </row>
    <row r="186" spans="6:10" x14ac:dyDescent="0.2">
      <c r="F186" s="5"/>
      <c r="G186" s="5"/>
      <c r="I186" s="4"/>
      <c r="J186" s="4"/>
    </row>
    <row r="187" spans="6:10" x14ac:dyDescent="0.2">
      <c r="F187" s="5"/>
      <c r="G187" s="5"/>
      <c r="I187" s="4"/>
      <c r="J187" s="4"/>
    </row>
    <row r="188" spans="6:10" x14ac:dyDescent="0.2">
      <c r="F188" s="5"/>
      <c r="G188" s="5"/>
      <c r="I188" s="4"/>
      <c r="J188" s="4"/>
    </row>
    <row r="189" spans="6:10" x14ac:dyDescent="0.2">
      <c r="F189" s="5"/>
      <c r="G189" s="5"/>
      <c r="I189" s="4"/>
      <c r="J189" s="4"/>
    </row>
    <row r="190" spans="6:10" x14ac:dyDescent="0.2">
      <c r="F190" s="5"/>
      <c r="G190" s="5"/>
      <c r="I190" s="4"/>
      <c r="J190" s="4"/>
    </row>
    <row r="191" spans="6:10" x14ac:dyDescent="0.2">
      <c r="F191" s="5"/>
      <c r="G191" s="5"/>
      <c r="I191" s="4"/>
      <c r="J191" s="4"/>
    </row>
    <row r="192" spans="6:10" x14ac:dyDescent="0.2">
      <c r="F192" s="5"/>
      <c r="G192" s="5"/>
      <c r="I192" s="4"/>
      <c r="J192" s="4"/>
    </row>
    <row r="193" spans="6:10" x14ac:dyDescent="0.2">
      <c r="F193" s="5"/>
      <c r="G193" s="5"/>
      <c r="I193" s="4"/>
      <c r="J193" s="4"/>
    </row>
    <row r="194" spans="6:10" x14ac:dyDescent="0.2">
      <c r="F194" s="5"/>
      <c r="G194" s="5"/>
      <c r="I194" s="4"/>
      <c r="J194" s="4"/>
    </row>
    <row r="195" spans="6:10" x14ac:dyDescent="0.2">
      <c r="F195" s="5"/>
      <c r="G195" s="5"/>
      <c r="I195" s="4"/>
      <c r="J195" s="4"/>
    </row>
    <row r="196" spans="6:10" x14ac:dyDescent="0.2">
      <c r="F196" s="5"/>
      <c r="G196" s="5"/>
      <c r="I196" s="4"/>
      <c r="J196" s="4"/>
    </row>
    <row r="197" spans="6:10" x14ac:dyDescent="0.2">
      <c r="F197" s="5"/>
      <c r="G197" s="5"/>
      <c r="I197" s="4"/>
      <c r="J197" s="4"/>
    </row>
    <row r="198" spans="6:10" x14ac:dyDescent="0.2">
      <c r="F198" s="5"/>
      <c r="G198" s="5"/>
      <c r="I198" s="4"/>
      <c r="J198" s="4"/>
    </row>
    <row r="199" spans="6:10" x14ac:dyDescent="0.2">
      <c r="F199" s="5"/>
      <c r="G199" s="5"/>
      <c r="I199" s="4"/>
      <c r="J199" s="4"/>
    </row>
    <row r="200" spans="6:10" x14ac:dyDescent="0.2">
      <c r="F200" s="5"/>
      <c r="G200" s="5"/>
      <c r="I200" s="4"/>
      <c r="J200" s="4"/>
    </row>
    <row r="201" spans="6:10" x14ac:dyDescent="0.2">
      <c r="F201" s="5"/>
      <c r="G201" s="5"/>
      <c r="I201" s="4"/>
      <c r="J201" s="4"/>
    </row>
    <row r="202" spans="6:10" x14ac:dyDescent="0.2">
      <c r="F202" s="5"/>
      <c r="G202" s="5"/>
      <c r="I202" s="4"/>
      <c r="J202" s="4"/>
    </row>
    <row r="203" spans="6:10" x14ac:dyDescent="0.2">
      <c r="F203" s="5"/>
      <c r="G203" s="5"/>
      <c r="I203" s="4"/>
      <c r="J203" s="4"/>
    </row>
    <row r="204" spans="6:10" x14ac:dyDescent="0.2">
      <c r="F204" s="5"/>
      <c r="G204" s="5"/>
      <c r="I204" s="4"/>
      <c r="J204" s="4"/>
    </row>
    <row r="205" spans="6:10" x14ac:dyDescent="0.2">
      <c r="F205" s="5"/>
      <c r="G205" s="5"/>
      <c r="I205" s="4"/>
      <c r="J205" s="4"/>
    </row>
    <row r="206" spans="6:10" x14ac:dyDescent="0.2">
      <c r="F206" s="5"/>
      <c r="G206" s="5"/>
      <c r="I206" s="4"/>
      <c r="J206" s="4"/>
    </row>
    <row r="207" spans="6:10" x14ac:dyDescent="0.2">
      <c r="F207" s="5"/>
      <c r="G207" s="5"/>
      <c r="I207" s="4"/>
      <c r="J207" s="4"/>
    </row>
    <row r="208" spans="6:10" x14ac:dyDescent="0.2">
      <c r="F208" s="5"/>
      <c r="G208" s="5"/>
    </row>
    <row r="209" spans="6:7" x14ac:dyDescent="0.2">
      <c r="F209" s="5"/>
      <c r="G209" s="5"/>
    </row>
    <row r="210" spans="6:7" x14ac:dyDescent="0.2">
      <c r="F210" s="5"/>
      <c r="G210" s="5"/>
    </row>
    <row r="211" spans="6:7" x14ac:dyDescent="0.2">
      <c r="F211" s="5"/>
      <c r="G211" s="5"/>
    </row>
    <row r="212" spans="6:7" x14ac:dyDescent="0.2">
      <c r="F212" s="5"/>
      <c r="G212" s="5"/>
    </row>
    <row r="213" spans="6:7" x14ac:dyDescent="0.2">
      <c r="F213" s="5"/>
      <c r="G213" s="5"/>
    </row>
    <row r="214" spans="6:7" x14ac:dyDescent="0.2">
      <c r="F214" s="5"/>
      <c r="G214" s="5"/>
    </row>
    <row r="215" spans="6:7" x14ac:dyDescent="0.2">
      <c r="F215" s="5"/>
      <c r="G215" s="5"/>
    </row>
    <row r="216" spans="6:7" x14ac:dyDescent="0.2">
      <c r="F216" s="5"/>
      <c r="G216" s="5"/>
    </row>
    <row r="217" spans="6:7" x14ac:dyDescent="0.2">
      <c r="F217" s="5"/>
      <c r="G217" s="5"/>
    </row>
    <row r="218" spans="6:7" x14ac:dyDescent="0.2">
      <c r="F218" s="5"/>
      <c r="G218" s="5"/>
    </row>
    <row r="219" spans="6:7" x14ac:dyDescent="0.2">
      <c r="F219" s="5"/>
      <c r="G219" s="5"/>
    </row>
    <row r="220" spans="6:7" x14ac:dyDescent="0.2">
      <c r="F220" s="5"/>
      <c r="G220" s="5"/>
    </row>
    <row r="221" spans="6:7" x14ac:dyDescent="0.2">
      <c r="F221" s="5"/>
      <c r="G221" s="5"/>
    </row>
    <row r="222" spans="6:7" x14ac:dyDescent="0.2">
      <c r="F222" s="5"/>
      <c r="G222" s="5"/>
    </row>
    <row r="223" spans="6:7" x14ac:dyDescent="0.2">
      <c r="F223" s="5"/>
      <c r="G223" s="5"/>
    </row>
    <row r="224" spans="6:7" x14ac:dyDescent="0.2">
      <c r="F224" s="5"/>
      <c r="G224" s="5"/>
    </row>
    <row r="225" spans="6:7" x14ac:dyDescent="0.2">
      <c r="F225" s="5"/>
      <c r="G225" s="5"/>
    </row>
    <row r="226" spans="6:7" x14ac:dyDescent="0.2">
      <c r="F226" s="5"/>
      <c r="G226" s="5"/>
    </row>
    <row r="227" spans="6:7" x14ac:dyDescent="0.2">
      <c r="F227" s="5"/>
      <c r="G227" s="5"/>
    </row>
    <row r="228" spans="6:7" x14ac:dyDescent="0.2">
      <c r="F228" s="5"/>
      <c r="G228" s="5"/>
    </row>
    <row r="229" spans="6:7" x14ac:dyDescent="0.2">
      <c r="F229" s="5"/>
      <c r="G229" s="5"/>
    </row>
    <row r="230" spans="6:7" x14ac:dyDescent="0.2">
      <c r="F230" s="5"/>
      <c r="G230" s="5"/>
    </row>
    <row r="231" spans="6:7" x14ac:dyDescent="0.2">
      <c r="F231" s="5"/>
      <c r="G231" s="5"/>
    </row>
    <row r="232" spans="6:7" x14ac:dyDescent="0.2">
      <c r="F232" s="5"/>
      <c r="G232" s="5"/>
    </row>
    <row r="233" spans="6:7" x14ac:dyDescent="0.2">
      <c r="F233" s="5"/>
      <c r="G233" s="5"/>
    </row>
    <row r="234" spans="6:7" x14ac:dyDescent="0.2">
      <c r="F234" s="5"/>
      <c r="G234" s="5"/>
    </row>
    <row r="235" spans="6:7" x14ac:dyDescent="0.2">
      <c r="F235" s="5"/>
      <c r="G235" s="5"/>
    </row>
    <row r="236" spans="6:7" x14ac:dyDescent="0.2">
      <c r="F236" s="5"/>
      <c r="G236" s="5"/>
    </row>
    <row r="237" spans="6:7" x14ac:dyDescent="0.2">
      <c r="F237" s="5"/>
      <c r="G237" s="5"/>
    </row>
    <row r="238" spans="6:7" x14ac:dyDescent="0.2">
      <c r="F238" s="5"/>
      <c r="G238" s="5"/>
    </row>
    <row r="239" spans="6:7" x14ac:dyDescent="0.2">
      <c r="F239" s="5"/>
      <c r="G239" s="5"/>
    </row>
    <row r="240" spans="6:7" x14ac:dyDescent="0.2">
      <c r="F240" s="5"/>
      <c r="G240" s="5"/>
    </row>
    <row r="241" spans="6:7" x14ac:dyDescent="0.2">
      <c r="F241" s="5"/>
      <c r="G241" s="5"/>
    </row>
    <row r="242" spans="6:7" x14ac:dyDescent="0.2">
      <c r="F242" s="5"/>
      <c r="G242" s="5"/>
    </row>
    <row r="243" spans="6:7" x14ac:dyDescent="0.2">
      <c r="F243" s="5"/>
      <c r="G243" s="5"/>
    </row>
    <row r="244" spans="6:7" x14ac:dyDescent="0.2">
      <c r="F244" s="5"/>
      <c r="G244" s="5"/>
    </row>
    <row r="245" spans="6:7" x14ac:dyDescent="0.2">
      <c r="F245" s="5"/>
      <c r="G245" s="5"/>
    </row>
    <row r="246" spans="6:7" x14ac:dyDescent="0.2">
      <c r="F246" s="5"/>
      <c r="G246" s="5"/>
    </row>
    <row r="247" spans="6:7" x14ac:dyDescent="0.2">
      <c r="F247" s="5"/>
      <c r="G247" s="5"/>
    </row>
    <row r="248" spans="6:7" x14ac:dyDescent="0.2">
      <c r="F248" s="5"/>
      <c r="G248" s="5"/>
    </row>
    <row r="249" spans="6:7" x14ac:dyDescent="0.2">
      <c r="F249" s="5"/>
      <c r="G249" s="5"/>
    </row>
    <row r="250" spans="6:7" x14ac:dyDescent="0.2">
      <c r="F250" s="5"/>
      <c r="G250" s="5"/>
    </row>
    <row r="251" spans="6:7" x14ac:dyDescent="0.2">
      <c r="F251" s="5"/>
      <c r="G251" s="5"/>
    </row>
    <row r="252" spans="6:7" x14ac:dyDescent="0.2">
      <c r="F252" s="5"/>
      <c r="G252" s="5"/>
    </row>
    <row r="253" spans="6:7" x14ac:dyDescent="0.2">
      <c r="F253" s="5"/>
      <c r="G253" s="5"/>
    </row>
    <row r="254" spans="6:7" x14ac:dyDescent="0.2">
      <c r="F254" s="5"/>
      <c r="G254" s="5"/>
    </row>
    <row r="255" spans="6:7" x14ac:dyDescent="0.2">
      <c r="F255" s="5"/>
      <c r="G255" s="5"/>
    </row>
    <row r="256" spans="6:7" x14ac:dyDescent="0.2">
      <c r="F256" s="5"/>
      <c r="G256" s="5"/>
    </row>
    <row r="257" spans="6:7" x14ac:dyDescent="0.2">
      <c r="F257" s="5"/>
      <c r="G257" s="5"/>
    </row>
    <row r="258" spans="6:7" x14ac:dyDescent="0.2">
      <c r="F258" s="5"/>
      <c r="G258" s="5"/>
    </row>
    <row r="259" spans="6:7" x14ac:dyDescent="0.2">
      <c r="F259" s="5"/>
      <c r="G259" s="5"/>
    </row>
    <row r="260" spans="6:7" x14ac:dyDescent="0.2">
      <c r="F260" s="5"/>
      <c r="G260" s="5"/>
    </row>
    <row r="261" spans="6:7" x14ac:dyDescent="0.2">
      <c r="F261" s="5"/>
      <c r="G261" s="5"/>
    </row>
    <row r="262" spans="6:7" x14ac:dyDescent="0.2">
      <c r="F262" s="5"/>
      <c r="G262" s="5"/>
    </row>
    <row r="263" spans="6:7" x14ac:dyDescent="0.2">
      <c r="F263" s="5"/>
      <c r="G263" s="5"/>
    </row>
    <row r="264" spans="6:7" x14ac:dyDescent="0.2">
      <c r="F264" s="5"/>
      <c r="G264" s="5"/>
    </row>
    <row r="265" spans="6:7" x14ac:dyDescent="0.2">
      <c r="F265" s="5"/>
      <c r="G265" s="5"/>
    </row>
    <row r="266" spans="6:7" x14ac:dyDescent="0.2">
      <c r="F266" s="5"/>
      <c r="G266" s="5"/>
    </row>
    <row r="267" spans="6:7" x14ac:dyDescent="0.2">
      <c r="F267" s="5"/>
      <c r="G267" s="5"/>
    </row>
    <row r="268" spans="6:7" x14ac:dyDescent="0.2">
      <c r="F268" s="5"/>
      <c r="G268" s="5"/>
    </row>
    <row r="269" spans="6:7" x14ac:dyDescent="0.2">
      <c r="F269" s="5"/>
      <c r="G269" s="5"/>
    </row>
    <row r="270" spans="6:7" x14ac:dyDescent="0.2">
      <c r="F270" s="5"/>
      <c r="G270" s="5"/>
    </row>
    <row r="271" spans="6:7" x14ac:dyDescent="0.2">
      <c r="F271" s="5"/>
      <c r="G271" s="5"/>
    </row>
    <row r="272" spans="6:7" x14ac:dyDescent="0.2">
      <c r="F272" s="5"/>
      <c r="G272" s="5"/>
    </row>
    <row r="273" spans="6:7" x14ac:dyDescent="0.2">
      <c r="F273" s="5"/>
      <c r="G273" s="5"/>
    </row>
    <row r="274" spans="6:7" x14ac:dyDescent="0.2">
      <c r="F274" s="5"/>
      <c r="G274" s="5"/>
    </row>
    <row r="275" spans="6:7" x14ac:dyDescent="0.2">
      <c r="F275" s="5"/>
      <c r="G275" s="5"/>
    </row>
    <row r="276" spans="6:7" x14ac:dyDescent="0.2">
      <c r="F276" s="5"/>
      <c r="G276" s="5"/>
    </row>
    <row r="277" spans="6:7" x14ac:dyDescent="0.2">
      <c r="F277" s="5"/>
      <c r="G277" s="5"/>
    </row>
    <row r="278" spans="6:7" x14ac:dyDescent="0.2">
      <c r="F278" s="5"/>
      <c r="G278" s="5"/>
    </row>
    <row r="279" spans="6:7" x14ac:dyDescent="0.2">
      <c r="F279" s="5"/>
      <c r="G279" s="5"/>
    </row>
    <row r="280" spans="6:7" x14ac:dyDescent="0.2">
      <c r="F280" s="5"/>
      <c r="G280" s="5"/>
    </row>
    <row r="281" spans="6:7" x14ac:dyDescent="0.2">
      <c r="F281" s="5"/>
      <c r="G281" s="5"/>
    </row>
    <row r="282" spans="6:7" x14ac:dyDescent="0.2">
      <c r="F282" s="5"/>
      <c r="G282" s="5"/>
    </row>
    <row r="283" spans="6:7" x14ac:dyDescent="0.2">
      <c r="F283" s="5"/>
      <c r="G283" s="5"/>
    </row>
    <row r="284" spans="6:7" x14ac:dyDescent="0.2">
      <c r="F284" s="5"/>
      <c r="G284" s="5"/>
    </row>
    <row r="285" spans="6:7" x14ac:dyDescent="0.2">
      <c r="F285" s="5"/>
      <c r="G285" s="5"/>
    </row>
    <row r="286" spans="6:7" x14ac:dyDescent="0.2">
      <c r="F286" s="5"/>
      <c r="G286" s="5"/>
    </row>
    <row r="287" spans="6:7" x14ac:dyDescent="0.2">
      <c r="F287" s="5"/>
      <c r="G287" s="5"/>
    </row>
    <row r="288" spans="6:7" x14ac:dyDescent="0.2">
      <c r="F288" s="5"/>
      <c r="G288" s="5"/>
    </row>
    <row r="289" spans="6:7" x14ac:dyDescent="0.2">
      <c r="F289" s="5"/>
      <c r="G289" s="5"/>
    </row>
    <row r="290" spans="6:7" x14ac:dyDescent="0.2">
      <c r="F290" s="5"/>
      <c r="G290" s="5"/>
    </row>
    <row r="291" spans="6:7" x14ac:dyDescent="0.2">
      <c r="F291" s="5"/>
      <c r="G291" s="5"/>
    </row>
    <row r="292" spans="6:7" x14ac:dyDescent="0.2">
      <c r="F292" s="5"/>
      <c r="G292" s="5"/>
    </row>
    <row r="293" spans="6:7" x14ac:dyDescent="0.2">
      <c r="F293" s="5"/>
      <c r="G293" s="5"/>
    </row>
    <row r="294" spans="6:7" x14ac:dyDescent="0.2">
      <c r="F294" s="5"/>
      <c r="G294" s="5"/>
    </row>
    <row r="295" spans="6:7" x14ac:dyDescent="0.2">
      <c r="F295" s="5"/>
      <c r="G295" s="5"/>
    </row>
    <row r="296" spans="6:7" x14ac:dyDescent="0.2">
      <c r="F296" s="5"/>
      <c r="G296" s="5"/>
    </row>
    <row r="297" spans="6:7" x14ac:dyDescent="0.2">
      <c r="F297" s="5"/>
      <c r="G297" s="5"/>
    </row>
    <row r="298" spans="6:7" x14ac:dyDescent="0.2">
      <c r="F298" s="5"/>
      <c r="G298" s="5"/>
    </row>
    <row r="299" spans="6:7" x14ac:dyDescent="0.2">
      <c r="F299" s="5"/>
      <c r="G299" s="5"/>
    </row>
    <row r="300" spans="6:7" x14ac:dyDescent="0.2">
      <c r="F300" s="5"/>
      <c r="G300" s="5"/>
    </row>
    <row r="301" spans="6:7" x14ac:dyDescent="0.2">
      <c r="F301" s="5"/>
      <c r="G301" s="5"/>
    </row>
    <row r="302" spans="6:7" x14ac:dyDescent="0.2">
      <c r="F302" s="5"/>
      <c r="G302" s="5"/>
    </row>
    <row r="303" spans="6:7" x14ac:dyDescent="0.2">
      <c r="F303" s="5"/>
      <c r="G303" s="5"/>
    </row>
    <row r="304" spans="6:7" x14ac:dyDescent="0.2">
      <c r="F304" s="5"/>
      <c r="G304" s="5"/>
    </row>
    <row r="305" spans="6:7" x14ac:dyDescent="0.2">
      <c r="F305" s="5"/>
      <c r="G305" s="5"/>
    </row>
    <row r="306" spans="6:7" x14ac:dyDescent="0.2">
      <c r="F306" s="5"/>
      <c r="G306" s="5"/>
    </row>
    <row r="307" spans="6:7" x14ac:dyDescent="0.2">
      <c r="F307" s="5"/>
      <c r="G307" s="5"/>
    </row>
    <row r="308" spans="6:7" x14ac:dyDescent="0.2">
      <c r="F308" s="5"/>
      <c r="G308" s="5"/>
    </row>
    <row r="309" spans="6:7" x14ac:dyDescent="0.2">
      <c r="F309" s="5"/>
      <c r="G309" s="5"/>
    </row>
    <row r="310" spans="6:7" x14ac:dyDescent="0.2">
      <c r="F310" s="5"/>
      <c r="G310" s="5"/>
    </row>
    <row r="311" spans="6:7" x14ac:dyDescent="0.2">
      <c r="F311" s="5"/>
      <c r="G311" s="5"/>
    </row>
    <row r="312" spans="6:7" x14ac:dyDescent="0.2">
      <c r="F312" s="5"/>
      <c r="G312" s="5"/>
    </row>
    <row r="313" spans="6:7" x14ac:dyDescent="0.2">
      <c r="F313" s="5"/>
      <c r="G313" s="5"/>
    </row>
    <row r="314" spans="6:7" x14ac:dyDescent="0.2">
      <c r="F314" s="5"/>
      <c r="G314" s="5"/>
    </row>
    <row r="315" spans="6:7" x14ac:dyDescent="0.2">
      <c r="F315" s="5"/>
      <c r="G315" s="5"/>
    </row>
    <row r="316" spans="6:7" x14ac:dyDescent="0.2">
      <c r="F316" s="5"/>
      <c r="G316" s="5"/>
    </row>
    <row r="317" spans="6:7" x14ac:dyDescent="0.2">
      <c r="F317" s="5"/>
      <c r="G317" s="5"/>
    </row>
    <row r="318" spans="6:7" x14ac:dyDescent="0.2">
      <c r="F318" s="5"/>
      <c r="G318" s="5"/>
    </row>
    <row r="319" spans="6:7" x14ac:dyDescent="0.2">
      <c r="F319" s="5"/>
      <c r="G319" s="5"/>
    </row>
    <row r="320" spans="6:7" x14ac:dyDescent="0.2">
      <c r="F320" s="5"/>
      <c r="G320" s="5"/>
    </row>
    <row r="321" spans="6:7" x14ac:dyDescent="0.2">
      <c r="F321" s="5"/>
      <c r="G321" s="5"/>
    </row>
    <row r="322" spans="6:7" x14ac:dyDescent="0.2">
      <c r="F322" s="5"/>
      <c r="G322" s="5"/>
    </row>
    <row r="323" spans="6:7" x14ac:dyDescent="0.2">
      <c r="F323" s="5"/>
      <c r="G323" s="5"/>
    </row>
    <row r="324" spans="6:7" x14ac:dyDescent="0.2">
      <c r="F324" s="5"/>
      <c r="G324" s="5"/>
    </row>
    <row r="325" spans="6:7" x14ac:dyDescent="0.2">
      <c r="F325" s="5"/>
      <c r="G325" s="5"/>
    </row>
    <row r="326" spans="6:7" x14ac:dyDescent="0.2">
      <c r="F326" s="5"/>
      <c r="G326" s="5"/>
    </row>
    <row r="327" spans="6:7" x14ac:dyDescent="0.2">
      <c r="F327" s="5"/>
      <c r="G327" s="5"/>
    </row>
    <row r="328" spans="6:7" x14ac:dyDescent="0.2">
      <c r="F328" s="5"/>
      <c r="G328" s="5"/>
    </row>
    <row r="329" spans="6:7" x14ac:dyDescent="0.2">
      <c r="F329" s="5"/>
      <c r="G329" s="5"/>
    </row>
    <row r="330" spans="6:7" x14ac:dyDescent="0.2">
      <c r="F330" s="5"/>
      <c r="G330" s="5"/>
    </row>
    <row r="331" spans="6:7" x14ac:dyDescent="0.2">
      <c r="F331" s="5"/>
      <c r="G331" s="5"/>
    </row>
    <row r="332" spans="6:7" x14ac:dyDescent="0.2">
      <c r="F332" s="5"/>
      <c r="G332" s="5"/>
    </row>
    <row r="333" spans="6:7" x14ac:dyDescent="0.2">
      <c r="F333" s="5"/>
      <c r="G333" s="5"/>
    </row>
    <row r="334" spans="6:7" x14ac:dyDescent="0.2">
      <c r="F334" s="5"/>
      <c r="G334" s="5"/>
    </row>
    <row r="335" spans="6:7" x14ac:dyDescent="0.2">
      <c r="F335" s="5"/>
      <c r="G335" s="5"/>
    </row>
    <row r="336" spans="6:7" x14ac:dyDescent="0.2">
      <c r="F336" s="5"/>
      <c r="G336" s="5"/>
    </row>
    <row r="337" spans="6:7" x14ac:dyDescent="0.2">
      <c r="F337" s="5"/>
      <c r="G337" s="5"/>
    </row>
    <row r="338" spans="6:7" x14ac:dyDescent="0.2">
      <c r="F338" s="5"/>
      <c r="G338" s="5"/>
    </row>
    <row r="339" spans="6:7" x14ac:dyDescent="0.2">
      <c r="F339" s="5"/>
      <c r="G339" s="5"/>
    </row>
    <row r="340" spans="6:7" x14ac:dyDescent="0.2">
      <c r="F340" s="5"/>
      <c r="G340" s="5"/>
    </row>
    <row r="341" spans="6:7" x14ac:dyDescent="0.2">
      <c r="F341" s="5"/>
      <c r="G341" s="5"/>
    </row>
    <row r="342" spans="6:7" x14ac:dyDescent="0.2">
      <c r="F342" s="5"/>
      <c r="G342" s="5"/>
    </row>
    <row r="343" spans="6:7" x14ac:dyDescent="0.2">
      <c r="F343" s="5"/>
      <c r="G343" s="5"/>
    </row>
    <row r="344" spans="6:7" x14ac:dyDescent="0.2">
      <c r="F344" s="5"/>
      <c r="G344" s="5"/>
    </row>
    <row r="345" spans="6:7" x14ac:dyDescent="0.2">
      <c r="F345" s="5"/>
      <c r="G345" s="5"/>
    </row>
    <row r="346" spans="6:7" x14ac:dyDescent="0.2">
      <c r="F346" s="5"/>
      <c r="G346" s="5"/>
    </row>
    <row r="347" spans="6:7" x14ac:dyDescent="0.2">
      <c r="F347" s="5"/>
      <c r="G347" s="5"/>
    </row>
    <row r="348" spans="6:7" x14ac:dyDescent="0.2">
      <c r="F348" s="5"/>
      <c r="G348" s="5"/>
    </row>
    <row r="349" spans="6:7" x14ac:dyDescent="0.2">
      <c r="F349" s="5"/>
      <c r="G349" s="5"/>
    </row>
    <row r="350" spans="6:7" x14ac:dyDescent="0.2">
      <c r="F350" s="5"/>
      <c r="G350" s="5"/>
    </row>
    <row r="351" spans="6:7" x14ac:dyDescent="0.2">
      <c r="F351" s="5"/>
      <c r="G351" s="5"/>
    </row>
    <row r="352" spans="6:7" x14ac:dyDescent="0.2">
      <c r="F352" s="5"/>
      <c r="G352" s="5"/>
    </row>
    <row r="353" spans="6:7" x14ac:dyDescent="0.2">
      <c r="F353" s="5"/>
      <c r="G353" s="5"/>
    </row>
    <row r="354" spans="6:7" x14ac:dyDescent="0.2">
      <c r="F354" s="5"/>
      <c r="G354" s="5"/>
    </row>
    <row r="355" spans="6:7" x14ac:dyDescent="0.2">
      <c r="F355" s="5"/>
      <c r="G355" s="5"/>
    </row>
    <row r="356" spans="6:7" x14ac:dyDescent="0.2">
      <c r="F356" s="5"/>
      <c r="G356" s="5"/>
    </row>
    <row r="357" spans="6:7" x14ac:dyDescent="0.2">
      <c r="F357" s="5"/>
      <c r="G357" s="5"/>
    </row>
    <row r="358" spans="6:7" x14ac:dyDescent="0.2">
      <c r="F358" s="5"/>
      <c r="G358" s="5"/>
    </row>
    <row r="359" spans="6:7" x14ac:dyDescent="0.2">
      <c r="F359" s="5"/>
      <c r="G359" s="5"/>
    </row>
    <row r="360" spans="6:7" x14ac:dyDescent="0.2">
      <c r="F360" s="5"/>
      <c r="G360" s="5"/>
    </row>
    <row r="361" spans="6:7" x14ac:dyDescent="0.2">
      <c r="F361" s="5"/>
      <c r="G361" s="5"/>
    </row>
    <row r="362" spans="6:7" x14ac:dyDescent="0.2">
      <c r="F362" s="5"/>
      <c r="G362" s="5"/>
    </row>
    <row r="363" spans="6:7" x14ac:dyDescent="0.2">
      <c r="F363" s="5"/>
      <c r="G363" s="5"/>
    </row>
    <row r="364" spans="6:7" x14ac:dyDescent="0.2">
      <c r="F364" s="5"/>
      <c r="G364" s="5"/>
    </row>
    <row r="365" spans="6:7" x14ac:dyDescent="0.2">
      <c r="F365" s="5"/>
      <c r="G365" s="5"/>
    </row>
    <row r="366" spans="6:7" x14ac:dyDescent="0.2">
      <c r="F366" s="5"/>
      <c r="G366" s="5"/>
    </row>
    <row r="367" spans="6:7" x14ac:dyDescent="0.2">
      <c r="F367" s="5"/>
      <c r="G367" s="5"/>
    </row>
    <row r="368" spans="6:7" x14ac:dyDescent="0.2">
      <c r="F368" s="5"/>
      <c r="G368" s="5"/>
    </row>
    <row r="369" spans="6:7" x14ac:dyDescent="0.2">
      <c r="F369" s="5"/>
      <c r="G369" s="5"/>
    </row>
    <row r="370" spans="6:7" x14ac:dyDescent="0.2">
      <c r="F370" s="5"/>
      <c r="G370" s="5"/>
    </row>
    <row r="371" spans="6:7" x14ac:dyDescent="0.2">
      <c r="F371" s="5"/>
      <c r="G371" s="5"/>
    </row>
    <row r="372" spans="6:7" x14ac:dyDescent="0.2">
      <c r="F372" s="5"/>
      <c r="G372" s="5"/>
    </row>
    <row r="373" spans="6:7" x14ac:dyDescent="0.2">
      <c r="F373" s="5"/>
      <c r="G373" s="5"/>
    </row>
    <row r="374" spans="6:7" x14ac:dyDescent="0.2">
      <c r="F374" s="5"/>
      <c r="G374" s="5"/>
    </row>
    <row r="375" spans="6:7" x14ac:dyDescent="0.2">
      <c r="F375" s="5"/>
      <c r="G375" s="5"/>
    </row>
    <row r="376" spans="6:7" x14ac:dyDescent="0.2">
      <c r="F376" s="5"/>
      <c r="G376" s="5"/>
    </row>
    <row r="377" spans="6:7" x14ac:dyDescent="0.2">
      <c r="F377" s="5"/>
      <c r="G377" s="5"/>
    </row>
    <row r="378" spans="6:7" x14ac:dyDescent="0.2">
      <c r="F378" s="5"/>
      <c r="G378" s="5"/>
    </row>
    <row r="379" spans="6:7" x14ac:dyDescent="0.2">
      <c r="F379" s="5"/>
      <c r="G379" s="5"/>
    </row>
    <row r="380" spans="6:7" x14ac:dyDescent="0.2">
      <c r="F380" s="5"/>
      <c r="G380" s="5"/>
    </row>
    <row r="381" spans="6:7" x14ac:dyDescent="0.2">
      <c r="F381" s="5"/>
      <c r="G381" s="5"/>
    </row>
    <row r="382" spans="6:7" x14ac:dyDescent="0.2">
      <c r="F382" s="5"/>
      <c r="G382" s="5"/>
    </row>
    <row r="383" spans="6:7" x14ac:dyDescent="0.2">
      <c r="F383" s="5"/>
      <c r="G383" s="5"/>
    </row>
    <row r="384" spans="6:7" x14ac:dyDescent="0.2">
      <c r="F384" s="5"/>
      <c r="G384" s="5"/>
    </row>
    <row r="385" spans="6:7" x14ac:dyDescent="0.2">
      <c r="F385" s="5"/>
      <c r="G385" s="5"/>
    </row>
    <row r="386" spans="6:7" x14ac:dyDescent="0.2">
      <c r="F386" s="5"/>
      <c r="G386" s="5"/>
    </row>
    <row r="387" spans="6:7" x14ac:dyDescent="0.2">
      <c r="F387" s="5"/>
      <c r="G387" s="5"/>
    </row>
    <row r="388" spans="6:7" x14ac:dyDescent="0.2">
      <c r="F388" s="5"/>
      <c r="G388" s="5"/>
    </row>
    <row r="389" spans="6:7" x14ac:dyDescent="0.2">
      <c r="F389" s="5"/>
      <c r="G389" s="5"/>
    </row>
    <row r="390" spans="6:7" x14ac:dyDescent="0.2">
      <c r="F390" s="5"/>
      <c r="G390" s="5"/>
    </row>
    <row r="391" spans="6:7" x14ac:dyDescent="0.2">
      <c r="F391" s="5"/>
      <c r="G391" s="5"/>
    </row>
    <row r="392" spans="6:7" x14ac:dyDescent="0.2">
      <c r="F392" s="5"/>
      <c r="G392" s="5"/>
    </row>
    <row r="393" spans="6:7" x14ac:dyDescent="0.2">
      <c r="F393" s="5"/>
      <c r="G393" s="5"/>
    </row>
    <row r="394" spans="6:7" x14ac:dyDescent="0.2">
      <c r="F394" s="5"/>
      <c r="G394" s="5"/>
    </row>
    <row r="395" spans="6:7" x14ac:dyDescent="0.2">
      <c r="F395" s="5"/>
      <c r="G395" s="5"/>
    </row>
    <row r="396" spans="6:7" x14ac:dyDescent="0.2">
      <c r="F396" s="5"/>
      <c r="G396" s="5"/>
    </row>
    <row r="397" spans="6:7" x14ac:dyDescent="0.2">
      <c r="F397" s="5"/>
      <c r="G397" s="5"/>
    </row>
    <row r="398" spans="6:7" x14ac:dyDescent="0.2">
      <c r="F398" s="5"/>
      <c r="G398" s="5"/>
    </row>
    <row r="399" spans="6:7" x14ac:dyDescent="0.2">
      <c r="F399" s="5"/>
      <c r="G399" s="5"/>
    </row>
    <row r="400" spans="6:7" x14ac:dyDescent="0.2">
      <c r="F400" s="5"/>
      <c r="G400" s="5"/>
    </row>
    <row r="401" spans="6:7" x14ac:dyDescent="0.2">
      <c r="F401" s="5"/>
      <c r="G401" s="5"/>
    </row>
    <row r="402" spans="6:7" x14ac:dyDescent="0.2">
      <c r="F402" s="5"/>
      <c r="G402" s="5"/>
    </row>
    <row r="403" spans="6:7" x14ac:dyDescent="0.2">
      <c r="F403" s="5"/>
      <c r="G403" s="5"/>
    </row>
    <row r="404" spans="6:7" x14ac:dyDescent="0.2">
      <c r="F404" s="5"/>
      <c r="G404" s="5"/>
    </row>
    <row r="405" spans="6:7" x14ac:dyDescent="0.2">
      <c r="F405" s="5"/>
      <c r="G405" s="5"/>
    </row>
    <row r="406" spans="6:7" x14ac:dyDescent="0.2">
      <c r="F406" s="5"/>
      <c r="G406" s="5"/>
    </row>
    <row r="407" spans="6:7" x14ac:dyDescent="0.2">
      <c r="F407" s="5"/>
      <c r="G407" s="5"/>
    </row>
    <row r="408" spans="6:7" x14ac:dyDescent="0.2">
      <c r="F408" s="5"/>
      <c r="G408" s="5"/>
    </row>
    <row r="409" spans="6:7" x14ac:dyDescent="0.2">
      <c r="F409" s="5"/>
      <c r="G409" s="5"/>
    </row>
    <row r="410" spans="6:7" x14ac:dyDescent="0.2">
      <c r="F410" s="5"/>
      <c r="G410" s="5"/>
    </row>
    <row r="411" spans="6:7" x14ac:dyDescent="0.2">
      <c r="F411" s="5"/>
      <c r="G411" s="5"/>
    </row>
    <row r="412" spans="6:7" x14ac:dyDescent="0.2">
      <c r="F412" s="5"/>
      <c r="G412" s="5"/>
    </row>
    <row r="413" spans="6:7" x14ac:dyDescent="0.2">
      <c r="F413" s="5"/>
      <c r="G413" s="5"/>
    </row>
    <row r="414" spans="6:7" x14ac:dyDescent="0.2">
      <c r="F414" s="5"/>
      <c r="G414" s="5"/>
    </row>
    <row r="415" spans="6:7" x14ac:dyDescent="0.2">
      <c r="F415" s="5"/>
      <c r="G415" s="5"/>
    </row>
    <row r="416" spans="6:7" x14ac:dyDescent="0.2">
      <c r="F416" s="5"/>
      <c r="G416" s="5"/>
    </row>
    <row r="417" spans="6:7" x14ac:dyDescent="0.2">
      <c r="F417" s="5"/>
      <c r="G417" s="5"/>
    </row>
    <row r="418" spans="6:7" x14ac:dyDescent="0.2">
      <c r="F418" s="5"/>
      <c r="G418" s="5"/>
    </row>
    <row r="419" spans="6:7" x14ac:dyDescent="0.2">
      <c r="F419" s="5"/>
      <c r="G419" s="5"/>
    </row>
    <row r="420" spans="6:7" x14ac:dyDescent="0.2">
      <c r="F420" s="5"/>
      <c r="G420" s="5"/>
    </row>
    <row r="421" spans="6:7" x14ac:dyDescent="0.2">
      <c r="F421" s="5"/>
      <c r="G421" s="5"/>
    </row>
    <row r="422" spans="6:7" x14ac:dyDescent="0.2">
      <c r="F422" s="5"/>
      <c r="G422" s="5"/>
    </row>
    <row r="423" spans="6:7" x14ac:dyDescent="0.2">
      <c r="F423" s="5"/>
      <c r="G423" s="5"/>
    </row>
    <row r="424" spans="6:7" x14ac:dyDescent="0.2">
      <c r="F424" s="5"/>
      <c r="G424" s="5"/>
    </row>
    <row r="425" spans="6:7" x14ac:dyDescent="0.2">
      <c r="F425" s="5"/>
      <c r="G425" s="5"/>
    </row>
    <row r="426" spans="6:7" x14ac:dyDescent="0.2">
      <c r="F426" s="5"/>
      <c r="G426" s="5"/>
    </row>
    <row r="427" spans="6:7" x14ac:dyDescent="0.2">
      <c r="F427" s="5"/>
      <c r="G427" s="5"/>
    </row>
    <row r="428" spans="6:7" x14ac:dyDescent="0.2">
      <c r="F428" s="5"/>
      <c r="G428" s="5"/>
    </row>
    <row r="429" spans="6:7" x14ac:dyDescent="0.2">
      <c r="F429" s="5"/>
      <c r="G429" s="5"/>
    </row>
    <row r="430" spans="6:7" x14ac:dyDescent="0.2">
      <c r="F430" s="5"/>
      <c r="G430" s="5"/>
    </row>
    <row r="431" spans="6:7" x14ac:dyDescent="0.2">
      <c r="F431" s="5"/>
      <c r="G431" s="5"/>
    </row>
    <row r="432" spans="6:7" x14ac:dyDescent="0.2">
      <c r="F432" s="5"/>
      <c r="G432" s="5"/>
    </row>
    <row r="433" spans="6:7" x14ac:dyDescent="0.2">
      <c r="F433" s="5"/>
      <c r="G433" s="5"/>
    </row>
    <row r="434" spans="6:7" x14ac:dyDescent="0.2">
      <c r="F434" s="5"/>
      <c r="G434" s="5"/>
    </row>
    <row r="435" spans="6:7" x14ac:dyDescent="0.2">
      <c r="F435" s="5"/>
      <c r="G435" s="5"/>
    </row>
  </sheetData>
  <phoneticPr fontId="0" type="noConversion"/>
  <pageMargins left="0.75" right="0.75" top="1" bottom="1" header="0.5" footer="0.5"/>
  <pageSetup orientation="portrait" verticalDpi="196"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419"/>
  <sheetViews>
    <sheetView workbookViewId="0">
      <pane ySplit="18" topLeftCell="A34" activePane="bottomLeft" state="frozen"/>
      <selection pane="bottomLeft" activeCell="F6" sqref="F6"/>
    </sheetView>
  </sheetViews>
  <sheetFormatPr defaultRowHeight="12.75" x14ac:dyDescent="0.2"/>
  <cols>
    <col min="1" max="1" width="2.5703125" style="21" customWidth="1"/>
    <col min="2" max="2" width="10.28515625" style="21" customWidth="1"/>
    <col min="3" max="3" width="6.28515625" style="21" customWidth="1"/>
    <col min="4" max="4" width="6" style="21" customWidth="1"/>
    <col min="5" max="5" width="6.42578125" style="21" customWidth="1"/>
    <col min="6" max="6" width="8.7109375" style="21" customWidth="1"/>
    <col min="7" max="7" width="8.85546875" style="21" customWidth="1"/>
    <col min="8" max="8" width="9.42578125" style="21" customWidth="1"/>
    <col min="9" max="9" width="10.7109375" style="21" customWidth="1"/>
    <col min="10" max="11" width="7.7109375" style="21" bestFit="1" customWidth="1"/>
    <col min="12" max="12" width="7.7109375" style="21" customWidth="1"/>
    <col min="13" max="17" width="10.42578125" style="21" customWidth="1"/>
    <col min="18" max="18" width="9.7109375" style="21" customWidth="1"/>
    <col min="19" max="19" width="10.28515625" style="21" customWidth="1"/>
    <col min="20" max="20" width="9" style="21" customWidth="1"/>
    <col min="21" max="21" width="2" style="21" customWidth="1"/>
    <col min="22" max="22" width="9.42578125" style="21" customWidth="1"/>
    <col min="23" max="23" width="11" style="21" customWidth="1"/>
    <col min="24" max="24" width="10.28515625" style="21" bestFit="1" customWidth="1"/>
    <col min="25" max="16384" width="9.140625" style="21"/>
  </cols>
  <sheetData>
    <row r="1" spans="2:49" x14ac:dyDescent="0.2">
      <c r="B1" s="22" t="s">
        <v>57</v>
      </c>
      <c r="C1" s="23"/>
      <c r="D1" s="23"/>
      <c r="E1" s="23"/>
      <c r="F1" s="23"/>
      <c r="G1" s="23"/>
      <c r="H1" s="23"/>
      <c r="I1" s="23"/>
      <c r="J1" s="25"/>
      <c r="K1" s="23"/>
      <c r="L1" s="23"/>
      <c r="M1" s="23"/>
      <c r="N1" s="24"/>
      <c r="O1" s="24"/>
      <c r="P1" s="24"/>
      <c r="Q1" s="24"/>
      <c r="AR1" s="21" t="s">
        <v>89</v>
      </c>
      <c r="AV1" s="21" t="s">
        <v>98</v>
      </c>
    </row>
    <row r="2" spans="2:49" x14ac:dyDescent="0.2">
      <c r="B2" s="26" t="s">
        <v>78</v>
      </c>
      <c r="C2" s="24"/>
      <c r="D2" s="24"/>
      <c r="E2" s="24"/>
      <c r="F2" s="20">
        <v>4</v>
      </c>
      <c r="G2" s="24"/>
      <c r="H2" s="24" t="s">
        <v>2</v>
      </c>
      <c r="I2" s="24"/>
      <c r="J2" s="29">
        <v>0.04</v>
      </c>
      <c r="K2" s="24"/>
      <c r="L2" s="24"/>
    </row>
    <row r="3" spans="2:49" x14ac:dyDescent="0.2">
      <c r="B3" s="26" t="s">
        <v>1</v>
      </c>
      <c r="C3" s="24"/>
      <c r="D3" s="24"/>
      <c r="E3" s="24"/>
      <c r="F3" s="20">
        <v>240</v>
      </c>
      <c r="G3" s="24"/>
      <c r="H3" s="24" t="s">
        <v>4</v>
      </c>
      <c r="I3" s="24"/>
      <c r="J3" s="29">
        <v>0</v>
      </c>
      <c r="K3" s="24"/>
      <c r="L3" s="24"/>
      <c r="M3" s="24"/>
      <c r="N3" s="24"/>
      <c r="O3" s="24"/>
      <c r="P3" s="24"/>
      <c r="Q3" s="24"/>
      <c r="AR3" s="21" t="s">
        <v>90</v>
      </c>
      <c r="AS3" s="21" t="s">
        <v>11</v>
      </c>
      <c r="AT3" s="21" t="s">
        <v>91</v>
      </c>
      <c r="AV3" s="21" t="s">
        <v>72</v>
      </c>
      <c r="AW3" s="21" t="s">
        <v>11</v>
      </c>
    </row>
    <row r="4" spans="2:49" x14ac:dyDescent="0.2">
      <c r="B4" s="26" t="s">
        <v>60</v>
      </c>
      <c r="C4" s="24"/>
      <c r="D4" s="24"/>
      <c r="E4" s="24"/>
      <c r="F4" s="24">
        <v>0.3</v>
      </c>
      <c r="G4" s="24"/>
      <c r="H4" s="24" t="s">
        <v>45</v>
      </c>
      <c r="I4" s="24"/>
      <c r="J4" s="29">
        <v>0.01</v>
      </c>
      <c r="AR4" s="21">
        <v>0</v>
      </c>
      <c r="AS4" s="21">
        <v>0</v>
      </c>
      <c r="AT4" s="21">
        <v>-0.01</v>
      </c>
      <c r="AV4" s="21">
        <v>0</v>
      </c>
      <c r="AW4" s="21">
        <v>0.02</v>
      </c>
    </row>
    <row r="5" spans="2:49" x14ac:dyDescent="0.2">
      <c r="B5" s="30" t="s">
        <v>61</v>
      </c>
      <c r="C5" s="31"/>
      <c r="D5" s="31"/>
      <c r="E5" s="31"/>
      <c r="F5" s="31">
        <v>0.1</v>
      </c>
      <c r="G5" s="31"/>
      <c r="H5" s="31"/>
      <c r="I5" s="31"/>
      <c r="J5" s="32"/>
      <c r="AR5" s="21">
        <f>AR4+1</f>
        <v>1</v>
      </c>
      <c r="AS5" s="21">
        <v>0</v>
      </c>
      <c r="AT5" s="21">
        <v>-0.01</v>
      </c>
      <c r="AV5" s="21">
        <v>11</v>
      </c>
      <c r="AW5" s="21">
        <v>0.01</v>
      </c>
    </row>
    <row r="6" spans="2:49" x14ac:dyDescent="0.2">
      <c r="AR6" s="21">
        <f t="shared" ref="AR6:AR24" si="0">AR5+1</f>
        <v>2</v>
      </c>
      <c r="AS6" s="21">
        <v>0</v>
      </c>
      <c r="AT6" s="21">
        <v>-0.01</v>
      </c>
      <c r="AV6" s="21">
        <v>20</v>
      </c>
      <c r="AW6" s="21">
        <v>0</v>
      </c>
    </row>
    <row r="7" spans="2:49" x14ac:dyDescent="0.2">
      <c r="B7" s="22" t="s">
        <v>26</v>
      </c>
      <c r="C7" s="23"/>
      <c r="D7" s="23"/>
      <c r="E7" s="23" t="s">
        <v>102</v>
      </c>
      <c r="F7" s="23"/>
      <c r="G7" s="23"/>
      <c r="H7" s="25"/>
      <c r="I7" s="33" t="s">
        <v>71</v>
      </c>
      <c r="J7" s="23"/>
      <c r="K7" s="23" t="s">
        <v>103</v>
      </c>
      <c r="L7" s="23"/>
      <c r="M7" s="25"/>
      <c r="N7" s="24"/>
      <c r="O7" s="24"/>
      <c r="P7" s="24"/>
      <c r="Q7" s="24"/>
      <c r="AR7" s="21">
        <f t="shared" si="0"/>
        <v>3</v>
      </c>
      <c r="AS7" s="21">
        <v>0</v>
      </c>
      <c r="AT7" s="21">
        <v>-0.01</v>
      </c>
      <c r="AV7" s="21">
        <v>220</v>
      </c>
      <c r="AW7" s="21">
        <v>-0.01</v>
      </c>
    </row>
    <row r="8" spans="2:49" x14ac:dyDescent="0.2">
      <c r="B8" s="26"/>
      <c r="C8" s="24"/>
      <c r="D8" s="34" t="s">
        <v>58</v>
      </c>
      <c r="E8" s="34"/>
      <c r="F8" s="34" t="s">
        <v>17</v>
      </c>
      <c r="G8" s="34"/>
      <c r="H8" s="29"/>
      <c r="I8" s="24"/>
      <c r="J8" s="34" t="s">
        <v>58</v>
      </c>
      <c r="K8" s="34"/>
      <c r="L8" s="34"/>
      <c r="M8" s="43"/>
      <c r="N8" s="34"/>
      <c r="O8" s="34"/>
      <c r="P8" s="34"/>
      <c r="Q8" s="34"/>
      <c r="R8" s="24"/>
      <c r="AR8" s="21">
        <f t="shared" si="0"/>
        <v>4</v>
      </c>
      <c r="AS8" s="21">
        <v>0</v>
      </c>
      <c r="AT8" s="21">
        <v>0.01</v>
      </c>
    </row>
    <row r="9" spans="2:49" x14ac:dyDescent="0.2">
      <c r="B9" s="26" t="s">
        <v>18</v>
      </c>
      <c r="C9" s="24"/>
      <c r="D9" s="24" t="s">
        <v>27</v>
      </c>
      <c r="E9" s="24"/>
      <c r="F9" s="24" t="s">
        <v>11</v>
      </c>
      <c r="G9" s="24" t="s">
        <v>19</v>
      </c>
      <c r="H9" s="29"/>
      <c r="I9" s="24" t="s">
        <v>18</v>
      </c>
      <c r="J9" s="24" t="s">
        <v>72</v>
      </c>
      <c r="K9" s="24" t="s">
        <v>11</v>
      </c>
      <c r="L9" s="29" t="s">
        <v>101</v>
      </c>
      <c r="M9" s="29"/>
      <c r="N9" s="24"/>
      <c r="O9" s="24"/>
      <c r="P9" s="24"/>
      <c r="Q9" s="24"/>
      <c r="AR9" s="21">
        <f t="shared" si="0"/>
        <v>5</v>
      </c>
      <c r="AS9" s="21">
        <v>0</v>
      </c>
      <c r="AT9" s="21">
        <v>0.01</v>
      </c>
    </row>
    <row r="10" spans="2:49" x14ac:dyDescent="0.2">
      <c r="B10" s="26" t="s">
        <v>28</v>
      </c>
      <c r="C10" s="24"/>
      <c r="D10" s="24" t="s">
        <v>97</v>
      </c>
      <c r="E10" s="24"/>
      <c r="F10" s="35" t="s">
        <v>21</v>
      </c>
      <c r="G10" s="24">
        <v>-0.01</v>
      </c>
      <c r="H10" s="29" t="s">
        <v>22</v>
      </c>
      <c r="I10" s="24" t="s">
        <v>20</v>
      </c>
      <c r="J10" s="24" t="s">
        <v>55</v>
      </c>
      <c r="K10" s="35">
        <v>-0.01</v>
      </c>
      <c r="L10" s="35" t="s">
        <v>22</v>
      </c>
      <c r="M10" s="29"/>
      <c r="N10" s="24"/>
      <c r="O10" s="24"/>
      <c r="P10" s="24"/>
      <c r="Q10" s="24"/>
      <c r="AR10" s="21">
        <f t="shared" si="0"/>
        <v>6</v>
      </c>
      <c r="AS10" s="21">
        <v>0.01</v>
      </c>
      <c r="AT10" s="21">
        <v>0.02</v>
      </c>
    </row>
    <row r="11" spans="2:49" x14ac:dyDescent="0.2">
      <c r="B11" s="26" t="s">
        <v>30</v>
      </c>
      <c r="C11" s="24"/>
      <c r="D11" s="24" t="s">
        <v>92</v>
      </c>
      <c r="E11" s="24"/>
      <c r="F11" s="35" t="s">
        <v>21</v>
      </c>
      <c r="G11" s="24">
        <v>0.01</v>
      </c>
      <c r="H11" s="29" t="s">
        <v>22</v>
      </c>
      <c r="I11" s="24" t="s">
        <v>23</v>
      </c>
      <c r="J11" s="24" t="s">
        <v>41</v>
      </c>
      <c r="K11" s="35">
        <v>0.01</v>
      </c>
      <c r="L11" s="35" t="s">
        <v>22</v>
      </c>
      <c r="M11" s="29"/>
      <c r="N11" s="24"/>
      <c r="O11" s="24"/>
      <c r="P11" s="24"/>
      <c r="Q11" s="24"/>
      <c r="AR11" s="21">
        <f t="shared" si="0"/>
        <v>7</v>
      </c>
      <c r="AS11" s="21">
        <v>0.01</v>
      </c>
      <c r="AT11" s="21">
        <v>0.02</v>
      </c>
    </row>
    <row r="12" spans="2:49" x14ac:dyDescent="0.2">
      <c r="B12" s="26" t="s">
        <v>32</v>
      </c>
      <c r="C12" s="24"/>
      <c r="D12" s="24" t="s">
        <v>93</v>
      </c>
      <c r="E12" s="24"/>
      <c r="F12" s="35">
        <v>0.01</v>
      </c>
      <c r="G12" s="24">
        <v>0.02</v>
      </c>
      <c r="H12" s="29" t="s">
        <v>22</v>
      </c>
      <c r="I12" s="24" t="s">
        <v>24</v>
      </c>
      <c r="J12" s="24" t="s">
        <v>25</v>
      </c>
      <c r="K12" s="35">
        <v>0.02</v>
      </c>
      <c r="L12" s="35" t="s">
        <v>22</v>
      </c>
      <c r="M12" s="29"/>
      <c r="N12" s="24"/>
      <c r="O12" s="24"/>
      <c r="P12" s="24"/>
      <c r="Q12" s="24"/>
      <c r="AR12" s="21">
        <f t="shared" si="0"/>
        <v>8</v>
      </c>
      <c r="AS12" s="21">
        <v>0.01</v>
      </c>
      <c r="AT12" s="21">
        <v>0.02</v>
      </c>
    </row>
    <row r="13" spans="2:49" x14ac:dyDescent="0.2">
      <c r="B13" s="26" t="s">
        <v>34</v>
      </c>
      <c r="C13" s="24"/>
      <c r="D13" s="24" t="s">
        <v>94</v>
      </c>
      <c r="E13" s="24"/>
      <c r="F13" s="35">
        <v>0.02</v>
      </c>
      <c r="G13" s="24">
        <v>0.04</v>
      </c>
      <c r="H13" s="29" t="s">
        <v>22</v>
      </c>
      <c r="I13" s="24"/>
      <c r="J13" s="24"/>
      <c r="K13" s="24"/>
      <c r="L13" s="24"/>
      <c r="M13" s="29"/>
      <c r="N13" s="24"/>
      <c r="O13" s="24"/>
      <c r="P13" s="24"/>
      <c r="Q13" s="24"/>
      <c r="R13" s="24"/>
      <c r="S13" s="24"/>
      <c r="T13" s="24"/>
      <c r="U13" s="24"/>
      <c r="V13" s="24"/>
      <c r="AR13" s="21">
        <f t="shared" si="0"/>
        <v>9</v>
      </c>
      <c r="AS13" s="21">
        <v>0.01</v>
      </c>
      <c r="AT13" s="21">
        <v>0.02</v>
      </c>
    </row>
    <row r="14" spans="2:49" x14ac:dyDescent="0.2">
      <c r="B14" s="26" t="s">
        <v>42</v>
      </c>
      <c r="C14" s="24"/>
      <c r="D14" s="24" t="s">
        <v>95</v>
      </c>
      <c r="E14" s="24"/>
      <c r="F14" s="35">
        <v>0.04</v>
      </c>
      <c r="G14" s="24">
        <v>0.15</v>
      </c>
      <c r="H14" s="29" t="s">
        <v>22</v>
      </c>
      <c r="I14" s="24"/>
      <c r="J14" s="24"/>
      <c r="K14" s="24"/>
      <c r="L14" s="24"/>
      <c r="M14" s="29"/>
      <c r="N14" s="24"/>
      <c r="O14" s="24"/>
      <c r="P14" s="24"/>
      <c r="Q14" s="24"/>
      <c r="R14" s="24"/>
      <c r="S14" s="24"/>
      <c r="T14" s="24"/>
      <c r="U14" s="24"/>
      <c r="V14" s="24"/>
      <c r="AR14" s="21">
        <f t="shared" si="0"/>
        <v>10</v>
      </c>
      <c r="AS14" s="21">
        <v>0.01</v>
      </c>
      <c r="AT14" s="21">
        <v>0.02</v>
      </c>
    </row>
    <row r="15" spans="2:49" x14ac:dyDescent="0.2">
      <c r="B15" s="30" t="s">
        <v>43</v>
      </c>
      <c r="C15" s="31"/>
      <c r="D15" s="31" t="s">
        <v>96</v>
      </c>
      <c r="E15" s="31"/>
      <c r="F15" s="36" t="s">
        <v>21</v>
      </c>
      <c r="G15" s="31" t="s">
        <v>21</v>
      </c>
      <c r="H15" s="32" t="s">
        <v>36</v>
      </c>
      <c r="I15" s="31"/>
      <c r="J15" s="31"/>
      <c r="K15" s="31"/>
      <c r="L15" s="31"/>
      <c r="M15" s="32"/>
      <c r="N15" s="24"/>
      <c r="O15" s="24"/>
      <c r="P15" s="24"/>
      <c r="Q15" s="24"/>
      <c r="R15" s="24"/>
      <c r="S15" s="24"/>
      <c r="T15" s="24"/>
      <c r="U15" s="24"/>
      <c r="V15" s="24"/>
      <c r="AR15" s="21">
        <f t="shared" si="0"/>
        <v>11</v>
      </c>
      <c r="AS15" s="21">
        <v>0.02</v>
      </c>
      <c r="AT15" s="21">
        <v>0.04</v>
      </c>
    </row>
    <row r="16" spans="2:49" x14ac:dyDescent="0.2">
      <c r="R16" s="24"/>
      <c r="S16" s="24"/>
      <c r="T16" s="24"/>
      <c r="U16" s="24"/>
      <c r="V16" s="24"/>
      <c r="AR16" s="21">
        <f t="shared" si="0"/>
        <v>12</v>
      </c>
      <c r="AS16" s="21">
        <v>0.02</v>
      </c>
      <c r="AT16" s="21">
        <v>0.04</v>
      </c>
    </row>
    <row r="17" spans="1:46" x14ac:dyDescent="0.2">
      <c r="B17" s="37" t="s">
        <v>59</v>
      </c>
      <c r="AR17" s="21">
        <f t="shared" si="0"/>
        <v>13</v>
      </c>
      <c r="AS17" s="21">
        <v>0.02</v>
      </c>
      <c r="AT17" s="21">
        <v>0.04</v>
      </c>
    </row>
    <row r="18" spans="1:46" x14ac:dyDescent="0.2">
      <c r="A18" s="21" t="s">
        <v>100</v>
      </c>
      <c r="B18" s="21" t="s">
        <v>40</v>
      </c>
      <c r="C18" s="21" t="s">
        <v>0</v>
      </c>
      <c r="D18" s="21" t="s">
        <v>72</v>
      </c>
      <c r="E18" s="21" t="s">
        <v>37</v>
      </c>
      <c r="F18" s="21" t="s">
        <v>38</v>
      </c>
      <c r="G18" s="21" t="s">
        <v>9</v>
      </c>
      <c r="H18" s="21" t="s">
        <v>10</v>
      </c>
      <c r="I18" s="21" t="s">
        <v>11</v>
      </c>
      <c r="J18" s="21" t="s">
        <v>12</v>
      </c>
      <c r="K18" s="21" t="s">
        <v>13</v>
      </c>
      <c r="L18" s="21" t="s">
        <v>112</v>
      </c>
      <c r="M18" s="21" t="s">
        <v>99</v>
      </c>
      <c r="N18" s="21" t="s">
        <v>107</v>
      </c>
      <c r="O18" s="21" t="s">
        <v>108</v>
      </c>
      <c r="P18" s="21" t="s">
        <v>132</v>
      </c>
      <c r="Q18" s="21" t="s">
        <v>110</v>
      </c>
      <c r="R18" s="21" t="s">
        <v>133</v>
      </c>
      <c r="S18" s="21" t="s">
        <v>76</v>
      </c>
      <c r="T18" s="21" t="s">
        <v>77</v>
      </c>
      <c r="V18" s="21" t="s">
        <v>15</v>
      </c>
      <c r="AR18" s="21">
        <f t="shared" si="0"/>
        <v>14</v>
      </c>
      <c r="AS18" s="21">
        <v>0.04</v>
      </c>
      <c r="AT18" s="21">
        <v>0.15</v>
      </c>
    </row>
    <row r="19" spans="1:46" x14ac:dyDescent="0.2">
      <c r="A19" s="21">
        <v>1</v>
      </c>
      <c r="B19" s="38">
        <v>0</v>
      </c>
      <c r="C19" s="21" t="s">
        <v>16</v>
      </c>
      <c r="D19" s="21">
        <v>240</v>
      </c>
      <c r="E19" s="21">
        <v>0</v>
      </c>
      <c r="F19" s="21">
        <v>0</v>
      </c>
      <c r="G19" s="39">
        <f>VLOOKUP(E19,Trans,2,FALSE)</f>
        <v>0</v>
      </c>
      <c r="H19" s="39">
        <v>0</v>
      </c>
      <c r="I19" s="21">
        <f>MAX($J$2,VLOOKUP(D19,Intensity,2,TRUE))</f>
        <v>0.04</v>
      </c>
      <c r="J19" s="40">
        <v>25</v>
      </c>
      <c r="K19" s="40">
        <v>25.04</v>
      </c>
      <c r="L19" s="40"/>
      <c r="M19" s="21" t="str">
        <f>IF(C19="Buy",J19,IF(C19="Sell",K19,""))</f>
        <v/>
      </c>
      <c r="R19" s="21">
        <v>0</v>
      </c>
      <c r="S19" s="38"/>
      <c r="AR19" s="21">
        <f t="shared" si="0"/>
        <v>15</v>
      </c>
      <c r="AS19" s="21">
        <v>0.04</v>
      </c>
      <c r="AT19" s="21">
        <v>0.15</v>
      </c>
    </row>
    <row r="20" spans="1:46" x14ac:dyDescent="0.2">
      <c r="A20" s="21">
        <f>A19+1</f>
        <v>2</v>
      </c>
      <c r="B20" s="38">
        <f ca="1">IF(C20&lt;&gt;"null",RAND()*240+B19,240+B19)</f>
        <v>83.288638018797116</v>
      </c>
      <c r="C20" s="21" t="s">
        <v>39</v>
      </c>
      <c r="D20" s="21">
        <v>240</v>
      </c>
      <c r="E20" s="21">
        <f t="shared" ref="E20:E67" si="1">MAX(0,IF(C20="Buy",E19+1,E19-MAX(1,ROUND($F$5*E19,0))))</f>
        <v>0</v>
      </c>
      <c r="F20" s="21">
        <f t="shared" ref="F20:F67" si="2">MAX(0,IF(C20="Sell",F19+1,F19-MAX(1,ROUND($F$5*F19,0))))</f>
        <v>1</v>
      </c>
      <c r="G20" s="39">
        <f t="shared" ref="G20:G67" si="3">MAX($J$3,IF(C20="Buy",MAX(0,VLOOKUP(E20,Trans,3,FALSE)+G19),MAX(0,G19-MAX(0.01,ROUND(G19*$F$4,2)))))</f>
        <v>0</v>
      </c>
      <c r="H20" s="39">
        <f t="shared" ref="H20:H67" si="4">MAX($J$3,IF(C20="Sell",MAX(0,VLOOKUP(F20,Trans,3,FALSE)+H19),MAX(0,H19-MAX(0.01,ROUND(H19*$F$4,2)))))</f>
        <v>0</v>
      </c>
      <c r="I20" s="41">
        <f t="shared" ref="I20:I67" si="5">MAX($J$2,H20+$J$4,G20+0.01,IF(C20="Sell",VLOOKUP(F20,Trans,2,FALSE),IF(C20="Buy",VLOOKUP(E20,Trans,2,FALSE),0))+VLOOKUP(D20,Intensity,2,TRUE)+I19)</f>
        <v>0.04</v>
      </c>
      <c r="J20" s="40">
        <f t="shared" ref="J20:J39" si="6">IF(C20="Sell",K20-I20,IF(C20="Buy",J19-G20,((J19+K19)/2-I20/2)))</f>
        <v>25</v>
      </c>
      <c r="K20" s="40">
        <f t="shared" ref="K20:K67" si="7">IF(C20="Sell",K19+H20,IF(C20="Buy",J20+I20,((J19+K19)/2+I20/2)))</f>
        <v>25.04</v>
      </c>
      <c r="L20" s="21">
        <f>(J20+K20)/2</f>
        <v>25.02</v>
      </c>
      <c r="M20" s="21">
        <f>IF(C20="Buy",J19,IF(C20="Sell",K19,""))</f>
        <v>25.04</v>
      </c>
      <c r="N20" s="47">
        <f>IF(C20="Buy",(M20*10000+P19*N19)/(P19+10000),N19)</f>
        <v>0</v>
      </c>
      <c r="O20" s="47">
        <f>IF(C20="Sell",(M20*10000+Q19*O19)/(Q19+10000),O19)</f>
        <v>25.04</v>
      </c>
      <c r="P20" s="38">
        <f>IF(C20="Buy",P19+10000,P19)</f>
        <v>0</v>
      </c>
      <c r="Q20" s="38">
        <f>IF(C20="Sell",Q19+10000,Q19)</f>
        <v>10000</v>
      </c>
      <c r="R20" s="38">
        <f>P20-Q20</f>
        <v>-10000</v>
      </c>
      <c r="S20" s="38">
        <f>Q20*O20-P20*N20</f>
        <v>250400</v>
      </c>
      <c r="T20" s="38">
        <f>R20*L20+S20</f>
        <v>200</v>
      </c>
      <c r="V20" s="21" t="s">
        <v>62</v>
      </c>
      <c r="AR20" s="21">
        <f t="shared" si="0"/>
        <v>16</v>
      </c>
      <c r="AS20" s="21">
        <v>0.04</v>
      </c>
      <c r="AT20" s="21">
        <v>0.15</v>
      </c>
    </row>
    <row r="21" spans="1:46" x14ac:dyDescent="0.2">
      <c r="A21" s="21">
        <f t="shared" ref="A21:A67" si="8">A20+1</f>
        <v>3</v>
      </c>
      <c r="B21" s="38">
        <f t="shared" ref="B21:B67" ca="1" si="9">IF(C21&lt;&gt;"null",RAND()*240+B20,240+B20)</f>
        <v>142.33288582130433</v>
      </c>
      <c r="C21" s="21" t="s">
        <v>39</v>
      </c>
      <c r="D21" s="21">
        <v>240</v>
      </c>
      <c r="E21" s="21">
        <f t="shared" si="1"/>
        <v>0</v>
      </c>
      <c r="F21" s="21">
        <f t="shared" si="2"/>
        <v>2</v>
      </c>
      <c r="G21" s="39">
        <f t="shared" si="3"/>
        <v>0</v>
      </c>
      <c r="H21" s="39">
        <f t="shared" si="4"/>
        <v>0</v>
      </c>
      <c r="I21" s="41">
        <f t="shared" si="5"/>
        <v>0.04</v>
      </c>
      <c r="J21" s="40">
        <f t="shared" si="6"/>
        <v>25</v>
      </c>
      <c r="K21" s="40">
        <f t="shared" si="7"/>
        <v>25.04</v>
      </c>
      <c r="L21" s="21">
        <f t="shared" ref="L21:L84" si="10">(J21+K21)/2</f>
        <v>25.02</v>
      </c>
      <c r="M21" s="21">
        <f t="shared" ref="M21:M84" si="11">IF(C21="Buy",J20,IF(C21="Sell",K20,""))</f>
        <v>25.04</v>
      </c>
      <c r="N21" s="47">
        <f t="shared" ref="N21:N84" si="12">IF(C21="Buy",(M21*10000+P20*N20)/(P20+10000),N20)</f>
        <v>0</v>
      </c>
      <c r="O21" s="47">
        <f t="shared" ref="O21:O84" si="13">IF(C21="Sell",(M21*10000+Q20*O20)/(Q20+10000),O20)</f>
        <v>25.04</v>
      </c>
      <c r="P21" s="38">
        <f t="shared" ref="P21:P84" si="14">IF(C21="Buy",P20+10000,P20)</f>
        <v>0</v>
      </c>
      <c r="Q21" s="38">
        <f t="shared" ref="Q21:Q84" si="15">IF(C21="Sell",Q20+10000,Q20)</f>
        <v>20000</v>
      </c>
      <c r="R21" s="38">
        <f t="shared" ref="R21:R84" si="16">P21-Q21</f>
        <v>-20000</v>
      </c>
      <c r="S21" s="38">
        <f t="shared" ref="S21:S84" si="17">Q21*O21-P21*N21</f>
        <v>500800</v>
      </c>
      <c r="T21" s="38">
        <f t="shared" ref="T21:T84" si="18">R21*L21+S21</f>
        <v>400</v>
      </c>
      <c r="V21" s="21" t="s">
        <v>28</v>
      </c>
      <c r="AR21" s="21">
        <f t="shared" si="0"/>
        <v>17</v>
      </c>
      <c r="AS21" s="21">
        <v>0.04</v>
      </c>
      <c r="AT21" s="21">
        <v>0.15</v>
      </c>
    </row>
    <row r="22" spans="1:46" x14ac:dyDescent="0.2">
      <c r="A22" s="21">
        <f t="shared" si="8"/>
        <v>4</v>
      </c>
      <c r="B22" s="38">
        <f t="shared" ca="1" si="9"/>
        <v>173.1931891137823</v>
      </c>
      <c r="C22" s="21" t="s">
        <v>39</v>
      </c>
      <c r="D22" s="21">
        <v>240</v>
      </c>
      <c r="E22" s="21">
        <f t="shared" si="1"/>
        <v>0</v>
      </c>
      <c r="F22" s="21">
        <f t="shared" si="2"/>
        <v>3</v>
      </c>
      <c r="G22" s="39">
        <f t="shared" si="3"/>
        <v>0</v>
      </c>
      <c r="H22" s="39">
        <f t="shared" si="4"/>
        <v>0</v>
      </c>
      <c r="I22" s="41">
        <f t="shared" si="5"/>
        <v>0.04</v>
      </c>
      <c r="J22" s="40">
        <f t="shared" si="6"/>
        <v>25</v>
      </c>
      <c r="K22" s="40">
        <f t="shared" si="7"/>
        <v>25.04</v>
      </c>
      <c r="L22" s="21">
        <f t="shared" si="10"/>
        <v>25.02</v>
      </c>
      <c r="M22" s="21">
        <f t="shared" si="11"/>
        <v>25.04</v>
      </c>
      <c r="N22" s="47">
        <f t="shared" si="12"/>
        <v>0</v>
      </c>
      <c r="O22" s="47">
        <f t="shared" si="13"/>
        <v>25.04</v>
      </c>
      <c r="P22" s="38">
        <f t="shared" si="14"/>
        <v>0</v>
      </c>
      <c r="Q22" s="38">
        <f t="shared" si="15"/>
        <v>30000</v>
      </c>
      <c r="R22" s="38">
        <f t="shared" si="16"/>
        <v>-30000</v>
      </c>
      <c r="S22" s="38">
        <f t="shared" si="17"/>
        <v>751200</v>
      </c>
      <c r="T22" s="38">
        <f t="shared" si="18"/>
        <v>600</v>
      </c>
      <c r="V22" s="21" t="s">
        <v>28</v>
      </c>
      <c r="AR22" s="21">
        <f t="shared" si="0"/>
        <v>18</v>
      </c>
      <c r="AS22" s="21">
        <v>0.04</v>
      </c>
      <c r="AT22" s="21">
        <v>0.15</v>
      </c>
    </row>
    <row r="23" spans="1:46" x14ac:dyDescent="0.2">
      <c r="A23" s="21">
        <f t="shared" si="8"/>
        <v>5</v>
      </c>
      <c r="B23" s="38">
        <f t="shared" ca="1" si="9"/>
        <v>255.49240865264954</v>
      </c>
      <c r="C23" s="21" t="s">
        <v>39</v>
      </c>
      <c r="D23" s="38">
        <f t="shared" ref="D23:D67" ca="1" si="19">((B23-B22)+(B22-B21)+(B21-B20)+(B20-B19))/4</f>
        <v>63.873102163162386</v>
      </c>
      <c r="E23" s="21">
        <f t="shared" si="1"/>
        <v>0</v>
      </c>
      <c r="F23" s="21">
        <f t="shared" si="2"/>
        <v>4</v>
      </c>
      <c r="G23" s="39">
        <f t="shared" si="3"/>
        <v>0</v>
      </c>
      <c r="H23" s="39">
        <f t="shared" si="4"/>
        <v>0.01</v>
      </c>
      <c r="I23" s="41">
        <f t="shared" ca="1" si="5"/>
        <v>0.04</v>
      </c>
      <c r="J23" s="40">
        <f t="shared" ca="1" si="6"/>
        <v>25.01</v>
      </c>
      <c r="K23" s="40">
        <f t="shared" si="7"/>
        <v>25.05</v>
      </c>
      <c r="L23" s="21">
        <f t="shared" ca="1" si="10"/>
        <v>25.03</v>
      </c>
      <c r="M23" s="21">
        <f t="shared" si="11"/>
        <v>25.04</v>
      </c>
      <c r="N23" s="47">
        <f t="shared" si="12"/>
        <v>0</v>
      </c>
      <c r="O23" s="47">
        <f t="shared" si="13"/>
        <v>25.04</v>
      </c>
      <c r="P23" s="38">
        <f t="shared" si="14"/>
        <v>0</v>
      </c>
      <c r="Q23" s="38">
        <f t="shared" si="15"/>
        <v>40000</v>
      </c>
      <c r="R23" s="38">
        <f t="shared" si="16"/>
        <v>-40000</v>
      </c>
      <c r="S23" s="38">
        <f t="shared" si="17"/>
        <v>1001600</v>
      </c>
      <c r="T23" s="38">
        <f t="shared" ca="1" si="18"/>
        <v>400</v>
      </c>
      <c r="V23" s="21" t="s">
        <v>73</v>
      </c>
      <c r="AR23" s="21">
        <f t="shared" si="0"/>
        <v>19</v>
      </c>
      <c r="AS23" s="21">
        <v>0.04</v>
      </c>
      <c r="AT23" s="21">
        <v>0.15</v>
      </c>
    </row>
    <row r="24" spans="1:46" x14ac:dyDescent="0.2">
      <c r="A24" s="21">
        <f t="shared" si="8"/>
        <v>6</v>
      </c>
      <c r="B24" s="38">
        <f t="shared" ca="1" si="9"/>
        <v>414.90041426418861</v>
      </c>
      <c r="C24" s="21" t="s">
        <v>39</v>
      </c>
      <c r="D24" s="38">
        <f t="shared" ca="1" si="19"/>
        <v>82.902944061347881</v>
      </c>
      <c r="E24" s="21">
        <f t="shared" si="1"/>
        <v>0</v>
      </c>
      <c r="F24" s="21">
        <f t="shared" si="2"/>
        <v>5</v>
      </c>
      <c r="G24" s="39">
        <f t="shared" si="3"/>
        <v>0</v>
      </c>
      <c r="H24" s="39">
        <f t="shared" si="4"/>
        <v>0.02</v>
      </c>
      <c r="I24" s="41">
        <f t="shared" ca="1" si="5"/>
        <v>0.04</v>
      </c>
      <c r="J24" s="40">
        <f t="shared" ca="1" si="6"/>
        <v>25.03</v>
      </c>
      <c r="K24" s="40">
        <f t="shared" si="7"/>
        <v>25.07</v>
      </c>
      <c r="L24" s="21">
        <f t="shared" ca="1" si="10"/>
        <v>25.05</v>
      </c>
      <c r="M24" s="21">
        <f t="shared" si="11"/>
        <v>25.05</v>
      </c>
      <c r="N24" s="47">
        <f t="shared" si="12"/>
        <v>0</v>
      </c>
      <c r="O24" s="47">
        <f t="shared" si="13"/>
        <v>25.042000000000002</v>
      </c>
      <c r="P24" s="38">
        <f t="shared" si="14"/>
        <v>0</v>
      </c>
      <c r="Q24" s="38">
        <f t="shared" si="15"/>
        <v>50000</v>
      </c>
      <c r="R24" s="38">
        <f t="shared" si="16"/>
        <v>-50000</v>
      </c>
      <c r="S24" s="38">
        <f t="shared" si="17"/>
        <v>1252100</v>
      </c>
      <c r="T24" s="38">
        <f t="shared" ca="1" si="18"/>
        <v>-400</v>
      </c>
      <c r="V24" s="21" t="s">
        <v>63</v>
      </c>
      <c r="AR24" s="21">
        <f t="shared" si="0"/>
        <v>20</v>
      </c>
      <c r="AS24" s="21">
        <v>0.04</v>
      </c>
      <c r="AT24" s="21">
        <v>0.15</v>
      </c>
    </row>
    <row r="25" spans="1:46" x14ac:dyDescent="0.2">
      <c r="A25" s="21">
        <f t="shared" si="8"/>
        <v>7</v>
      </c>
      <c r="B25" s="38">
        <f t="shared" ca="1" si="9"/>
        <v>651.93454648948409</v>
      </c>
      <c r="C25" s="21" t="s">
        <v>39</v>
      </c>
      <c r="D25" s="38">
        <f t="shared" ca="1" si="19"/>
        <v>127.40041516704494</v>
      </c>
      <c r="E25" s="21">
        <f t="shared" si="1"/>
        <v>0</v>
      </c>
      <c r="F25" s="21">
        <f t="shared" si="2"/>
        <v>6</v>
      </c>
      <c r="G25" s="39">
        <f t="shared" si="3"/>
        <v>0</v>
      </c>
      <c r="H25" s="39">
        <f t="shared" si="4"/>
        <v>0.04</v>
      </c>
      <c r="I25" s="41">
        <f t="shared" ca="1" si="5"/>
        <v>0.05</v>
      </c>
      <c r="J25" s="40">
        <f t="shared" ca="1" si="6"/>
        <v>25.06</v>
      </c>
      <c r="K25" s="40">
        <f t="shared" si="7"/>
        <v>25.11</v>
      </c>
      <c r="L25" s="21">
        <f t="shared" ca="1" si="10"/>
        <v>25.085000000000001</v>
      </c>
      <c r="M25" s="21">
        <f t="shared" si="11"/>
        <v>25.07</v>
      </c>
      <c r="N25" s="47">
        <f t="shared" si="12"/>
        <v>0</v>
      </c>
      <c r="O25" s="47">
        <f t="shared" si="13"/>
        <v>25.046666666666667</v>
      </c>
      <c r="P25" s="38">
        <f t="shared" si="14"/>
        <v>0</v>
      </c>
      <c r="Q25" s="38">
        <f t="shared" si="15"/>
        <v>60000</v>
      </c>
      <c r="R25" s="38">
        <f t="shared" si="16"/>
        <v>-60000</v>
      </c>
      <c r="S25" s="38">
        <f t="shared" si="17"/>
        <v>1502800</v>
      </c>
      <c r="T25" s="38">
        <f t="shared" ca="1" si="18"/>
        <v>-2300</v>
      </c>
      <c r="V25" s="21" t="s">
        <v>46</v>
      </c>
    </row>
    <row r="26" spans="1:46" x14ac:dyDescent="0.2">
      <c r="A26" s="21">
        <f t="shared" si="8"/>
        <v>8</v>
      </c>
      <c r="B26" s="38">
        <f t="shared" ca="1" si="9"/>
        <v>725.00436466238295</v>
      </c>
      <c r="C26" s="21" t="s">
        <v>39</v>
      </c>
      <c r="D26" s="38">
        <f t="shared" ca="1" si="19"/>
        <v>137.95279388715016</v>
      </c>
      <c r="E26" s="21">
        <f t="shared" si="1"/>
        <v>0</v>
      </c>
      <c r="F26" s="21">
        <f t="shared" si="2"/>
        <v>7</v>
      </c>
      <c r="G26" s="39">
        <f t="shared" si="3"/>
        <v>0</v>
      </c>
      <c r="H26" s="39">
        <f t="shared" si="4"/>
        <v>0.06</v>
      </c>
      <c r="I26" s="41">
        <f t="shared" ca="1" si="5"/>
        <v>6.9999999999999993E-2</v>
      </c>
      <c r="J26" s="40">
        <f t="shared" ca="1" si="6"/>
        <v>25.099999999999998</v>
      </c>
      <c r="K26" s="40">
        <f t="shared" si="7"/>
        <v>25.169999999999998</v>
      </c>
      <c r="L26" s="21">
        <f t="shared" ca="1" si="10"/>
        <v>25.134999999999998</v>
      </c>
      <c r="M26" s="21">
        <f t="shared" si="11"/>
        <v>25.11</v>
      </c>
      <c r="N26" s="47">
        <f t="shared" si="12"/>
        <v>0</v>
      </c>
      <c r="O26" s="47">
        <f t="shared" si="13"/>
        <v>25.055714285714284</v>
      </c>
      <c r="P26" s="38">
        <f t="shared" si="14"/>
        <v>0</v>
      </c>
      <c r="Q26" s="38">
        <f t="shared" si="15"/>
        <v>70000</v>
      </c>
      <c r="R26" s="38">
        <f t="shared" si="16"/>
        <v>-70000</v>
      </c>
      <c r="S26" s="38">
        <f t="shared" si="17"/>
        <v>1753900</v>
      </c>
      <c r="T26" s="38">
        <f t="shared" ca="1" si="18"/>
        <v>-5549.9999999997672</v>
      </c>
      <c r="V26" s="21" t="s">
        <v>44</v>
      </c>
    </row>
    <row r="27" spans="1:46" x14ac:dyDescent="0.2">
      <c r="A27" s="21">
        <f t="shared" si="8"/>
        <v>9</v>
      </c>
      <c r="B27" s="38">
        <f t="shared" ca="1" si="9"/>
        <v>819.82033098184138</v>
      </c>
      <c r="C27" s="21" t="s">
        <v>39</v>
      </c>
      <c r="D27" s="38">
        <f t="shared" ca="1" si="19"/>
        <v>141.08198058229794</v>
      </c>
      <c r="E27" s="21">
        <f t="shared" si="1"/>
        <v>0</v>
      </c>
      <c r="F27" s="21">
        <f t="shared" si="2"/>
        <v>8</v>
      </c>
      <c r="G27" s="39">
        <f t="shared" si="3"/>
        <v>0</v>
      </c>
      <c r="H27" s="39">
        <f t="shared" si="4"/>
        <v>0.08</v>
      </c>
      <c r="I27" s="41">
        <f t="shared" ca="1" si="5"/>
        <v>0.09</v>
      </c>
      <c r="J27" s="40">
        <f t="shared" ca="1" si="6"/>
        <v>25.159999999999997</v>
      </c>
      <c r="K27" s="40">
        <f t="shared" si="7"/>
        <v>25.249999999999996</v>
      </c>
      <c r="L27" s="21">
        <f t="shared" ca="1" si="10"/>
        <v>25.204999999999998</v>
      </c>
      <c r="M27" s="21">
        <f t="shared" si="11"/>
        <v>25.169999999999998</v>
      </c>
      <c r="N27" s="47">
        <f t="shared" si="12"/>
        <v>0</v>
      </c>
      <c r="O27" s="47">
        <f t="shared" si="13"/>
        <v>25.07</v>
      </c>
      <c r="P27" s="38">
        <f t="shared" si="14"/>
        <v>0</v>
      </c>
      <c r="Q27" s="38">
        <f t="shared" si="15"/>
        <v>80000</v>
      </c>
      <c r="R27" s="38">
        <f t="shared" si="16"/>
        <v>-80000</v>
      </c>
      <c r="S27" s="38">
        <f t="shared" si="17"/>
        <v>2005600</v>
      </c>
      <c r="T27" s="38">
        <f t="shared" ca="1" si="18"/>
        <v>-10799.999999999767</v>
      </c>
      <c r="V27" s="21" t="s">
        <v>65</v>
      </c>
    </row>
    <row r="28" spans="1:46" x14ac:dyDescent="0.2">
      <c r="A28" s="21">
        <f t="shared" si="8"/>
        <v>10</v>
      </c>
      <c r="B28" s="38">
        <f t="shared" ca="1" si="9"/>
        <v>839.7735154972047</v>
      </c>
      <c r="C28" s="21" t="s">
        <v>39</v>
      </c>
      <c r="D28" s="38">
        <f t="shared" ca="1" si="19"/>
        <v>106.21827530825402</v>
      </c>
      <c r="E28" s="21">
        <f t="shared" si="1"/>
        <v>0</v>
      </c>
      <c r="F28" s="21">
        <f t="shared" si="2"/>
        <v>9</v>
      </c>
      <c r="G28" s="39">
        <f t="shared" si="3"/>
        <v>0</v>
      </c>
      <c r="H28" s="39">
        <f t="shared" si="4"/>
        <v>0.1</v>
      </c>
      <c r="I28" s="41">
        <f t="shared" ca="1" si="5"/>
        <v>0.11</v>
      </c>
      <c r="J28" s="40">
        <f t="shared" ca="1" si="6"/>
        <v>25.24</v>
      </c>
      <c r="K28" s="40">
        <f t="shared" si="7"/>
        <v>25.349999999999998</v>
      </c>
      <c r="L28" s="21">
        <f t="shared" ca="1" si="10"/>
        <v>25.294999999999998</v>
      </c>
      <c r="M28" s="21">
        <f t="shared" si="11"/>
        <v>25.249999999999996</v>
      </c>
      <c r="N28" s="47">
        <f t="shared" si="12"/>
        <v>0</v>
      </c>
      <c r="O28" s="47">
        <f t="shared" si="13"/>
        <v>25.09</v>
      </c>
      <c r="P28" s="38">
        <f t="shared" si="14"/>
        <v>0</v>
      </c>
      <c r="Q28" s="38">
        <f t="shared" si="15"/>
        <v>90000</v>
      </c>
      <c r="R28" s="38">
        <f t="shared" si="16"/>
        <v>-90000</v>
      </c>
      <c r="S28" s="38">
        <f t="shared" si="17"/>
        <v>2258100</v>
      </c>
      <c r="T28" s="38">
        <f t="shared" ca="1" si="18"/>
        <v>-18450</v>
      </c>
      <c r="V28" s="21" t="s">
        <v>32</v>
      </c>
    </row>
    <row r="29" spans="1:46" x14ac:dyDescent="0.2">
      <c r="A29" s="21">
        <f t="shared" si="8"/>
        <v>11</v>
      </c>
      <c r="B29" s="38">
        <f t="shared" ca="1" si="9"/>
        <v>855.9397781899122</v>
      </c>
      <c r="C29" s="21" t="s">
        <v>39</v>
      </c>
      <c r="D29" s="38">
        <f t="shared" ca="1" si="19"/>
        <v>51.001307925107028</v>
      </c>
      <c r="E29" s="21">
        <f t="shared" si="1"/>
        <v>0</v>
      </c>
      <c r="F29" s="21">
        <f t="shared" si="2"/>
        <v>10</v>
      </c>
      <c r="G29" s="39">
        <f t="shared" si="3"/>
        <v>0</v>
      </c>
      <c r="H29" s="39">
        <f t="shared" si="4"/>
        <v>0.12000000000000001</v>
      </c>
      <c r="I29" s="41">
        <f t="shared" ca="1" si="5"/>
        <v>0.13</v>
      </c>
      <c r="J29" s="40">
        <f t="shared" ca="1" si="6"/>
        <v>25.34</v>
      </c>
      <c r="K29" s="40">
        <f t="shared" si="7"/>
        <v>25.47</v>
      </c>
      <c r="L29" s="21">
        <f t="shared" ca="1" si="10"/>
        <v>25.405000000000001</v>
      </c>
      <c r="M29" s="21">
        <f t="shared" si="11"/>
        <v>25.349999999999998</v>
      </c>
      <c r="N29" s="47">
        <f t="shared" si="12"/>
        <v>0</v>
      </c>
      <c r="O29" s="47">
        <f t="shared" si="13"/>
        <v>25.116</v>
      </c>
      <c r="P29" s="38">
        <f t="shared" si="14"/>
        <v>0</v>
      </c>
      <c r="Q29" s="38">
        <f t="shared" si="15"/>
        <v>100000</v>
      </c>
      <c r="R29" s="38">
        <f t="shared" si="16"/>
        <v>-100000</v>
      </c>
      <c r="S29" s="38">
        <f t="shared" si="17"/>
        <v>2511600</v>
      </c>
      <c r="T29" s="38">
        <f t="shared" ca="1" si="18"/>
        <v>-28900</v>
      </c>
      <c r="V29" s="21" t="s">
        <v>32</v>
      </c>
    </row>
    <row r="30" spans="1:46" x14ac:dyDescent="0.2">
      <c r="A30" s="21">
        <f t="shared" si="8"/>
        <v>12</v>
      </c>
      <c r="B30" s="38">
        <f t="shared" ca="1" si="9"/>
        <v>984.48225702759976</v>
      </c>
      <c r="C30" s="21" t="s">
        <v>39</v>
      </c>
      <c r="D30" s="38">
        <f t="shared" ca="1" si="19"/>
        <v>64.869473091304201</v>
      </c>
      <c r="E30" s="21">
        <f t="shared" si="1"/>
        <v>0</v>
      </c>
      <c r="F30" s="21">
        <f t="shared" si="2"/>
        <v>11</v>
      </c>
      <c r="G30" s="39">
        <f t="shared" si="3"/>
        <v>0</v>
      </c>
      <c r="H30" s="39">
        <f t="shared" si="4"/>
        <v>0.16</v>
      </c>
      <c r="I30" s="41">
        <f t="shared" ca="1" si="5"/>
        <v>0.17</v>
      </c>
      <c r="J30" s="40">
        <f t="shared" ca="1" si="6"/>
        <v>25.459999999999997</v>
      </c>
      <c r="K30" s="40">
        <f t="shared" si="7"/>
        <v>25.63</v>
      </c>
      <c r="L30" s="21">
        <f t="shared" ca="1" si="10"/>
        <v>25.544999999999998</v>
      </c>
      <c r="M30" s="21">
        <f t="shared" si="11"/>
        <v>25.47</v>
      </c>
      <c r="N30" s="47">
        <f t="shared" si="12"/>
        <v>0</v>
      </c>
      <c r="O30" s="47">
        <f t="shared" si="13"/>
        <v>25.148181818181818</v>
      </c>
      <c r="P30" s="38">
        <f t="shared" si="14"/>
        <v>0</v>
      </c>
      <c r="Q30" s="38">
        <f t="shared" si="15"/>
        <v>110000</v>
      </c>
      <c r="R30" s="38">
        <f t="shared" si="16"/>
        <v>-110000</v>
      </c>
      <c r="S30" s="38">
        <f t="shared" si="17"/>
        <v>2766300</v>
      </c>
      <c r="T30" s="38">
        <f t="shared" ca="1" si="18"/>
        <v>-43650</v>
      </c>
      <c r="V30" s="21" t="s">
        <v>47</v>
      </c>
    </row>
    <row r="31" spans="1:46" x14ac:dyDescent="0.2">
      <c r="A31" s="21">
        <f t="shared" si="8"/>
        <v>13</v>
      </c>
      <c r="B31" s="38">
        <f t="shared" ca="1" si="9"/>
        <v>996.6675017906382</v>
      </c>
      <c r="C31" s="21" t="s">
        <v>39</v>
      </c>
      <c r="D31" s="38">
        <f t="shared" ca="1" si="19"/>
        <v>44.211792702199205</v>
      </c>
      <c r="E31" s="21">
        <f t="shared" si="1"/>
        <v>0</v>
      </c>
      <c r="F31" s="21">
        <f t="shared" si="2"/>
        <v>12</v>
      </c>
      <c r="G31" s="39">
        <f t="shared" si="3"/>
        <v>0</v>
      </c>
      <c r="H31" s="39">
        <f t="shared" si="4"/>
        <v>0.2</v>
      </c>
      <c r="I31" s="41">
        <f t="shared" ca="1" si="5"/>
        <v>0.21000000000000002</v>
      </c>
      <c r="J31" s="40">
        <f t="shared" ca="1" si="6"/>
        <v>25.619999999999997</v>
      </c>
      <c r="K31" s="40">
        <f t="shared" si="7"/>
        <v>25.83</v>
      </c>
      <c r="L31" s="21">
        <f t="shared" ca="1" si="10"/>
        <v>25.724999999999998</v>
      </c>
      <c r="M31" s="21">
        <f t="shared" si="11"/>
        <v>25.63</v>
      </c>
      <c r="N31" s="47">
        <f t="shared" si="12"/>
        <v>0</v>
      </c>
      <c r="O31" s="47">
        <f t="shared" si="13"/>
        <v>25.188333333333333</v>
      </c>
      <c r="P31" s="38">
        <f t="shared" si="14"/>
        <v>0</v>
      </c>
      <c r="Q31" s="38">
        <f t="shared" si="15"/>
        <v>120000</v>
      </c>
      <c r="R31" s="38">
        <f t="shared" si="16"/>
        <v>-120000</v>
      </c>
      <c r="S31" s="38">
        <f t="shared" si="17"/>
        <v>3022600</v>
      </c>
      <c r="T31" s="38">
        <f t="shared" ca="1" si="18"/>
        <v>-64399.999999999534</v>
      </c>
      <c r="V31" s="21" t="s">
        <v>32</v>
      </c>
    </row>
    <row r="32" spans="1:46" x14ac:dyDescent="0.2">
      <c r="A32" s="21">
        <f t="shared" si="8"/>
        <v>14</v>
      </c>
      <c r="B32" s="38">
        <f t="shared" ca="1" si="9"/>
        <v>1003.2238867636768</v>
      </c>
      <c r="C32" s="21" t="s">
        <v>39</v>
      </c>
      <c r="D32" s="38">
        <f t="shared" ca="1" si="19"/>
        <v>40.862592816618019</v>
      </c>
      <c r="E32" s="21">
        <f t="shared" si="1"/>
        <v>0</v>
      </c>
      <c r="F32" s="21">
        <f t="shared" si="2"/>
        <v>13</v>
      </c>
      <c r="G32" s="39">
        <f t="shared" si="3"/>
        <v>0</v>
      </c>
      <c r="H32" s="39">
        <f t="shared" si="4"/>
        <v>0.24000000000000002</v>
      </c>
      <c r="I32" s="41">
        <f t="shared" ca="1" si="5"/>
        <v>0.25</v>
      </c>
      <c r="J32" s="40">
        <f t="shared" ca="1" si="6"/>
        <v>25.819999999999997</v>
      </c>
      <c r="K32" s="40">
        <f t="shared" si="7"/>
        <v>26.069999999999997</v>
      </c>
      <c r="L32" s="21">
        <f t="shared" ca="1" si="10"/>
        <v>25.944999999999997</v>
      </c>
      <c r="M32" s="21">
        <f t="shared" si="11"/>
        <v>25.83</v>
      </c>
      <c r="N32" s="47">
        <f t="shared" si="12"/>
        <v>0</v>
      </c>
      <c r="O32" s="47">
        <f t="shared" si="13"/>
        <v>25.237692307692306</v>
      </c>
      <c r="P32" s="38">
        <f t="shared" si="14"/>
        <v>0</v>
      </c>
      <c r="Q32" s="38">
        <f t="shared" si="15"/>
        <v>130000</v>
      </c>
      <c r="R32" s="38">
        <f t="shared" si="16"/>
        <v>-130000</v>
      </c>
      <c r="S32" s="38">
        <f t="shared" si="17"/>
        <v>3280900</v>
      </c>
      <c r="T32" s="38">
        <f t="shared" ca="1" si="18"/>
        <v>-91949.999999999534</v>
      </c>
      <c r="V32" s="21" t="s">
        <v>64</v>
      </c>
    </row>
    <row r="33" spans="1:22" x14ac:dyDescent="0.2">
      <c r="A33" s="21">
        <f t="shared" si="8"/>
        <v>15</v>
      </c>
      <c r="B33" s="38">
        <f t="shared" ca="1" si="9"/>
        <v>1153.2372125647169</v>
      </c>
      <c r="C33" s="21" t="s">
        <v>39</v>
      </c>
      <c r="D33" s="38">
        <f t="shared" ca="1" si="19"/>
        <v>74.324358593701163</v>
      </c>
      <c r="E33" s="21">
        <f t="shared" si="1"/>
        <v>0</v>
      </c>
      <c r="F33" s="21">
        <f t="shared" si="2"/>
        <v>14</v>
      </c>
      <c r="G33" s="39">
        <f t="shared" si="3"/>
        <v>0</v>
      </c>
      <c r="H33" s="39">
        <f t="shared" si="4"/>
        <v>0.39</v>
      </c>
      <c r="I33" s="41">
        <f t="shared" ca="1" si="5"/>
        <v>0.4</v>
      </c>
      <c r="J33" s="40">
        <f t="shared" ca="1" si="6"/>
        <v>26.06</v>
      </c>
      <c r="K33" s="40">
        <f t="shared" si="7"/>
        <v>26.459999999999997</v>
      </c>
      <c r="L33" s="21">
        <f t="shared" ca="1" si="10"/>
        <v>26.259999999999998</v>
      </c>
      <c r="M33" s="21">
        <f t="shared" si="11"/>
        <v>26.069999999999997</v>
      </c>
      <c r="N33" s="47">
        <f t="shared" si="12"/>
        <v>0</v>
      </c>
      <c r="O33" s="47">
        <f t="shared" si="13"/>
        <v>25.297142857142855</v>
      </c>
      <c r="P33" s="38">
        <f t="shared" si="14"/>
        <v>0</v>
      </c>
      <c r="Q33" s="38">
        <f t="shared" si="15"/>
        <v>140000</v>
      </c>
      <c r="R33" s="38">
        <f t="shared" si="16"/>
        <v>-140000</v>
      </c>
      <c r="S33" s="38">
        <f t="shared" si="17"/>
        <v>3541599.9999999995</v>
      </c>
      <c r="T33" s="38">
        <f t="shared" ca="1" si="18"/>
        <v>-134800</v>
      </c>
      <c r="V33" s="21" t="s">
        <v>34</v>
      </c>
    </row>
    <row r="34" spans="1:22" x14ac:dyDescent="0.2">
      <c r="A34" s="21">
        <f t="shared" si="8"/>
        <v>16</v>
      </c>
      <c r="B34" s="38">
        <f t="shared" ca="1" si="9"/>
        <v>1346.6295725490452</v>
      </c>
      <c r="C34" s="21" t="s">
        <v>39</v>
      </c>
      <c r="D34" s="38">
        <f t="shared" ca="1" si="19"/>
        <v>90.536828880361355</v>
      </c>
      <c r="E34" s="21">
        <f t="shared" si="1"/>
        <v>0</v>
      </c>
      <c r="F34" s="21">
        <f t="shared" si="2"/>
        <v>15</v>
      </c>
      <c r="G34" s="39">
        <f t="shared" si="3"/>
        <v>0</v>
      </c>
      <c r="H34" s="39">
        <f t="shared" si="4"/>
        <v>0.54</v>
      </c>
      <c r="I34" s="41">
        <f t="shared" ca="1" si="5"/>
        <v>0.55000000000000004</v>
      </c>
      <c r="J34" s="40">
        <f t="shared" ca="1" si="6"/>
        <v>26.449999999999996</v>
      </c>
      <c r="K34" s="40">
        <f t="shared" si="7"/>
        <v>26.999999999999996</v>
      </c>
      <c r="L34" s="21">
        <f t="shared" ca="1" si="10"/>
        <v>26.724999999999994</v>
      </c>
      <c r="M34" s="21">
        <f t="shared" si="11"/>
        <v>26.459999999999997</v>
      </c>
      <c r="N34" s="47">
        <f t="shared" si="12"/>
        <v>0</v>
      </c>
      <c r="O34" s="47">
        <f t="shared" si="13"/>
        <v>25.374666666666663</v>
      </c>
      <c r="P34" s="38">
        <f t="shared" si="14"/>
        <v>0</v>
      </c>
      <c r="Q34" s="38">
        <f t="shared" si="15"/>
        <v>150000</v>
      </c>
      <c r="R34" s="38">
        <f t="shared" si="16"/>
        <v>-150000</v>
      </c>
      <c r="S34" s="38">
        <f t="shared" si="17"/>
        <v>3806199.9999999995</v>
      </c>
      <c r="T34" s="38">
        <f t="shared" ca="1" si="18"/>
        <v>-202549.99999999953</v>
      </c>
      <c r="V34" s="21" t="s">
        <v>34</v>
      </c>
    </row>
    <row r="35" spans="1:22" x14ac:dyDescent="0.2">
      <c r="A35" s="21">
        <f t="shared" si="8"/>
        <v>17</v>
      </c>
      <c r="B35" s="38">
        <f t="shared" ca="1" si="9"/>
        <v>1500.8396085199001</v>
      </c>
      <c r="C35" s="21" t="s">
        <v>39</v>
      </c>
      <c r="D35" s="38">
        <f t="shared" ca="1" si="19"/>
        <v>126.04302668231549</v>
      </c>
      <c r="E35" s="21">
        <f t="shared" si="1"/>
        <v>0</v>
      </c>
      <c r="F35" s="21">
        <f t="shared" si="2"/>
        <v>16</v>
      </c>
      <c r="G35" s="39">
        <f t="shared" si="3"/>
        <v>0</v>
      </c>
      <c r="H35" s="39">
        <f t="shared" si="4"/>
        <v>0.69000000000000006</v>
      </c>
      <c r="I35" s="41">
        <f t="shared" ca="1" si="5"/>
        <v>0.70000000000000007</v>
      </c>
      <c r="J35" s="40">
        <f t="shared" ca="1" si="6"/>
        <v>26.99</v>
      </c>
      <c r="K35" s="40">
        <f t="shared" si="7"/>
        <v>27.689999999999998</v>
      </c>
      <c r="L35" s="21">
        <f t="shared" ca="1" si="10"/>
        <v>27.339999999999996</v>
      </c>
      <c r="M35" s="21">
        <f t="shared" si="11"/>
        <v>26.999999999999996</v>
      </c>
      <c r="N35" s="47">
        <f t="shared" si="12"/>
        <v>0</v>
      </c>
      <c r="O35" s="47">
        <f t="shared" si="13"/>
        <v>25.476249999999997</v>
      </c>
      <c r="P35" s="38">
        <f t="shared" si="14"/>
        <v>0</v>
      </c>
      <c r="Q35" s="38">
        <f t="shared" si="15"/>
        <v>160000</v>
      </c>
      <c r="R35" s="38">
        <f t="shared" si="16"/>
        <v>-160000</v>
      </c>
      <c r="S35" s="38">
        <f t="shared" si="17"/>
        <v>4076199.9999999995</v>
      </c>
      <c r="T35" s="38">
        <f t="shared" ca="1" si="18"/>
        <v>-298199.99999999953</v>
      </c>
      <c r="V35" s="21" t="s">
        <v>66</v>
      </c>
    </row>
    <row r="36" spans="1:22" x14ac:dyDescent="0.2">
      <c r="A36" s="21">
        <f t="shared" si="8"/>
        <v>18</v>
      </c>
      <c r="B36" s="38">
        <f t="shared" ca="1" si="9"/>
        <v>1603.9215953177281</v>
      </c>
      <c r="C36" s="21" t="s">
        <v>39</v>
      </c>
      <c r="D36" s="38">
        <f t="shared" ca="1" si="19"/>
        <v>150.17442713851284</v>
      </c>
      <c r="E36" s="21">
        <f t="shared" si="1"/>
        <v>0</v>
      </c>
      <c r="F36" s="21">
        <f t="shared" si="2"/>
        <v>17</v>
      </c>
      <c r="G36" s="39">
        <f t="shared" si="3"/>
        <v>0</v>
      </c>
      <c r="H36" s="39">
        <f t="shared" si="4"/>
        <v>0.84000000000000008</v>
      </c>
      <c r="I36" s="41">
        <f t="shared" ca="1" si="5"/>
        <v>0.85000000000000009</v>
      </c>
      <c r="J36" s="40">
        <f t="shared" ca="1" si="6"/>
        <v>27.679999999999996</v>
      </c>
      <c r="K36" s="40">
        <f t="shared" si="7"/>
        <v>28.529999999999998</v>
      </c>
      <c r="L36" s="21">
        <f t="shared" ca="1" si="10"/>
        <v>28.104999999999997</v>
      </c>
      <c r="M36" s="21">
        <f t="shared" si="11"/>
        <v>27.689999999999998</v>
      </c>
      <c r="N36" s="47">
        <f t="shared" si="12"/>
        <v>0</v>
      </c>
      <c r="O36" s="47">
        <f t="shared" si="13"/>
        <v>25.606470588235293</v>
      </c>
      <c r="P36" s="38">
        <f t="shared" si="14"/>
        <v>0</v>
      </c>
      <c r="Q36" s="38">
        <f t="shared" si="15"/>
        <v>170000</v>
      </c>
      <c r="R36" s="38">
        <f t="shared" si="16"/>
        <v>-170000</v>
      </c>
      <c r="S36" s="38">
        <f t="shared" si="17"/>
        <v>4353100</v>
      </c>
      <c r="T36" s="38">
        <f t="shared" ca="1" si="18"/>
        <v>-424749.99999999907</v>
      </c>
      <c r="V36" s="21" t="s">
        <v>48</v>
      </c>
    </row>
    <row r="37" spans="1:22" x14ac:dyDescent="0.2">
      <c r="A37" s="21">
        <f t="shared" si="8"/>
        <v>19</v>
      </c>
      <c r="B37" s="38">
        <f t="shared" ca="1" si="9"/>
        <v>1843.9215953177281</v>
      </c>
      <c r="C37" s="21" t="s">
        <v>50</v>
      </c>
      <c r="D37" s="38">
        <f t="shared" ca="1" si="19"/>
        <v>172.67109568825282</v>
      </c>
      <c r="E37" s="21">
        <f t="shared" si="1"/>
        <v>0</v>
      </c>
      <c r="F37" s="21">
        <f t="shared" si="2"/>
        <v>15</v>
      </c>
      <c r="G37" s="39">
        <f t="shared" si="3"/>
        <v>0</v>
      </c>
      <c r="H37" s="39">
        <f t="shared" si="4"/>
        <v>0.59000000000000008</v>
      </c>
      <c r="I37" s="41">
        <f t="shared" ca="1" si="5"/>
        <v>0.85000000000000009</v>
      </c>
      <c r="J37" s="40">
        <f t="shared" ca="1" si="6"/>
        <v>27.679999999999996</v>
      </c>
      <c r="K37" s="40">
        <f t="shared" ca="1" si="7"/>
        <v>28.529999999999998</v>
      </c>
      <c r="L37" s="21">
        <f t="shared" ca="1" si="10"/>
        <v>28.104999999999997</v>
      </c>
      <c r="M37" s="21" t="str">
        <f t="shared" si="11"/>
        <v/>
      </c>
      <c r="N37" s="47">
        <f t="shared" si="12"/>
        <v>0</v>
      </c>
      <c r="O37" s="47">
        <f t="shared" si="13"/>
        <v>25.606470588235293</v>
      </c>
      <c r="P37" s="38">
        <f t="shared" si="14"/>
        <v>0</v>
      </c>
      <c r="Q37" s="38">
        <f t="shared" si="15"/>
        <v>170000</v>
      </c>
      <c r="R37" s="38">
        <f t="shared" si="16"/>
        <v>-170000</v>
      </c>
      <c r="S37" s="38">
        <f t="shared" si="17"/>
        <v>4353100</v>
      </c>
      <c r="T37" s="38">
        <f t="shared" ca="1" si="18"/>
        <v>-424749.99999999907</v>
      </c>
      <c r="V37" s="21" t="s">
        <v>34</v>
      </c>
    </row>
    <row r="38" spans="1:22" x14ac:dyDescent="0.2">
      <c r="A38" s="21">
        <f t="shared" si="8"/>
        <v>20</v>
      </c>
      <c r="B38" s="38">
        <f t="shared" ca="1" si="9"/>
        <v>2083.9215953177281</v>
      </c>
      <c r="C38" s="21" t="s">
        <v>50</v>
      </c>
      <c r="D38" s="38">
        <f t="shared" ca="1" si="19"/>
        <v>184.32300569217074</v>
      </c>
      <c r="E38" s="21">
        <f t="shared" si="1"/>
        <v>0</v>
      </c>
      <c r="F38" s="21">
        <f t="shared" si="2"/>
        <v>13</v>
      </c>
      <c r="G38" s="39">
        <f t="shared" si="3"/>
        <v>0</v>
      </c>
      <c r="H38" s="39">
        <f t="shared" si="4"/>
        <v>0.41000000000000009</v>
      </c>
      <c r="I38" s="41">
        <f t="shared" ca="1" si="5"/>
        <v>0.85000000000000009</v>
      </c>
      <c r="J38" s="40">
        <f t="shared" ca="1" si="6"/>
        <v>27.679999999999996</v>
      </c>
      <c r="K38" s="40">
        <f t="shared" ca="1" si="7"/>
        <v>28.529999999999998</v>
      </c>
      <c r="L38" s="21">
        <f t="shared" ca="1" si="10"/>
        <v>28.104999999999997</v>
      </c>
      <c r="M38" s="21" t="str">
        <f t="shared" si="11"/>
        <v/>
      </c>
      <c r="N38" s="47">
        <f t="shared" si="12"/>
        <v>0</v>
      </c>
      <c r="O38" s="47">
        <f t="shared" si="13"/>
        <v>25.606470588235293</v>
      </c>
      <c r="P38" s="38">
        <f t="shared" si="14"/>
        <v>0</v>
      </c>
      <c r="Q38" s="38">
        <f t="shared" si="15"/>
        <v>170000</v>
      </c>
      <c r="R38" s="38">
        <f t="shared" si="16"/>
        <v>-170000</v>
      </c>
      <c r="S38" s="38">
        <f t="shared" si="17"/>
        <v>4353100</v>
      </c>
      <c r="T38" s="38">
        <f t="shared" ca="1" si="18"/>
        <v>-424749.99999999907</v>
      </c>
      <c r="V38" s="21" t="s">
        <v>34</v>
      </c>
    </row>
    <row r="39" spans="1:22" x14ac:dyDescent="0.2">
      <c r="A39" s="21">
        <f t="shared" si="8"/>
        <v>21</v>
      </c>
      <c r="B39" s="38">
        <f t="shared" ca="1" si="9"/>
        <v>2323.9215953177281</v>
      </c>
      <c r="C39" s="21" t="s">
        <v>50</v>
      </c>
      <c r="D39" s="38">
        <f t="shared" ca="1" si="19"/>
        <v>205.770496699457</v>
      </c>
      <c r="E39" s="21">
        <f t="shared" si="1"/>
        <v>0</v>
      </c>
      <c r="F39" s="21">
        <f t="shared" si="2"/>
        <v>12</v>
      </c>
      <c r="G39" s="39">
        <f t="shared" si="3"/>
        <v>0</v>
      </c>
      <c r="H39" s="39">
        <f t="shared" si="4"/>
        <v>0.29000000000000009</v>
      </c>
      <c r="I39" s="41">
        <f t="shared" ca="1" si="5"/>
        <v>0.85000000000000009</v>
      </c>
      <c r="J39" s="40">
        <f t="shared" ca="1" si="6"/>
        <v>27.679999999999996</v>
      </c>
      <c r="K39" s="40">
        <f t="shared" ca="1" si="7"/>
        <v>28.529999999999998</v>
      </c>
      <c r="L39" s="21">
        <f t="shared" ca="1" si="10"/>
        <v>28.104999999999997</v>
      </c>
      <c r="M39" s="21" t="str">
        <f t="shared" si="11"/>
        <v/>
      </c>
      <c r="N39" s="47">
        <f t="shared" si="12"/>
        <v>0</v>
      </c>
      <c r="O39" s="47">
        <f t="shared" si="13"/>
        <v>25.606470588235293</v>
      </c>
      <c r="P39" s="38">
        <f t="shared" si="14"/>
        <v>0</v>
      </c>
      <c r="Q39" s="38">
        <f t="shared" si="15"/>
        <v>170000</v>
      </c>
      <c r="R39" s="38">
        <f t="shared" si="16"/>
        <v>-170000</v>
      </c>
      <c r="S39" s="38">
        <f t="shared" si="17"/>
        <v>4353100</v>
      </c>
      <c r="T39" s="38">
        <f t="shared" ca="1" si="18"/>
        <v>-424749.99999999907</v>
      </c>
      <c r="V39" s="21" t="s">
        <v>67</v>
      </c>
    </row>
    <row r="40" spans="1:22" x14ac:dyDescent="0.2">
      <c r="A40" s="21">
        <f t="shared" si="8"/>
        <v>22</v>
      </c>
      <c r="B40" s="38">
        <f t="shared" ca="1" si="9"/>
        <v>2563.9215953177281</v>
      </c>
      <c r="C40" s="21" t="s">
        <v>50</v>
      </c>
      <c r="D40" s="38">
        <f t="shared" ca="1" si="19"/>
        <v>240</v>
      </c>
      <c r="E40" s="21">
        <f t="shared" si="1"/>
        <v>0</v>
      </c>
      <c r="F40" s="21">
        <f t="shared" si="2"/>
        <v>11</v>
      </c>
      <c r="G40" s="39">
        <f t="shared" si="3"/>
        <v>0</v>
      </c>
      <c r="H40" s="39">
        <f t="shared" si="4"/>
        <v>0.20000000000000009</v>
      </c>
      <c r="I40" s="41">
        <f t="shared" ca="1" si="5"/>
        <v>0.84000000000000008</v>
      </c>
      <c r="J40" s="40">
        <f t="shared" ref="J40:J67" ca="1" si="20">IF(C40="Sell",K40-I40,IF(C40="Buy",J39-G40,((J39+K39)/2-I40/2)))</f>
        <v>27.684999999999995</v>
      </c>
      <c r="K40" s="40">
        <f t="shared" ca="1" si="7"/>
        <v>28.524999999999999</v>
      </c>
      <c r="L40" s="21">
        <f t="shared" ca="1" si="10"/>
        <v>28.104999999999997</v>
      </c>
      <c r="M40" s="21" t="str">
        <f t="shared" si="11"/>
        <v/>
      </c>
      <c r="N40" s="47">
        <f t="shared" si="12"/>
        <v>0</v>
      </c>
      <c r="O40" s="47">
        <f t="shared" si="13"/>
        <v>25.606470588235293</v>
      </c>
      <c r="P40" s="38">
        <f t="shared" si="14"/>
        <v>0</v>
      </c>
      <c r="Q40" s="38">
        <f t="shared" si="15"/>
        <v>170000</v>
      </c>
      <c r="R40" s="38">
        <f t="shared" si="16"/>
        <v>-170000</v>
      </c>
      <c r="S40" s="38">
        <f t="shared" si="17"/>
        <v>4353100</v>
      </c>
      <c r="T40" s="38">
        <f t="shared" ca="1" si="18"/>
        <v>-424749.99999999907</v>
      </c>
      <c r="V40" s="21" t="s">
        <v>42</v>
      </c>
    </row>
    <row r="41" spans="1:22" x14ac:dyDescent="0.2">
      <c r="A41" s="21">
        <f t="shared" si="8"/>
        <v>23</v>
      </c>
      <c r="B41" s="38">
        <f t="shared" ca="1" si="9"/>
        <v>2803.9215953177281</v>
      </c>
      <c r="C41" s="21" t="s">
        <v>50</v>
      </c>
      <c r="D41" s="38">
        <f t="shared" ca="1" si="19"/>
        <v>240</v>
      </c>
      <c r="E41" s="21">
        <f t="shared" si="1"/>
        <v>0</v>
      </c>
      <c r="F41" s="21">
        <f t="shared" si="2"/>
        <v>10</v>
      </c>
      <c r="G41" s="39">
        <f t="shared" si="3"/>
        <v>0</v>
      </c>
      <c r="H41" s="39">
        <f t="shared" si="4"/>
        <v>0.1400000000000001</v>
      </c>
      <c r="I41" s="41">
        <f t="shared" ca="1" si="5"/>
        <v>0.83000000000000007</v>
      </c>
      <c r="J41" s="40">
        <f t="shared" ca="1" si="20"/>
        <v>27.689999999999998</v>
      </c>
      <c r="K41" s="40">
        <f t="shared" ca="1" si="7"/>
        <v>28.519999999999996</v>
      </c>
      <c r="L41" s="21">
        <f t="shared" ca="1" si="10"/>
        <v>28.104999999999997</v>
      </c>
      <c r="M41" s="21" t="str">
        <f t="shared" si="11"/>
        <v/>
      </c>
      <c r="N41" s="47">
        <f t="shared" si="12"/>
        <v>0</v>
      </c>
      <c r="O41" s="47">
        <f t="shared" si="13"/>
        <v>25.606470588235293</v>
      </c>
      <c r="P41" s="38">
        <f t="shared" si="14"/>
        <v>0</v>
      </c>
      <c r="Q41" s="38">
        <f t="shared" si="15"/>
        <v>170000</v>
      </c>
      <c r="R41" s="38">
        <f t="shared" si="16"/>
        <v>-170000</v>
      </c>
      <c r="S41" s="38">
        <f t="shared" si="17"/>
        <v>4353100</v>
      </c>
      <c r="T41" s="38">
        <f t="shared" ca="1" si="18"/>
        <v>-424749.99999999907</v>
      </c>
      <c r="V41" s="21" t="s">
        <v>68</v>
      </c>
    </row>
    <row r="42" spans="1:22" x14ac:dyDescent="0.2">
      <c r="A42" s="21">
        <f t="shared" si="8"/>
        <v>24</v>
      </c>
      <c r="B42" s="38">
        <f t="shared" ca="1" si="9"/>
        <v>3043.9215953177281</v>
      </c>
      <c r="C42" s="21" t="s">
        <v>50</v>
      </c>
      <c r="D42" s="38">
        <f t="shared" ca="1" si="19"/>
        <v>240</v>
      </c>
      <c r="E42" s="21">
        <f t="shared" si="1"/>
        <v>0</v>
      </c>
      <c r="F42" s="21">
        <f t="shared" si="2"/>
        <v>9</v>
      </c>
      <c r="G42" s="39">
        <f t="shared" si="3"/>
        <v>0</v>
      </c>
      <c r="H42" s="39">
        <f t="shared" si="4"/>
        <v>0.10000000000000009</v>
      </c>
      <c r="I42" s="41">
        <f t="shared" ca="1" si="5"/>
        <v>0.82000000000000006</v>
      </c>
      <c r="J42" s="40">
        <f t="shared" ca="1" si="20"/>
        <v>27.694999999999997</v>
      </c>
      <c r="K42" s="40">
        <f t="shared" ca="1" si="7"/>
        <v>28.514999999999997</v>
      </c>
      <c r="L42" s="21">
        <f t="shared" ca="1" si="10"/>
        <v>28.104999999999997</v>
      </c>
      <c r="M42" s="21" t="str">
        <f t="shared" si="11"/>
        <v/>
      </c>
      <c r="N42" s="47">
        <f t="shared" si="12"/>
        <v>0</v>
      </c>
      <c r="O42" s="47">
        <f t="shared" si="13"/>
        <v>25.606470588235293</v>
      </c>
      <c r="P42" s="38">
        <f t="shared" si="14"/>
        <v>0</v>
      </c>
      <c r="Q42" s="38">
        <f t="shared" si="15"/>
        <v>170000</v>
      </c>
      <c r="R42" s="38">
        <f t="shared" si="16"/>
        <v>-170000</v>
      </c>
      <c r="S42" s="38">
        <f t="shared" si="17"/>
        <v>4353100</v>
      </c>
      <c r="T42" s="38">
        <f t="shared" ca="1" si="18"/>
        <v>-424749.99999999907</v>
      </c>
      <c r="V42" s="21" t="s">
        <v>51</v>
      </c>
    </row>
    <row r="43" spans="1:22" x14ac:dyDescent="0.2">
      <c r="A43" s="21">
        <f t="shared" si="8"/>
        <v>25</v>
      </c>
      <c r="B43" s="38">
        <f t="shared" ca="1" si="9"/>
        <v>3283.9215953177281</v>
      </c>
      <c r="C43" s="21" t="s">
        <v>50</v>
      </c>
      <c r="D43" s="38">
        <f t="shared" ca="1" si="19"/>
        <v>240</v>
      </c>
      <c r="E43" s="21">
        <f t="shared" si="1"/>
        <v>0</v>
      </c>
      <c r="F43" s="21">
        <f t="shared" si="2"/>
        <v>8</v>
      </c>
      <c r="G43" s="39">
        <f t="shared" si="3"/>
        <v>0</v>
      </c>
      <c r="H43" s="39">
        <f t="shared" si="4"/>
        <v>7.000000000000009E-2</v>
      </c>
      <c r="I43" s="41">
        <f t="shared" ca="1" si="5"/>
        <v>0.81</v>
      </c>
      <c r="J43" s="40">
        <f t="shared" ca="1" si="20"/>
        <v>27.699999999999996</v>
      </c>
      <c r="K43" s="40">
        <f t="shared" ca="1" si="7"/>
        <v>28.509999999999998</v>
      </c>
      <c r="L43" s="21">
        <f t="shared" ca="1" si="10"/>
        <v>28.104999999999997</v>
      </c>
      <c r="M43" s="21" t="str">
        <f t="shared" si="11"/>
        <v/>
      </c>
      <c r="N43" s="47">
        <f t="shared" si="12"/>
        <v>0</v>
      </c>
      <c r="O43" s="47">
        <f t="shared" si="13"/>
        <v>25.606470588235293</v>
      </c>
      <c r="P43" s="38">
        <f t="shared" si="14"/>
        <v>0</v>
      </c>
      <c r="Q43" s="38">
        <f t="shared" si="15"/>
        <v>170000</v>
      </c>
      <c r="R43" s="38">
        <f t="shared" si="16"/>
        <v>-170000</v>
      </c>
      <c r="S43" s="38">
        <f t="shared" si="17"/>
        <v>4353100</v>
      </c>
      <c r="T43" s="38">
        <f t="shared" ca="1" si="18"/>
        <v>-424749.99999999907</v>
      </c>
      <c r="V43" s="21" t="s">
        <v>52</v>
      </c>
    </row>
    <row r="44" spans="1:22" x14ac:dyDescent="0.2">
      <c r="A44" s="21">
        <f t="shared" si="8"/>
        <v>26</v>
      </c>
      <c r="B44" s="38">
        <f t="shared" ca="1" si="9"/>
        <v>3523.9215953177281</v>
      </c>
      <c r="C44" s="21" t="s">
        <v>50</v>
      </c>
      <c r="D44" s="38">
        <f t="shared" ca="1" si="19"/>
        <v>240</v>
      </c>
      <c r="E44" s="21">
        <f t="shared" si="1"/>
        <v>0</v>
      </c>
      <c r="F44" s="21">
        <f t="shared" si="2"/>
        <v>7</v>
      </c>
      <c r="G44" s="39">
        <f t="shared" si="3"/>
        <v>0</v>
      </c>
      <c r="H44" s="39">
        <f t="shared" si="4"/>
        <v>5.0000000000000086E-2</v>
      </c>
      <c r="I44" s="41">
        <f t="shared" ca="1" si="5"/>
        <v>0.8</v>
      </c>
      <c r="J44" s="40">
        <f t="shared" ca="1" si="20"/>
        <v>27.704999999999998</v>
      </c>
      <c r="K44" s="40">
        <f t="shared" ca="1" si="7"/>
        <v>28.504999999999995</v>
      </c>
      <c r="L44" s="21">
        <f t="shared" ca="1" si="10"/>
        <v>28.104999999999997</v>
      </c>
      <c r="M44" s="21" t="str">
        <f t="shared" si="11"/>
        <v/>
      </c>
      <c r="N44" s="47">
        <f t="shared" si="12"/>
        <v>0</v>
      </c>
      <c r="O44" s="47">
        <f t="shared" si="13"/>
        <v>25.606470588235293</v>
      </c>
      <c r="P44" s="38">
        <f t="shared" si="14"/>
        <v>0</v>
      </c>
      <c r="Q44" s="38">
        <f t="shared" si="15"/>
        <v>170000</v>
      </c>
      <c r="R44" s="38">
        <f t="shared" si="16"/>
        <v>-170000</v>
      </c>
      <c r="S44" s="38">
        <f t="shared" si="17"/>
        <v>4353100</v>
      </c>
      <c r="T44" s="38">
        <f t="shared" ca="1" si="18"/>
        <v>-424749.99999999907</v>
      </c>
      <c r="V44" s="21" t="s">
        <v>32</v>
      </c>
    </row>
    <row r="45" spans="1:22" x14ac:dyDescent="0.2">
      <c r="A45" s="21">
        <f t="shared" si="8"/>
        <v>27</v>
      </c>
      <c r="B45" s="38">
        <f t="shared" ca="1" si="9"/>
        <v>3763.9215953177281</v>
      </c>
      <c r="C45" s="21" t="s">
        <v>50</v>
      </c>
      <c r="D45" s="38">
        <f t="shared" ca="1" si="19"/>
        <v>240</v>
      </c>
      <c r="E45" s="21">
        <f t="shared" si="1"/>
        <v>0</v>
      </c>
      <c r="F45" s="21">
        <f t="shared" si="2"/>
        <v>6</v>
      </c>
      <c r="G45" s="39">
        <f t="shared" si="3"/>
        <v>0</v>
      </c>
      <c r="H45" s="39">
        <f t="shared" si="4"/>
        <v>3.0000000000000086E-2</v>
      </c>
      <c r="I45" s="41">
        <f t="shared" ca="1" si="5"/>
        <v>0.79</v>
      </c>
      <c r="J45" s="40">
        <f t="shared" ca="1" si="20"/>
        <v>27.709999999999997</v>
      </c>
      <c r="K45" s="40">
        <f t="shared" ca="1" si="7"/>
        <v>28.499999999999996</v>
      </c>
      <c r="L45" s="21">
        <f t="shared" ca="1" si="10"/>
        <v>28.104999999999997</v>
      </c>
      <c r="M45" s="21" t="str">
        <f t="shared" si="11"/>
        <v/>
      </c>
      <c r="N45" s="47">
        <f t="shared" si="12"/>
        <v>0</v>
      </c>
      <c r="O45" s="47">
        <f t="shared" si="13"/>
        <v>25.606470588235293</v>
      </c>
      <c r="P45" s="38">
        <f t="shared" si="14"/>
        <v>0</v>
      </c>
      <c r="Q45" s="38">
        <f t="shared" si="15"/>
        <v>170000</v>
      </c>
      <c r="R45" s="38">
        <f t="shared" si="16"/>
        <v>-170000</v>
      </c>
      <c r="S45" s="38">
        <f t="shared" si="17"/>
        <v>4353100</v>
      </c>
      <c r="T45" s="38">
        <f t="shared" ca="1" si="18"/>
        <v>-424749.99999999907</v>
      </c>
      <c r="V45" s="21" t="s">
        <v>53</v>
      </c>
    </row>
    <row r="46" spans="1:22" x14ac:dyDescent="0.2">
      <c r="A46" s="21">
        <f t="shared" si="8"/>
        <v>28</v>
      </c>
      <c r="B46" s="38">
        <f t="shared" ca="1" si="9"/>
        <v>4003.9215953177281</v>
      </c>
      <c r="C46" s="21" t="s">
        <v>50</v>
      </c>
      <c r="D46" s="38">
        <f t="shared" ca="1" si="19"/>
        <v>240</v>
      </c>
      <c r="E46" s="21">
        <f t="shared" si="1"/>
        <v>0</v>
      </c>
      <c r="F46" s="21">
        <f t="shared" si="2"/>
        <v>5</v>
      </c>
      <c r="G46" s="39">
        <f t="shared" si="3"/>
        <v>0</v>
      </c>
      <c r="H46" s="39">
        <f t="shared" si="4"/>
        <v>2.0000000000000087E-2</v>
      </c>
      <c r="I46" s="41">
        <f t="shared" ca="1" si="5"/>
        <v>0.78</v>
      </c>
      <c r="J46" s="40">
        <f t="shared" ca="1" si="20"/>
        <v>27.714999999999996</v>
      </c>
      <c r="K46" s="40">
        <f t="shared" ca="1" si="7"/>
        <v>28.494999999999997</v>
      </c>
      <c r="L46" s="21">
        <f t="shared" ca="1" si="10"/>
        <v>28.104999999999997</v>
      </c>
      <c r="M46" s="21" t="str">
        <f t="shared" si="11"/>
        <v/>
      </c>
      <c r="N46" s="47">
        <f t="shared" si="12"/>
        <v>0</v>
      </c>
      <c r="O46" s="47">
        <f t="shared" si="13"/>
        <v>25.606470588235293</v>
      </c>
      <c r="P46" s="38">
        <f t="shared" si="14"/>
        <v>0</v>
      </c>
      <c r="Q46" s="38">
        <f t="shared" si="15"/>
        <v>170000</v>
      </c>
      <c r="R46" s="38">
        <f t="shared" si="16"/>
        <v>-170000</v>
      </c>
      <c r="S46" s="38">
        <f t="shared" si="17"/>
        <v>4353100</v>
      </c>
      <c r="T46" s="38">
        <f t="shared" ca="1" si="18"/>
        <v>-424749.99999999907</v>
      </c>
      <c r="V46" s="21" t="s">
        <v>28</v>
      </c>
    </row>
    <row r="47" spans="1:22" x14ac:dyDescent="0.2">
      <c r="A47" s="21">
        <f t="shared" si="8"/>
        <v>29</v>
      </c>
      <c r="B47" s="38">
        <f t="shared" ca="1" si="9"/>
        <v>4243.9215953177281</v>
      </c>
      <c r="C47" s="21" t="s">
        <v>50</v>
      </c>
      <c r="D47" s="38">
        <f t="shared" ca="1" si="19"/>
        <v>240</v>
      </c>
      <c r="E47" s="21">
        <f t="shared" si="1"/>
        <v>0</v>
      </c>
      <c r="F47" s="21">
        <f t="shared" si="2"/>
        <v>4</v>
      </c>
      <c r="G47" s="39">
        <f t="shared" si="3"/>
        <v>0</v>
      </c>
      <c r="H47" s="39">
        <f t="shared" si="4"/>
        <v>1.0000000000000087E-2</v>
      </c>
      <c r="I47" s="41">
        <f t="shared" ca="1" si="5"/>
        <v>0.77</v>
      </c>
      <c r="J47" s="40">
        <f t="shared" ca="1" si="20"/>
        <v>27.719999999999995</v>
      </c>
      <c r="K47" s="40">
        <f t="shared" ca="1" si="7"/>
        <v>28.49</v>
      </c>
      <c r="L47" s="21">
        <f t="shared" ca="1" si="10"/>
        <v>28.104999999999997</v>
      </c>
      <c r="M47" s="21" t="str">
        <f t="shared" si="11"/>
        <v/>
      </c>
      <c r="N47" s="47">
        <f t="shared" si="12"/>
        <v>0</v>
      </c>
      <c r="O47" s="47">
        <f t="shared" si="13"/>
        <v>25.606470588235293</v>
      </c>
      <c r="P47" s="38">
        <f t="shared" si="14"/>
        <v>0</v>
      </c>
      <c r="Q47" s="38">
        <f t="shared" si="15"/>
        <v>170000</v>
      </c>
      <c r="R47" s="38">
        <f t="shared" si="16"/>
        <v>-170000</v>
      </c>
      <c r="S47" s="38">
        <f t="shared" si="17"/>
        <v>4353100</v>
      </c>
      <c r="T47" s="38">
        <f t="shared" ca="1" si="18"/>
        <v>-424749.99999999907</v>
      </c>
      <c r="V47" s="21" t="s">
        <v>53</v>
      </c>
    </row>
    <row r="48" spans="1:22" x14ac:dyDescent="0.2">
      <c r="A48" s="21">
        <f t="shared" si="8"/>
        <v>30</v>
      </c>
      <c r="B48" s="38">
        <f t="shared" ca="1" si="9"/>
        <v>4483.9215953177281</v>
      </c>
      <c r="C48" s="21" t="s">
        <v>50</v>
      </c>
      <c r="D48" s="38">
        <f t="shared" ca="1" si="19"/>
        <v>240</v>
      </c>
      <c r="E48" s="21">
        <f t="shared" si="1"/>
        <v>0</v>
      </c>
      <c r="F48" s="21">
        <f t="shared" si="2"/>
        <v>3</v>
      </c>
      <c r="G48" s="39">
        <f t="shared" si="3"/>
        <v>0</v>
      </c>
      <c r="H48" s="39">
        <f t="shared" si="4"/>
        <v>8.6736173798840355E-17</v>
      </c>
      <c r="I48" s="41">
        <f t="shared" ca="1" si="5"/>
        <v>0.76</v>
      </c>
      <c r="J48" s="40">
        <f t="shared" ca="1" si="20"/>
        <v>27.724999999999998</v>
      </c>
      <c r="K48" s="40">
        <f t="shared" ca="1" si="7"/>
        <v>28.484999999999996</v>
      </c>
      <c r="L48" s="21">
        <f t="shared" ca="1" si="10"/>
        <v>28.104999999999997</v>
      </c>
      <c r="M48" s="21" t="str">
        <f t="shared" si="11"/>
        <v/>
      </c>
      <c r="N48" s="47">
        <f t="shared" si="12"/>
        <v>0</v>
      </c>
      <c r="O48" s="47">
        <f t="shared" si="13"/>
        <v>25.606470588235293</v>
      </c>
      <c r="P48" s="38">
        <f t="shared" si="14"/>
        <v>0</v>
      </c>
      <c r="Q48" s="38">
        <f t="shared" si="15"/>
        <v>170000</v>
      </c>
      <c r="R48" s="38">
        <f t="shared" si="16"/>
        <v>-170000</v>
      </c>
      <c r="S48" s="38">
        <f t="shared" si="17"/>
        <v>4353100</v>
      </c>
      <c r="T48" s="38">
        <f t="shared" ca="1" si="18"/>
        <v>-424749.99999999907</v>
      </c>
      <c r="V48" s="21" t="s">
        <v>53</v>
      </c>
    </row>
    <row r="49" spans="1:22" x14ac:dyDescent="0.2">
      <c r="A49" s="21">
        <f t="shared" si="8"/>
        <v>31</v>
      </c>
      <c r="B49" s="38">
        <f t="shared" ca="1" si="9"/>
        <v>4723.9215953177281</v>
      </c>
      <c r="C49" s="21" t="s">
        <v>50</v>
      </c>
      <c r="D49" s="38">
        <f t="shared" ca="1" si="19"/>
        <v>240</v>
      </c>
      <c r="E49" s="21">
        <f t="shared" si="1"/>
        <v>0</v>
      </c>
      <c r="F49" s="21">
        <f t="shared" si="2"/>
        <v>2</v>
      </c>
      <c r="G49" s="39">
        <f t="shared" si="3"/>
        <v>0</v>
      </c>
      <c r="H49" s="39">
        <f t="shared" si="4"/>
        <v>0</v>
      </c>
      <c r="I49" s="41">
        <f t="shared" ca="1" si="5"/>
        <v>0.75</v>
      </c>
      <c r="J49" s="40">
        <f t="shared" ca="1" si="20"/>
        <v>27.729999999999997</v>
      </c>
      <c r="K49" s="40">
        <f t="shared" ca="1" si="7"/>
        <v>28.479999999999997</v>
      </c>
      <c r="L49" s="21">
        <f t="shared" ca="1" si="10"/>
        <v>28.104999999999997</v>
      </c>
      <c r="M49" s="21" t="str">
        <f t="shared" si="11"/>
        <v/>
      </c>
      <c r="N49" s="47">
        <f t="shared" si="12"/>
        <v>0</v>
      </c>
      <c r="O49" s="47">
        <f t="shared" si="13"/>
        <v>25.606470588235293</v>
      </c>
      <c r="P49" s="38">
        <f t="shared" si="14"/>
        <v>0</v>
      </c>
      <c r="Q49" s="38">
        <f t="shared" si="15"/>
        <v>170000</v>
      </c>
      <c r="R49" s="38">
        <f t="shared" si="16"/>
        <v>-170000</v>
      </c>
      <c r="S49" s="38">
        <f t="shared" si="17"/>
        <v>4353100</v>
      </c>
      <c r="T49" s="38">
        <f t="shared" ca="1" si="18"/>
        <v>-424749.99999999907</v>
      </c>
      <c r="V49" s="21" t="s">
        <v>53</v>
      </c>
    </row>
    <row r="50" spans="1:22" x14ac:dyDescent="0.2">
      <c r="A50" s="21">
        <f t="shared" si="8"/>
        <v>32</v>
      </c>
      <c r="B50" s="38">
        <f t="shared" ca="1" si="9"/>
        <v>4963.9215953177281</v>
      </c>
      <c r="C50" s="21" t="s">
        <v>50</v>
      </c>
      <c r="D50" s="38">
        <f t="shared" ca="1" si="19"/>
        <v>240</v>
      </c>
      <c r="E50" s="21">
        <f t="shared" si="1"/>
        <v>0</v>
      </c>
      <c r="F50" s="21">
        <f t="shared" si="2"/>
        <v>1</v>
      </c>
      <c r="G50" s="39">
        <f t="shared" si="3"/>
        <v>0</v>
      </c>
      <c r="H50" s="39">
        <f t="shared" si="4"/>
        <v>0</v>
      </c>
      <c r="I50" s="41">
        <f t="shared" ca="1" si="5"/>
        <v>0.74</v>
      </c>
      <c r="J50" s="40">
        <f t="shared" ca="1" si="20"/>
        <v>27.734999999999996</v>
      </c>
      <c r="K50" s="40">
        <f t="shared" ca="1" si="7"/>
        <v>28.474999999999998</v>
      </c>
      <c r="L50" s="21">
        <f t="shared" ca="1" si="10"/>
        <v>28.104999999999997</v>
      </c>
      <c r="M50" s="21" t="str">
        <f t="shared" si="11"/>
        <v/>
      </c>
      <c r="N50" s="47">
        <f t="shared" si="12"/>
        <v>0</v>
      </c>
      <c r="O50" s="47">
        <f t="shared" si="13"/>
        <v>25.606470588235293</v>
      </c>
      <c r="P50" s="38">
        <f t="shared" si="14"/>
        <v>0</v>
      </c>
      <c r="Q50" s="38">
        <f t="shared" si="15"/>
        <v>170000</v>
      </c>
      <c r="R50" s="38">
        <f t="shared" si="16"/>
        <v>-170000</v>
      </c>
      <c r="S50" s="38">
        <f t="shared" si="17"/>
        <v>4353100</v>
      </c>
      <c r="T50" s="38">
        <f t="shared" ca="1" si="18"/>
        <v>-424749.99999999907</v>
      </c>
      <c r="V50" s="21" t="s">
        <v>53</v>
      </c>
    </row>
    <row r="51" spans="1:22" x14ac:dyDescent="0.2">
      <c r="A51" s="21">
        <f t="shared" si="8"/>
        <v>33</v>
      </c>
      <c r="B51" s="38">
        <f t="shared" ca="1" si="9"/>
        <v>5203.9215953177281</v>
      </c>
      <c r="C51" s="21" t="s">
        <v>50</v>
      </c>
      <c r="D51" s="38">
        <f t="shared" ca="1" si="19"/>
        <v>240</v>
      </c>
      <c r="E51" s="21">
        <f t="shared" si="1"/>
        <v>0</v>
      </c>
      <c r="F51" s="21">
        <f t="shared" si="2"/>
        <v>0</v>
      </c>
      <c r="G51" s="39">
        <f t="shared" si="3"/>
        <v>0</v>
      </c>
      <c r="H51" s="39">
        <f t="shared" si="4"/>
        <v>0</v>
      </c>
      <c r="I51" s="41">
        <f t="shared" ca="1" si="5"/>
        <v>0.73</v>
      </c>
      <c r="J51" s="40">
        <f t="shared" ca="1" si="20"/>
        <v>27.74</v>
      </c>
      <c r="K51" s="40">
        <f t="shared" ca="1" si="7"/>
        <v>28.469999999999995</v>
      </c>
      <c r="L51" s="21">
        <f t="shared" ca="1" si="10"/>
        <v>28.104999999999997</v>
      </c>
      <c r="M51" s="21" t="str">
        <f t="shared" si="11"/>
        <v/>
      </c>
      <c r="N51" s="47">
        <f t="shared" si="12"/>
        <v>0</v>
      </c>
      <c r="O51" s="47">
        <f t="shared" si="13"/>
        <v>25.606470588235293</v>
      </c>
      <c r="P51" s="38">
        <f t="shared" si="14"/>
        <v>0</v>
      </c>
      <c r="Q51" s="38">
        <f t="shared" si="15"/>
        <v>170000</v>
      </c>
      <c r="R51" s="38">
        <f t="shared" si="16"/>
        <v>-170000</v>
      </c>
      <c r="S51" s="38">
        <f t="shared" si="17"/>
        <v>4353100</v>
      </c>
      <c r="T51" s="38">
        <f t="shared" ca="1" si="18"/>
        <v>-424749.99999999907</v>
      </c>
      <c r="V51" s="21" t="s">
        <v>79</v>
      </c>
    </row>
    <row r="52" spans="1:22" x14ac:dyDescent="0.2">
      <c r="A52" s="21">
        <f t="shared" si="8"/>
        <v>34</v>
      </c>
      <c r="B52" s="38">
        <f t="shared" ca="1" si="9"/>
        <v>5336.1366708137275</v>
      </c>
      <c r="C52" s="21" t="s">
        <v>14</v>
      </c>
      <c r="D52" s="38">
        <f t="shared" ca="1" si="19"/>
        <v>213.05376887399984</v>
      </c>
      <c r="E52" s="21">
        <f t="shared" si="1"/>
        <v>1</v>
      </c>
      <c r="F52" s="21">
        <f t="shared" si="2"/>
        <v>0</v>
      </c>
      <c r="G52" s="39">
        <f t="shared" si="3"/>
        <v>0</v>
      </c>
      <c r="H52" s="39">
        <f t="shared" si="4"/>
        <v>0</v>
      </c>
      <c r="I52" s="41">
        <f t="shared" ca="1" si="5"/>
        <v>0.73</v>
      </c>
      <c r="J52" s="40">
        <f t="shared" ca="1" si="20"/>
        <v>27.74</v>
      </c>
      <c r="K52" s="40">
        <f t="shared" ca="1" si="7"/>
        <v>28.47</v>
      </c>
      <c r="L52" s="21">
        <f t="shared" ca="1" si="10"/>
        <v>28.104999999999997</v>
      </c>
      <c r="M52" s="21">
        <f t="shared" ca="1" si="11"/>
        <v>27.74</v>
      </c>
      <c r="N52" s="47">
        <f t="shared" ca="1" si="12"/>
        <v>27.74</v>
      </c>
      <c r="O52" s="47">
        <f t="shared" si="13"/>
        <v>25.606470588235293</v>
      </c>
      <c r="P52" s="38">
        <f t="shared" si="14"/>
        <v>10000</v>
      </c>
      <c r="Q52" s="38">
        <f t="shared" si="15"/>
        <v>170000</v>
      </c>
      <c r="R52" s="38">
        <f t="shared" si="16"/>
        <v>-160000</v>
      </c>
      <c r="S52" s="38">
        <f t="shared" ca="1" si="17"/>
        <v>4075700</v>
      </c>
      <c r="T52" s="38">
        <f t="shared" ca="1" si="18"/>
        <v>-421099.99999999907</v>
      </c>
      <c r="V52" s="21" t="s">
        <v>80</v>
      </c>
    </row>
    <row r="53" spans="1:22" x14ac:dyDescent="0.2">
      <c r="A53" s="21">
        <f t="shared" si="8"/>
        <v>35</v>
      </c>
      <c r="B53" s="38">
        <f t="shared" ca="1" si="9"/>
        <v>5367.8085660206098</v>
      </c>
      <c r="C53" s="21" t="s">
        <v>14</v>
      </c>
      <c r="D53" s="38">
        <f t="shared" ca="1" si="19"/>
        <v>160.97174267572041</v>
      </c>
      <c r="E53" s="21">
        <f t="shared" si="1"/>
        <v>2</v>
      </c>
      <c r="F53" s="21">
        <f t="shared" si="2"/>
        <v>0</v>
      </c>
      <c r="G53" s="39">
        <f t="shared" si="3"/>
        <v>0</v>
      </c>
      <c r="H53" s="39">
        <f t="shared" si="4"/>
        <v>0</v>
      </c>
      <c r="I53" s="41">
        <f t="shared" ca="1" si="5"/>
        <v>0.73</v>
      </c>
      <c r="J53" s="40">
        <f t="shared" ca="1" si="20"/>
        <v>27.74</v>
      </c>
      <c r="K53" s="40">
        <f t="shared" ca="1" si="7"/>
        <v>28.47</v>
      </c>
      <c r="L53" s="21">
        <f t="shared" ca="1" si="10"/>
        <v>28.104999999999997</v>
      </c>
      <c r="M53" s="21">
        <f t="shared" ca="1" si="11"/>
        <v>27.74</v>
      </c>
      <c r="N53" s="47">
        <f t="shared" ca="1" si="12"/>
        <v>27.74</v>
      </c>
      <c r="O53" s="47">
        <f t="shared" si="13"/>
        <v>25.606470588235293</v>
      </c>
      <c r="P53" s="38">
        <f t="shared" si="14"/>
        <v>20000</v>
      </c>
      <c r="Q53" s="38">
        <f t="shared" si="15"/>
        <v>170000</v>
      </c>
      <c r="R53" s="38">
        <f t="shared" si="16"/>
        <v>-150000</v>
      </c>
      <c r="S53" s="38">
        <f t="shared" ca="1" si="17"/>
        <v>3798300</v>
      </c>
      <c r="T53" s="38">
        <f t="shared" ca="1" si="18"/>
        <v>-417449.99999999907</v>
      </c>
      <c r="V53" s="21" t="s">
        <v>80</v>
      </c>
    </row>
    <row r="54" spans="1:22" x14ac:dyDescent="0.2">
      <c r="A54" s="21">
        <f t="shared" si="8"/>
        <v>36</v>
      </c>
      <c r="B54" s="38">
        <f t="shared" ca="1" si="9"/>
        <v>5399.8939134773827</v>
      </c>
      <c r="C54" s="21" t="s">
        <v>14</v>
      </c>
      <c r="D54" s="38">
        <f t="shared" ca="1" si="19"/>
        <v>108.99307953991365</v>
      </c>
      <c r="E54" s="21">
        <f t="shared" si="1"/>
        <v>3</v>
      </c>
      <c r="F54" s="21">
        <f t="shared" si="2"/>
        <v>0</v>
      </c>
      <c r="G54" s="39">
        <f t="shared" si="3"/>
        <v>0</v>
      </c>
      <c r="H54" s="39">
        <f t="shared" si="4"/>
        <v>0</v>
      </c>
      <c r="I54" s="41">
        <f t="shared" ca="1" si="5"/>
        <v>0.73</v>
      </c>
      <c r="J54" s="40">
        <f t="shared" ca="1" si="20"/>
        <v>27.74</v>
      </c>
      <c r="K54" s="40">
        <f t="shared" ca="1" si="7"/>
        <v>28.47</v>
      </c>
      <c r="L54" s="21">
        <f t="shared" ca="1" si="10"/>
        <v>28.104999999999997</v>
      </c>
      <c r="M54" s="21">
        <f t="shared" ca="1" si="11"/>
        <v>27.74</v>
      </c>
      <c r="N54" s="47">
        <f t="shared" ca="1" si="12"/>
        <v>27.74</v>
      </c>
      <c r="O54" s="47">
        <f t="shared" si="13"/>
        <v>25.606470588235293</v>
      </c>
      <c r="P54" s="38">
        <f t="shared" si="14"/>
        <v>30000</v>
      </c>
      <c r="Q54" s="38">
        <f t="shared" si="15"/>
        <v>170000</v>
      </c>
      <c r="R54" s="38">
        <f t="shared" si="16"/>
        <v>-140000</v>
      </c>
      <c r="S54" s="38">
        <f t="shared" ca="1" si="17"/>
        <v>3520900</v>
      </c>
      <c r="T54" s="38">
        <f t="shared" ca="1" si="18"/>
        <v>-413799.99999999953</v>
      </c>
      <c r="V54" s="21" t="s">
        <v>80</v>
      </c>
    </row>
    <row r="55" spans="1:22" x14ac:dyDescent="0.2">
      <c r="A55" s="21">
        <f t="shared" si="8"/>
        <v>37</v>
      </c>
      <c r="B55" s="38">
        <f t="shared" ca="1" si="9"/>
        <v>5407.477547282936</v>
      </c>
      <c r="C55" s="21" t="s">
        <v>14</v>
      </c>
      <c r="D55" s="38">
        <f t="shared" ca="1" si="19"/>
        <v>50.888987991301974</v>
      </c>
      <c r="E55" s="21">
        <f t="shared" si="1"/>
        <v>4</v>
      </c>
      <c r="F55" s="21">
        <f t="shared" si="2"/>
        <v>0</v>
      </c>
      <c r="G55" s="39">
        <f t="shared" si="3"/>
        <v>0.01</v>
      </c>
      <c r="H55" s="39">
        <f t="shared" si="4"/>
        <v>0</v>
      </c>
      <c r="I55" s="41">
        <f t="shared" ca="1" si="5"/>
        <v>0.73</v>
      </c>
      <c r="J55" s="40">
        <f t="shared" ca="1" si="20"/>
        <v>27.729999999999997</v>
      </c>
      <c r="K55" s="40">
        <f t="shared" ca="1" si="7"/>
        <v>28.459999999999997</v>
      </c>
      <c r="L55" s="21">
        <f t="shared" ca="1" si="10"/>
        <v>28.094999999999999</v>
      </c>
      <c r="M55" s="21">
        <f t="shared" ca="1" si="11"/>
        <v>27.74</v>
      </c>
      <c r="N55" s="47">
        <f t="shared" ca="1" si="12"/>
        <v>27.74</v>
      </c>
      <c r="O55" s="47">
        <f t="shared" si="13"/>
        <v>25.606470588235293</v>
      </c>
      <c r="P55" s="38">
        <f t="shared" si="14"/>
        <v>40000</v>
      </c>
      <c r="Q55" s="38">
        <f t="shared" si="15"/>
        <v>170000</v>
      </c>
      <c r="R55" s="38">
        <f t="shared" si="16"/>
        <v>-130000</v>
      </c>
      <c r="S55" s="38">
        <f t="shared" ca="1" si="17"/>
        <v>3243500</v>
      </c>
      <c r="T55" s="38">
        <f t="shared" ca="1" si="18"/>
        <v>-408850</v>
      </c>
      <c r="V55" s="21" t="s">
        <v>81</v>
      </c>
    </row>
    <row r="56" spans="1:22" x14ac:dyDescent="0.2">
      <c r="A56" s="21">
        <f t="shared" si="8"/>
        <v>38</v>
      </c>
      <c r="B56" s="38">
        <f t="shared" ca="1" si="9"/>
        <v>5645.3348339802305</v>
      </c>
      <c r="C56" s="21" t="s">
        <v>14</v>
      </c>
      <c r="D56" s="38">
        <f t="shared" ca="1" si="19"/>
        <v>77.299540791625759</v>
      </c>
      <c r="E56" s="21">
        <f t="shared" si="1"/>
        <v>5</v>
      </c>
      <c r="F56" s="21">
        <f t="shared" si="2"/>
        <v>0</v>
      </c>
      <c r="G56" s="39">
        <f t="shared" si="3"/>
        <v>0.02</v>
      </c>
      <c r="H56" s="39">
        <f t="shared" si="4"/>
        <v>0</v>
      </c>
      <c r="I56" s="41">
        <f t="shared" ca="1" si="5"/>
        <v>0.73</v>
      </c>
      <c r="J56" s="40">
        <f t="shared" ca="1" si="20"/>
        <v>27.709999999999997</v>
      </c>
      <c r="K56" s="40">
        <f t="shared" ca="1" si="7"/>
        <v>28.439999999999998</v>
      </c>
      <c r="L56" s="21">
        <f t="shared" ca="1" si="10"/>
        <v>28.074999999999996</v>
      </c>
      <c r="M56" s="21">
        <f t="shared" ca="1" si="11"/>
        <v>27.729999999999997</v>
      </c>
      <c r="N56" s="47">
        <f t="shared" ca="1" si="12"/>
        <v>27.738</v>
      </c>
      <c r="O56" s="47">
        <f t="shared" si="13"/>
        <v>25.606470588235293</v>
      </c>
      <c r="P56" s="38">
        <f t="shared" si="14"/>
        <v>50000</v>
      </c>
      <c r="Q56" s="38">
        <f t="shared" si="15"/>
        <v>170000</v>
      </c>
      <c r="R56" s="38">
        <f t="shared" si="16"/>
        <v>-120000</v>
      </c>
      <c r="S56" s="38">
        <f t="shared" ca="1" si="17"/>
        <v>2966200</v>
      </c>
      <c r="T56" s="38">
        <f t="shared" ca="1" si="18"/>
        <v>-402799.99999999953</v>
      </c>
      <c r="V56" s="21" t="s">
        <v>82</v>
      </c>
    </row>
    <row r="57" spans="1:22" x14ac:dyDescent="0.2">
      <c r="A57" s="21">
        <f t="shared" si="8"/>
        <v>39</v>
      </c>
      <c r="B57" s="38">
        <f t="shared" ca="1" si="9"/>
        <v>5837.5690130349658</v>
      </c>
      <c r="C57" s="21" t="s">
        <v>14</v>
      </c>
      <c r="D57" s="38">
        <f t="shared" ca="1" si="19"/>
        <v>117.44011175358901</v>
      </c>
      <c r="E57" s="21">
        <f t="shared" si="1"/>
        <v>6</v>
      </c>
      <c r="F57" s="21">
        <f t="shared" si="2"/>
        <v>0</v>
      </c>
      <c r="G57" s="39">
        <f t="shared" si="3"/>
        <v>0.04</v>
      </c>
      <c r="H57" s="39">
        <f t="shared" si="4"/>
        <v>0</v>
      </c>
      <c r="I57" s="41">
        <f t="shared" ca="1" si="5"/>
        <v>0.74</v>
      </c>
      <c r="J57" s="40">
        <f t="shared" ca="1" si="20"/>
        <v>27.669999999999998</v>
      </c>
      <c r="K57" s="40">
        <f t="shared" ca="1" si="7"/>
        <v>28.409999999999997</v>
      </c>
      <c r="L57" s="21">
        <f t="shared" ca="1" si="10"/>
        <v>28.04</v>
      </c>
      <c r="M57" s="21">
        <f t="shared" ca="1" si="11"/>
        <v>27.709999999999997</v>
      </c>
      <c r="N57" s="47">
        <f t="shared" ca="1" si="12"/>
        <v>27.733333333333334</v>
      </c>
      <c r="O57" s="47">
        <f t="shared" si="13"/>
        <v>25.606470588235293</v>
      </c>
      <c r="P57" s="38">
        <f t="shared" si="14"/>
        <v>60000</v>
      </c>
      <c r="Q57" s="38">
        <f t="shared" si="15"/>
        <v>170000</v>
      </c>
      <c r="R57" s="38">
        <f t="shared" si="16"/>
        <v>-110000</v>
      </c>
      <c r="S57" s="38">
        <f t="shared" ca="1" si="17"/>
        <v>2689100</v>
      </c>
      <c r="T57" s="38">
        <f t="shared" ca="1" si="18"/>
        <v>-395300</v>
      </c>
      <c r="V57" s="21" t="s">
        <v>83</v>
      </c>
    </row>
    <row r="58" spans="1:22" x14ac:dyDescent="0.2">
      <c r="A58" s="21">
        <f t="shared" si="8"/>
        <v>40</v>
      </c>
      <c r="B58" s="38">
        <f t="shared" ca="1" si="9"/>
        <v>5962.5265776664855</v>
      </c>
      <c r="C58" s="21" t="s">
        <v>14</v>
      </c>
      <c r="D58" s="38">
        <f t="shared" ca="1" si="19"/>
        <v>140.6581660472757</v>
      </c>
      <c r="E58" s="21">
        <f t="shared" si="1"/>
        <v>7</v>
      </c>
      <c r="F58" s="21">
        <f t="shared" si="2"/>
        <v>0</v>
      </c>
      <c r="G58" s="39">
        <f t="shared" si="3"/>
        <v>0.06</v>
      </c>
      <c r="H58" s="39">
        <f t="shared" si="4"/>
        <v>0</v>
      </c>
      <c r="I58" s="41">
        <f t="shared" ca="1" si="5"/>
        <v>0.75</v>
      </c>
      <c r="J58" s="40">
        <f t="shared" ca="1" si="20"/>
        <v>27.61</v>
      </c>
      <c r="K58" s="40">
        <f t="shared" ca="1" si="7"/>
        <v>28.36</v>
      </c>
      <c r="L58" s="21">
        <f t="shared" ca="1" si="10"/>
        <v>27.984999999999999</v>
      </c>
      <c r="M58" s="21">
        <f t="shared" ca="1" si="11"/>
        <v>27.669999999999998</v>
      </c>
      <c r="N58" s="47">
        <f t="shared" ca="1" si="12"/>
        <v>27.724285714285713</v>
      </c>
      <c r="O58" s="47">
        <f t="shared" si="13"/>
        <v>25.606470588235293</v>
      </c>
      <c r="P58" s="38">
        <f t="shared" si="14"/>
        <v>70000</v>
      </c>
      <c r="Q58" s="38">
        <f t="shared" si="15"/>
        <v>170000</v>
      </c>
      <c r="R58" s="38">
        <f t="shared" si="16"/>
        <v>-100000</v>
      </c>
      <c r="S58" s="38">
        <f t="shared" ca="1" si="17"/>
        <v>2412400</v>
      </c>
      <c r="T58" s="38">
        <f t="shared" ca="1" si="18"/>
        <v>-386100</v>
      </c>
      <c r="V58" s="21" t="s">
        <v>83</v>
      </c>
    </row>
    <row r="59" spans="1:22" x14ac:dyDescent="0.2">
      <c r="A59" s="21">
        <f t="shared" si="8"/>
        <v>41</v>
      </c>
      <c r="B59" s="38">
        <f t="shared" ca="1" si="9"/>
        <v>6000.4274154666246</v>
      </c>
      <c r="C59" s="21" t="s">
        <v>14</v>
      </c>
      <c r="D59" s="38">
        <f t="shared" ca="1" si="19"/>
        <v>148.23746704592213</v>
      </c>
      <c r="E59" s="21">
        <f t="shared" si="1"/>
        <v>8</v>
      </c>
      <c r="F59" s="21">
        <f t="shared" si="2"/>
        <v>0</v>
      </c>
      <c r="G59" s="39">
        <f t="shared" si="3"/>
        <v>0.08</v>
      </c>
      <c r="H59" s="39">
        <f t="shared" si="4"/>
        <v>0</v>
      </c>
      <c r="I59" s="41">
        <f t="shared" ca="1" si="5"/>
        <v>0.76</v>
      </c>
      <c r="J59" s="40">
        <f t="shared" ca="1" si="20"/>
        <v>27.53</v>
      </c>
      <c r="K59" s="40">
        <f t="shared" ca="1" si="7"/>
        <v>28.290000000000003</v>
      </c>
      <c r="L59" s="21">
        <f t="shared" ca="1" si="10"/>
        <v>27.910000000000004</v>
      </c>
      <c r="M59" s="21">
        <f t="shared" ca="1" si="11"/>
        <v>27.61</v>
      </c>
      <c r="N59" s="47">
        <f t="shared" ca="1" si="12"/>
        <v>27.71</v>
      </c>
      <c r="O59" s="47">
        <f t="shared" si="13"/>
        <v>25.606470588235293</v>
      </c>
      <c r="P59" s="38">
        <f t="shared" si="14"/>
        <v>80000</v>
      </c>
      <c r="Q59" s="38">
        <f t="shared" si="15"/>
        <v>170000</v>
      </c>
      <c r="R59" s="38">
        <f t="shared" si="16"/>
        <v>-90000</v>
      </c>
      <c r="S59" s="38">
        <f t="shared" ca="1" si="17"/>
        <v>2136300</v>
      </c>
      <c r="T59" s="38">
        <f t="shared" ca="1" si="18"/>
        <v>-375600.00000000047</v>
      </c>
      <c r="V59" s="21" t="s">
        <v>83</v>
      </c>
    </row>
    <row r="60" spans="1:22" x14ac:dyDescent="0.2">
      <c r="A60" s="21">
        <f t="shared" si="8"/>
        <v>42</v>
      </c>
      <c r="B60" s="38">
        <f t="shared" ca="1" si="9"/>
        <v>6186.2802504984138</v>
      </c>
      <c r="C60" s="21" t="s">
        <v>14</v>
      </c>
      <c r="D60" s="38">
        <f t="shared" ca="1" si="19"/>
        <v>135.23635412954582</v>
      </c>
      <c r="E60" s="21">
        <f t="shared" si="1"/>
        <v>9</v>
      </c>
      <c r="F60" s="21">
        <f t="shared" si="2"/>
        <v>0</v>
      </c>
      <c r="G60" s="39">
        <f t="shared" si="3"/>
        <v>0.1</v>
      </c>
      <c r="H60" s="39">
        <f t="shared" si="4"/>
        <v>0</v>
      </c>
      <c r="I60" s="41">
        <f t="shared" ca="1" si="5"/>
        <v>0.77</v>
      </c>
      <c r="J60" s="40">
        <f t="shared" ca="1" si="20"/>
        <v>27.43</v>
      </c>
      <c r="K60" s="40">
        <f t="shared" ca="1" si="7"/>
        <v>28.2</v>
      </c>
      <c r="L60" s="21">
        <f t="shared" ca="1" si="10"/>
        <v>27.814999999999998</v>
      </c>
      <c r="M60" s="21">
        <f t="shared" ca="1" si="11"/>
        <v>27.53</v>
      </c>
      <c r="N60" s="47">
        <f t="shared" ca="1" si="12"/>
        <v>27.69</v>
      </c>
      <c r="O60" s="47">
        <f t="shared" si="13"/>
        <v>25.606470588235293</v>
      </c>
      <c r="P60" s="38">
        <f t="shared" si="14"/>
        <v>90000</v>
      </c>
      <c r="Q60" s="38">
        <f t="shared" si="15"/>
        <v>170000</v>
      </c>
      <c r="R60" s="38">
        <f t="shared" si="16"/>
        <v>-80000</v>
      </c>
      <c r="S60" s="38">
        <f t="shared" ca="1" si="17"/>
        <v>1861000</v>
      </c>
      <c r="T60" s="38">
        <f t="shared" ca="1" si="18"/>
        <v>-364200</v>
      </c>
      <c r="V60" s="21" t="s">
        <v>83</v>
      </c>
    </row>
    <row r="61" spans="1:22" x14ac:dyDescent="0.2">
      <c r="A61" s="21">
        <f t="shared" si="8"/>
        <v>43</v>
      </c>
      <c r="B61" s="38">
        <f t="shared" ca="1" si="9"/>
        <v>6416.6259008434527</v>
      </c>
      <c r="C61" s="21" t="s">
        <v>14</v>
      </c>
      <c r="D61" s="38">
        <f t="shared" ca="1" si="19"/>
        <v>144.76422195212172</v>
      </c>
      <c r="E61" s="21">
        <f t="shared" si="1"/>
        <v>10</v>
      </c>
      <c r="F61" s="21">
        <f t="shared" si="2"/>
        <v>0</v>
      </c>
      <c r="G61" s="39">
        <f t="shared" si="3"/>
        <v>0.12000000000000001</v>
      </c>
      <c r="H61" s="39">
        <f t="shared" si="4"/>
        <v>0</v>
      </c>
      <c r="I61" s="41">
        <f t="shared" ca="1" si="5"/>
        <v>0.78</v>
      </c>
      <c r="J61" s="40">
        <f t="shared" ca="1" si="20"/>
        <v>27.31</v>
      </c>
      <c r="K61" s="40">
        <f t="shared" ca="1" si="7"/>
        <v>28.09</v>
      </c>
      <c r="L61" s="21">
        <f t="shared" ca="1" si="10"/>
        <v>27.7</v>
      </c>
      <c r="M61" s="21">
        <f t="shared" ca="1" si="11"/>
        <v>27.43</v>
      </c>
      <c r="N61" s="47">
        <f t="shared" ca="1" si="12"/>
        <v>27.664000000000001</v>
      </c>
      <c r="O61" s="47">
        <f t="shared" si="13"/>
        <v>25.606470588235293</v>
      </c>
      <c r="P61" s="38">
        <f t="shared" si="14"/>
        <v>100000</v>
      </c>
      <c r="Q61" s="38">
        <f t="shared" si="15"/>
        <v>170000</v>
      </c>
      <c r="R61" s="38">
        <f t="shared" si="16"/>
        <v>-70000</v>
      </c>
      <c r="S61" s="38">
        <f t="shared" ca="1" si="17"/>
        <v>1586700</v>
      </c>
      <c r="T61" s="38">
        <f t="shared" ca="1" si="18"/>
        <v>-352300</v>
      </c>
      <c r="V61" s="21" t="s">
        <v>83</v>
      </c>
    </row>
    <row r="62" spans="1:22" x14ac:dyDescent="0.2">
      <c r="A62" s="21">
        <f t="shared" si="8"/>
        <v>44</v>
      </c>
      <c r="B62" s="38">
        <f t="shared" ca="1" si="9"/>
        <v>6443.0029900352411</v>
      </c>
      <c r="C62" s="21" t="s">
        <v>14</v>
      </c>
      <c r="D62" s="38">
        <f t="shared" ca="1" si="19"/>
        <v>120.11910309218888</v>
      </c>
      <c r="E62" s="21">
        <f t="shared" si="1"/>
        <v>11</v>
      </c>
      <c r="F62" s="21">
        <f t="shared" si="2"/>
        <v>0</v>
      </c>
      <c r="G62" s="39">
        <f t="shared" si="3"/>
        <v>0.16</v>
      </c>
      <c r="H62" s="39">
        <f t="shared" si="4"/>
        <v>0</v>
      </c>
      <c r="I62" s="41">
        <f t="shared" ca="1" si="5"/>
        <v>0.8</v>
      </c>
      <c r="J62" s="40">
        <f t="shared" ca="1" si="20"/>
        <v>27.15</v>
      </c>
      <c r="K62" s="40">
        <f t="shared" ca="1" si="7"/>
        <v>27.95</v>
      </c>
      <c r="L62" s="21">
        <f t="shared" ca="1" si="10"/>
        <v>27.549999999999997</v>
      </c>
      <c r="M62" s="21">
        <f t="shared" ca="1" si="11"/>
        <v>27.31</v>
      </c>
      <c r="N62" s="47">
        <f t="shared" ca="1" si="12"/>
        <v>27.631818181818183</v>
      </c>
      <c r="O62" s="47">
        <f t="shared" si="13"/>
        <v>25.606470588235293</v>
      </c>
      <c r="P62" s="38">
        <f t="shared" si="14"/>
        <v>110000</v>
      </c>
      <c r="Q62" s="38">
        <f t="shared" si="15"/>
        <v>170000</v>
      </c>
      <c r="R62" s="38">
        <f t="shared" si="16"/>
        <v>-60000</v>
      </c>
      <c r="S62" s="38">
        <f t="shared" ca="1" si="17"/>
        <v>1313600</v>
      </c>
      <c r="T62" s="38">
        <f t="shared" ca="1" si="18"/>
        <v>-339399.99999999977</v>
      </c>
      <c r="V62" s="21" t="s">
        <v>84</v>
      </c>
    </row>
    <row r="63" spans="1:22" x14ac:dyDescent="0.2">
      <c r="A63" s="21">
        <f t="shared" si="8"/>
        <v>45</v>
      </c>
      <c r="B63" s="38">
        <f t="shared" ca="1" si="9"/>
        <v>6659.201423349673</v>
      </c>
      <c r="C63" s="21" t="s">
        <v>14</v>
      </c>
      <c r="D63" s="38">
        <f t="shared" ca="1" si="19"/>
        <v>164.6935019707621</v>
      </c>
      <c r="E63" s="21">
        <f t="shared" si="1"/>
        <v>12</v>
      </c>
      <c r="F63" s="21">
        <f t="shared" si="2"/>
        <v>0</v>
      </c>
      <c r="G63" s="39">
        <f t="shared" si="3"/>
        <v>0.2</v>
      </c>
      <c r="H63" s="39">
        <f t="shared" si="4"/>
        <v>0</v>
      </c>
      <c r="I63" s="41">
        <f t="shared" ca="1" si="5"/>
        <v>0.82000000000000006</v>
      </c>
      <c r="J63" s="40">
        <f t="shared" ca="1" si="20"/>
        <v>26.95</v>
      </c>
      <c r="K63" s="40">
        <f t="shared" ca="1" si="7"/>
        <v>27.77</v>
      </c>
      <c r="L63" s="21">
        <f t="shared" ca="1" si="10"/>
        <v>27.36</v>
      </c>
      <c r="M63" s="21">
        <f t="shared" ca="1" si="11"/>
        <v>27.15</v>
      </c>
      <c r="N63" s="47">
        <f t="shared" ca="1" si="12"/>
        <v>27.591666666666665</v>
      </c>
      <c r="O63" s="47">
        <f t="shared" si="13"/>
        <v>25.606470588235293</v>
      </c>
      <c r="P63" s="38">
        <f t="shared" si="14"/>
        <v>120000</v>
      </c>
      <c r="Q63" s="38">
        <f t="shared" si="15"/>
        <v>170000</v>
      </c>
      <c r="R63" s="38">
        <f t="shared" si="16"/>
        <v>-50000</v>
      </c>
      <c r="S63" s="38">
        <f t="shared" ca="1" si="17"/>
        <v>1042100</v>
      </c>
      <c r="T63" s="38">
        <f t="shared" ca="1" si="18"/>
        <v>-325900</v>
      </c>
      <c r="V63" s="21" t="s">
        <v>84</v>
      </c>
    </row>
    <row r="64" spans="1:22" x14ac:dyDescent="0.2">
      <c r="A64" s="21">
        <f t="shared" si="8"/>
        <v>46</v>
      </c>
      <c r="B64" s="38">
        <f t="shared" ca="1" si="9"/>
        <v>6772.3050206786484</v>
      </c>
      <c r="C64" s="21" t="s">
        <v>14</v>
      </c>
      <c r="D64" s="38">
        <f t="shared" ca="1" si="19"/>
        <v>146.50619254505864</v>
      </c>
      <c r="E64" s="21">
        <f t="shared" si="1"/>
        <v>13</v>
      </c>
      <c r="F64" s="21">
        <f t="shared" si="2"/>
        <v>0</v>
      </c>
      <c r="G64" s="39">
        <f t="shared" si="3"/>
        <v>0.24000000000000002</v>
      </c>
      <c r="H64" s="39">
        <f t="shared" si="4"/>
        <v>0</v>
      </c>
      <c r="I64" s="41">
        <f t="shared" ca="1" si="5"/>
        <v>0.84000000000000008</v>
      </c>
      <c r="J64" s="40">
        <f t="shared" ca="1" si="20"/>
        <v>26.71</v>
      </c>
      <c r="K64" s="40">
        <f t="shared" ca="1" si="7"/>
        <v>27.55</v>
      </c>
      <c r="L64" s="21">
        <f t="shared" ca="1" si="10"/>
        <v>27.130000000000003</v>
      </c>
      <c r="M64" s="21">
        <f t="shared" ca="1" si="11"/>
        <v>26.95</v>
      </c>
      <c r="N64" s="47">
        <f t="shared" ca="1" si="12"/>
        <v>27.542307692307691</v>
      </c>
      <c r="O64" s="47">
        <f t="shared" si="13"/>
        <v>25.606470588235293</v>
      </c>
      <c r="P64" s="38">
        <f t="shared" si="14"/>
        <v>130000</v>
      </c>
      <c r="Q64" s="38">
        <f t="shared" si="15"/>
        <v>170000</v>
      </c>
      <c r="R64" s="38">
        <f t="shared" si="16"/>
        <v>-40000</v>
      </c>
      <c r="S64" s="38">
        <f t="shared" ca="1" si="17"/>
        <v>772600</v>
      </c>
      <c r="T64" s="38">
        <f t="shared" ca="1" si="18"/>
        <v>-312600</v>
      </c>
      <c r="V64" s="21" t="s">
        <v>84</v>
      </c>
    </row>
    <row r="65" spans="1:22" x14ac:dyDescent="0.2">
      <c r="A65" s="21">
        <f t="shared" si="8"/>
        <v>47</v>
      </c>
      <c r="B65" s="38">
        <f t="shared" ca="1" si="9"/>
        <v>6901.8666883423584</v>
      </c>
      <c r="C65" s="21" t="s">
        <v>14</v>
      </c>
      <c r="D65" s="38">
        <f t="shared" ca="1" si="19"/>
        <v>121.31019687472644</v>
      </c>
      <c r="E65" s="21">
        <f t="shared" si="1"/>
        <v>14</v>
      </c>
      <c r="F65" s="21">
        <f t="shared" si="2"/>
        <v>0</v>
      </c>
      <c r="G65" s="39">
        <f t="shared" si="3"/>
        <v>0.39</v>
      </c>
      <c r="H65" s="39">
        <f t="shared" si="4"/>
        <v>0</v>
      </c>
      <c r="I65" s="41">
        <f t="shared" ca="1" si="5"/>
        <v>0.88000000000000012</v>
      </c>
      <c r="J65" s="40">
        <f t="shared" ca="1" si="20"/>
        <v>26.32</v>
      </c>
      <c r="K65" s="40">
        <f t="shared" ca="1" si="7"/>
        <v>27.2</v>
      </c>
      <c r="L65" s="21">
        <f t="shared" ca="1" si="10"/>
        <v>26.759999999999998</v>
      </c>
      <c r="M65" s="21">
        <f t="shared" ca="1" si="11"/>
        <v>26.71</v>
      </c>
      <c r="N65" s="47">
        <f t="shared" ca="1" si="12"/>
        <v>27.482857142857142</v>
      </c>
      <c r="O65" s="47">
        <f t="shared" si="13"/>
        <v>25.606470588235293</v>
      </c>
      <c r="P65" s="38">
        <f t="shared" si="14"/>
        <v>140000</v>
      </c>
      <c r="Q65" s="38">
        <f t="shared" si="15"/>
        <v>170000</v>
      </c>
      <c r="R65" s="38">
        <f t="shared" si="16"/>
        <v>-30000</v>
      </c>
      <c r="S65" s="38">
        <f t="shared" ca="1" si="17"/>
        <v>505500</v>
      </c>
      <c r="T65" s="38">
        <f t="shared" ca="1" si="18"/>
        <v>-297299.99999999988</v>
      </c>
      <c r="V65" s="21" t="s">
        <v>85</v>
      </c>
    </row>
    <row r="66" spans="1:22" x14ac:dyDescent="0.2">
      <c r="A66" s="21">
        <f t="shared" si="8"/>
        <v>48</v>
      </c>
      <c r="B66" s="38">
        <f t="shared" ca="1" si="9"/>
        <v>6929.3135758295384</v>
      </c>
      <c r="C66" s="21" t="s">
        <v>14</v>
      </c>
      <c r="D66" s="38">
        <f t="shared" ca="1" si="19"/>
        <v>121.57764644857434</v>
      </c>
      <c r="E66" s="21">
        <f t="shared" si="1"/>
        <v>15</v>
      </c>
      <c r="F66" s="21">
        <f t="shared" si="2"/>
        <v>0</v>
      </c>
      <c r="G66" s="39">
        <f t="shared" si="3"/>
        <v>0.54</v>
      </c>
      <c r="H66" s="39">
        <f t="shared" si="4"/>
        <v>0</v>
      </c>
      <c r="I66" s="41">
        <f t="shared" ca="1" si="5"/>
        <v>0.92000000000000015</v>
      </c>
      <c r="J66" s="40">
        <f t="shared" ca="1" si="20"/>
        <v>25.78</v>
      </c>
      <c r="K66" s="40">
        <f t="shared" ca="1" si="7"/>
        <v>26.700000000000003</v>
      </c>
      <c r="L66" s="21">
        <f t="shared" ca="1" si="10"/>
        <v>26.240000000000002</v>
      </c>
      <c r="M66" s="21">
        <f t="shared" ca="1" si="11"/>
        <v>26.32</v>
      </c>
      <c r="N66" s="47">
        <f t="shared" ca="1" si="12"/>
        <v>27.405333333333335</v>
      </c>
      <c r="O66" s="47">
        <f t="shared" si="13"/>
        <v>25.606470588235293</v>
      </c>
      <c r="P66" s="38">
        <f t="shared" si="14"/>
        <v>150000</v>
      </c>
      <c r="Q66" s="38">
        <f t="shared" si="15"/>
        <v>170000</v>
      </c>
      <c r="R66" s="38">
        <f t="shared" si="16"/>
        <v>-20000</v>
      </c>
      <c r="S66" s="38">
        <f t="shared" ca="1" si="17"/>
        <v>242300</v>
      </c>
      <c r="T66" s="38">
        <f t="shared" ca="1" si="18"/>
        <v>-282500</v>
      </c>
      <c r="V66" s="21" t="s">
        <v>85</v>
      </c>
    </row>
    <row r="67" spans="1:22" x14ac:dyDescent="0.2">
      <c r="A67" s="21">
        <f t="shared" si="8"/>
        <v>49</v>
      </c>
      <c r="B67" s="38">
        <f t="shared" ca="1" si="9"/>
        <v>6948.9022103400685</v>
      </c>
      <c r="C67" s="21" t="s">
        <v>14</v>
      </c>
      <c r="D67" s="38">
        <f t="shared" ca="1" si="19"/>
        <v>72.425196747598875</v>
      </c>
      <c r="E67" s="21">
        <f t="shared" si="1"/>
        <v>16</v>
      </c>
      <c r="F67" s="21">
        <f t="shared" si="2"/>
        <v>0</v>
      </c>
      <c r="G67" s="39">
        <f t="shared" si="3"/>
        <v>0.69000000000000006</v>
      </c>
      <c r="H67" s="39">
        <f t="shared" si="4"/>
        <v>0</v>
      </c>
      <c r="I67" s="41">
        <f t="shared" ca="1" si="5"/>
        <v>0.96000000000000019</v>
      </c>
      <c r="J67" s="40">
        <f t="shared" ca="1" si="20"/>
        <v>25.09</v>
      </c>
      <c r="K67" s="40">
        <f t="shared" ca="1" si="7"/>
        <v>26.05</v>
      </c>
      <c r="L67" s="21">
        <f t="shared" ca="1" si="10"/>
        <v>25.57</v>
      </c>
      <c r="M67" s="21">
        <f t="shared" ca="1" si="11"/>
        <v>25.78</v>
      </c>
      <c r="N67" s="47">
        <f t="shared" ca="1" si="12"/>
        <v>27.303750000000001</v>
      </c>
      <c r="O67" s="47">
        <f t="shared" si="13"/>
        <v>25.606470588235293</v>
      </c>
      <c r="P67" s="38">
        <f t="shared" si="14"/>
        <v>160000</v>
      </c>
      <c r="Q67" s="38">
        <f t="shared" si="15"/>
        <v>170000</v>
      </c>
      <c r="R67" s="38">
        <f t="shared" si="16"/>
        <v>-10000</v>
      </c>
      <c r="S67" s="38">
        <f t="shared" ca="1" si="17"/>
        <v>-15500</v>
      </c>
      <c r="T67" s="38">
        <f t="shared" ca="1" si="18"/>
        <v>-271200</v>
      </c>
      <c r="V67" s="21" t="s">
        <v>85</v>
      </c>
    </row>
    <row r="68" spans="1:22" x14ac:dyDescent="0.2">
      <c r="A68" s="21">
        <f>A67+1</f>
        <v>50</v>
      </c>
      <c r="B68" s="38">
        <f ca="1">IF(C68&lt;&gt;"null",RAND()*240+B67,240+B67)</f>
        <v>7118.9801279137164</v>
      </c>
      <c r="C68" s="21" t="s">
        <v>14</v>
      </c>
      <c r="D68" s="38">
        <f ca="1">((B68-B67)+(B67-B66)+(B66-B65)+(B65-B64))/4</f>
        <v>86.668776808767007</v>
      </c>
      <c r="E68" s="21">
        <f>MAX(0,IF(C68="Buy",E67+1,E67-MAX(1,ROUND($F$5*E67,0))))</f>
        <v>17</v>
      </c>
      <c r="F68" s="21">
        <f>MAX(0,IF(C68="Sell",F67+1,F67-MAX(1,ROUND($F$5*F67,0))))</f>
        <v>0</v>
      </c>
      <c r="G68" s="39">
        <f>MAX($J$3,IF(C68="Buy",MAX(0,VLOOKUP(E68,Trans,3,FALSE)+G67),MAX(0,G67-MAX(0.01,ROUND(G67*$F$4,2)))))</f>
        <v>0.84000000000000008</v>
      </c>
      <c r="H68" s="39">
        <f>MAX($J$3,IF(C68="Sell",MAX(0,VLOOKUP(F68,Trans,3,FALSE)+H67),MAX(0,H67-MAX(0.01,ROUND(H67*$F$4,2)))))</f>
        <v>0</v>
      </c>
      <c r="I68" s="41">
        <f ca="1">MAX($J$2,H68+$J$4,G68+0.01,IF(C68="Sell",VLOOKUP(F68,Trans,2,FALSE),IF(C68="Buy",VLOOKUP(E68,Trans,2,FALSE),0))+VLOOKUP(D68,Intensity,2,TRUE)+I67)</f>
        <v>1.0000000000000002</v>
      </c>
      <c r="J68" s="40">
        <f ca="1">IF(C68="Sell",K68-I68,IF(C68="Buy",J67-G68,((J67+K67)/2-I68/2)))</f>
        <v>24.25</v>
      </c>
      <c r="K68" s="40">
        <f ca="1">IF(C68="Sell",K67+H68,IF(C68="Buy",J68+I68,((J67+K67)/2+I68/2)))</f>
        <v>25.25</v>
      </c>
      <c r="L68" s="21">
        <f t="shared" ca="1" si="10"/>
        <v>24.75</v>
      </c>
      <c r="M68" s="21">
        <f t="shared" ca="1" si="11"/>
        <v>25.09</v>
      </c>
      <c r="N68" s="47">
        <f t="shared" ca="1" si="12"/>
        <v>27.173529411764704</v>
      </c>
      <c r="O68" s="47">
        <f t="shared" si="13"/>
        <v>25.606470588235293</v>
      </c>
      <c r="P68" s="38">
        <f t="shared" si="14"/>
        <v>170000</v>
      </c>
      <c r="Q68" s="38">
        <f t="shared" si="15"/>
        <v>170000</v>
      </c>
      <c r="R68" s="38">
        <f t="shared" si="16"/>
        <v>0</v>
      </c>
      <c r="S68" s="38">
        <f t="shared" ca="1" si="17"/>
        <v>-266400</v>
      </c>
      <c r="T68" s="38">
        <f t="shared" ca="1" si="18"/>
        <v>-266400</v>
      </c>
      <c r="V68" s="21" t="s">
        <v>85</v>
      </c>
    </row>
    <row r="69" spans="1:22" x14ac:dyDescent="0.2">
      <c r="A69" s="21">
        <f t="shared" ref="A69:A99" si="21">A68+1</f>
        <v>51</v>
      </c>
      <c r="B69" s="38">
        <f t="shared" ref="B69:B99" ca="1" si="22">IF(C69&lt;&gt;"null",RAND()*240+B68,240+B68)</f>
        <v>7358.9801279137164</v>
      </c>
      <c r="C69" s="21" t="s">
        <v>50</v>
      </c>
      <c r="D69" s="38">
        <f t="shared" ref="D69:D99" ca="1" si="23">((B69-B68)+(B68-B67)+(B67-B66)+(B66-B65))/4</f>
        <v>114.27835989283949</v>
      </c>
      <c r="E69" s="21">
        <f t="shared" ref="E69:E99" si="24">MAX(0,IF(C69="Buy",E68+1,E68-MAX(1,ROUND($F$5*E68,0))))</f>
        <v>15</v>
      </c>
      <c r="F69" s="21">
        <f t="shared" ref="F69:F99" si="25">MAX(0,IF(C69="Sell",F68+1,F68-MAX(1,ROUND($F$5*F68,0))))</f>
        <v>0</v>
      </c>
      <c r="G69" s="39">
        <f t="shared" ref="G69:G99" si="26">MAX($J$3,IF(C69="Buy",MAX(0,VLOOKUP(E69,Trans,3,FALSE)+G68),MAX(0,G68-MAX(0.01,ROUND(G68*$F$4,2)))))</f>
        <v>0.59000000000000008</v>
      </c>
      <c r="H69" s="39">
        <f t="shared" ref="H69:H99" si="27">MAX($J$3,IF(C69="Sell",MAX(0,VLOOKUP(F69,Trans,3,FALSE)+H68),MAX(0,H68-MAX(0.01,ROUND(H68*$F$4,2)))))</f>
        <v>0</v>
      </c>
      <c r="I69" s="41">
        <f t="shared" ref="I69:I99" ca="1" si="28">MAX($J$2,H69+$J$4,G69+0.01,IF(C69="Sell",VLOOKUP(F69,Trans,2,FALSE),IF(C69="Buy",VLOOKUP(E69,Trans,2,FALSE),0))+VLOOKUP(D69,Intensity,2,TRUE)+I68)</f>
        <v>1.0000000000000002</v>
      </c>
      <c r="J69" s="40">
        <f t="shared" ref="J69:J99" ca="1" si="29">IF(C69="Sell",K69-I69,IF(C69="Buy",J68-G69,((J68+K68)/2-I69/2)))</f>
        <v>24.25</v>
      </c>
      <c r="K69" s="40">
        <f t="shared" ref="K69:K99" ca="1" si="30">IF(C69="Sell",K68+H69,IF(C69="Buy",J69+I69,((J68+K68)/2+I69/2)))</f>
        <v>25.25</v>
      </c>
      <c r="L69" s="21">
        <f t="shared" ca="1" si="10"/>
        <v>24.75</v>
      </c>
      <c r="M69" s="21" t="str">
        <f t="shared" si="11"/>
        <v/>
      </c>
      <c r="N69" s="47">
        <f t="shared" ca="1" si="12"/>
        <v>27.173529411764704</v>
      </c>
      <c r="O69" s="47">
        <f t="shared" si="13"/>
        <v>25.606470588235293</v>
      </c>
      <c r="P69" s="38">
        <f t="shared" si="14"/>
        <v>170000</v>
      </c>
      <c r="Q69" s="38">
        <f t="shared" si="15"/>
        <v>170000</v>
      </c>
      <c r="R69" s="38">
        <f t="shared" si="16"/>
        <v>0</v>
      </c>
      <c r="S69" s="38">
        <f t="shared" ca="1" si="17"/>
        <v>-266400</v>
      </c>
      <c r="T69" s="38">
        <f t="shared" ca="1" si="18"/>
        <v>-266400</v>
      </c>
    </row>
    <row r="70" spans="1:22" x14ac:dyDescent="0.2">
      <c r="A70" s="21">
        <f t="shared" si="21"/>
        <v>52</v>
      </c>
      <c r="B70" s="38">
        <f t="shared" ca="1" si="22"/>
        <v>7598.9801279137164</v>
      </c>
      <c r="C70" s="21" t="s">
        <v>50</v>
      </c>
      <c r="D70" s="38">
        <f t="shared" ca="1" si="23"/>
        <v>167.41663802104449</v>
      </c>
      <c r="E70" s="21">
        <f t="shared" si="24"/>
        <v>13</v>
      </c>
      <c r="F70" s="21">
        <f t="shared" si="25"/>
        <v>0</v>
      </c>
      <c r="G70" s="39">
        <f t="shared" si="26"/>
        <v>0.41000000000000009</v>
      </c>
      <c r="H70" s="39">
        <f t="shared" si="27"/>
        <v>0</v>
      </c>
      <c r="I70" s="41">
        <f t="shared" ca="1" si="28"/>
        <v>1.0000000000000002</v>
      </c>
      <c r="J70" s="40">
        <f t="shared" ca="1" si="29"/>
        <v>24.25</v>
      </c>
      <c r="K70" s="40">
        <f t="shared" ca="1" si="30"/>
        <v>25.25</v>
      </c>
      <c r="L70" s="21">
        <f t="shared" ca="1" si="10"/>
        <v>24.75</v>
      </c>
      <c r="M70" s="21" t="str">
        <f t="shared" si="11"/>
        <v/>
      </c>
      <c r="N70" s="47">
        <f t="shared" ca="1" si="12"/>
        <v>27.173529411764704</v>
      </c>
      <c r="O70" s="47">
        <f t="shared" si="13"/>
        <v>25.606470588235293</v>
      </c>
      <c r="P70" s="38">
        <f t="shared" si="14"/>
        <v>170000</v>
      </c>
      <c r="Q70" s="38">
        <f t="shared" si="15"/>
        <v>170000</v>
      </c>
      <c r="R70" s="38">
        <f t="shared" si="16"/>
        <v>0</v>
      </c>
      <c r="S70" s="38">
        <f t="shared" ca="1" si="17"/>
        <v>-266400</v>
      </c>
      <c r="T70" s="38">
        <f t="shared" ca="1" si="18"/>
        <v>-266400</v>
      </c>
    </row>
    <row r="71" spans="1:22" x14ac:dyDescent="0.2">
      <c r="A71" s="21">
        <f t="shared" si="21"/>
        <v>53</v>
      </c>
      <c r="B71" s="38">
        <f t="shared" ca="1" si="22"/>
        <v>7838.9801279137164</v>
      </c>
      <c r="C71" s="21" t="s">
        <v>50</v>
      </c>
      <c r="D71" s="38">
        <f t="shared" ca="1" si="23"/>
        <v>222.51947939341198</v>
      </c>
      <c r="E71" s="21">
        <f t="shared" si="24"/>
        <v>12</v>
      </c>
      <c r="F71" s="21">
        <f t="shared" si="25"/>
        <v>0</v>
      </c>
      <c r="G71" s="39">
        <f t="shared" si="26"/>
        <v>0.29000000000000009</v>
      </c>
      <c r="H71" s="39">
        <f t="shared" si="27"/>
        <v>0</v>
      </c>
      <c r="I71" s="41">
        <f t="shared" ca="1" si="28"/>
        <v>0.99000000000000021</v>
      </c>
      <c r="J71" s="40">
        <f t="shared" ca="1" si="29"/>
        <v>24.254999999999999</v>
      </c>
      <c r="K71" s="40">
        <f t="shared" ca="1" si="30"/>
        <v>25.245000000000001</v>
      </c>
      <c r="L71" s="21">
        <f t="shared" ca="1" si="10"/>
        <v>24.75</v>
      </c>
      <c r="M71" s="21" t="str">
        <f t="shared" si="11"/>
        <v/>
      </c>
      <c r="N71" s="47">
        <f t="shared" ca="1" si="12"/>
        <v>27.173529411764704</v>
      </c>
      <c r="O71" s="47">
        <f t="shared" si="13"/>
        <v>25.606470588235293</v>
      </c>
      <c r="P71" s="38">
        <f t="shared" si="14"/>
        <v>170000</v>
      </c>
      <c r="Q71" s="38">
        <f t="shared" si="15"/>
        <v>170000</v>
      </c>
      <c r="R71" s="38">
        <f t="shared" si="16"/>
        <v>0</v>
      </c>
      <c r="S71" s="38">
        <f t="shared" ca="1" si="17"/>
        <v>-266400</v>
      </c>
      <c r="T71" s="38">
        <f t="shared" ca="1" si="18"/>
        <v>-266400</v>
      </c>
    </row>
    <row r="72" spans="1:22" x14ac:dyDescent="0.2">
      <c r="A72" s="21">
        <f t="shared" si="21"/>
        <v>54</v>
      </c>
      <c r="B72" s="38">
        <f t="shared" ca="1" si="22"/>
        <v>8078.9801279137164</v>
      </c>
      <c r="C72" s="21" t="s">
        <v>50</v>
      </c>
      <c r="D72" s="38">
        <f t="shared" ca="1" si="23"/>
        <v>240</v>
      </c>
      <c r="E72" s="21">
        <f t="shared" si="24"/>
        <v>11</v>
      </c>
      <c r="F72" s="21">
        <f t="shared" si="25"/>
        <v>0</v>
      </c>
      <c r="G72" s="39">
        <f t="shared" si="26"/>
        <v>0.20000000000000009</v>
      </c>
      <c r="H72" s="39">
        <f t="shared" si="27"/>
        <v>0</v>
      </c>
      <c r="I72" s="41">
        <f t="shared" ca="1" si="28"/>
        <v>0.9800000000000002</v>
      </c>
      <c r="J72" s="40">
        <f t="shared" ca="1" si="29"/>
        <v>24.26</v>
      </c>
      <c r="K72" s="40">
        <f t="shared" ca="1" si="30"/>
        <v>25.24</v>
      </c>
      <c r="L72" s="21">
        <f t="shared" ca="1" si="10"/>
        <v>24.75</v>
      </c>
      <c r="M72" s="21" t="str">
        <f t="shared" si="11"/>
        <v/>
      </c>
      <c r="N72" s="47">
        <f t="shared" ca="1" si="12"/>
        <v>27.173529411764704</v>
      </c>
      <c r="O72" s="47">
        <f t="shared" si="13"/>
        <v>25.606470588235293</v>
      </c>
      <c r="P72" s="38">
        <f t="shared" si="14"/>
        <v>170000</v>
      </c>
      <c r="Q72" s="38">
        <f t="shared" si="15"/>
        <v>170000</v>
      </c>
      <c r="R72" s="38">
        <f t="shared" si="16"/>
        <v>0</v>
      </c>
      <c r="S72" s="38">
        <f t="shared" ca="1" si="17"/>
        <v>-266400</v>
      </c>
      <c r="T72" s="38">
        <f t="shared" ca="1" si="18"/>
        <v>-266400</v>
      </c>
    </row>
    <row r="73" spans="1:22" x14ac:dyDescent="0.2">
      <c r="A73" s="21">
        <f t="shared" si="21"/>
        <v>55</v>
      </c>
      <c r="B73" s="38">
        <f t="shared" ca="1" si="22"/>
        <v>8318.9801279137173</v>
      </c>
      <c r="C73" s="21" t="s">
        <v>50</v>
      </c>
      <c r="D73" s="38">
        <f t="shared" ca="1" si="23"/>
        <v>240.00000000000023</v>
      </c>
      <c r="E73" s="21">
        <f t="shared" si="24"/>
        <v>10</v>
      </c>
      <c r="F73" s="21">
        <f t="shared" si="25"/>
        <v>0</v>
      </c>
      <c r="G73" s="39">
        <f t="shared" si="26"/>
        <v>0.1400000000000001</v>
      </c>
      <c r="H73" s="39">
        <f t="shared" si="27"/>
        <v>0</v>
      </c>
      <c r="I73" s="41">
        <f t="shared" ca="1" si="28"/>
        <v>0.9700000000000002</v>
      </c>
      <c r="J73" s="40">
        <f t="shared" ca="1" si="29"/>
        <v>24.265000000000001</v>
      </c>
      <c r="K73" s="40">
        <f t="shared" ca="1" si="30"/>
        <v>25.234999999999999</v>
      </c>
      <c r="L73" s="21">
        <f t="shared" ca="1" si="10"/>
        <v>24.75</v>
      </c>
      <c r="M73" s="21" t="str">
        <f t="shared" si="11"/>
        <v/>
      </c>
      <c r="N73" s="47">
        <f t="shared" ca="1" si="12"/>
        <v>27.173529411764704</v>
      </c>
      <c r="O73" s="47">
        <f t="shared" si="13"/>
        <v>25.606470588235293</v>
      </c>
      <c r="P73" s="38">
        <f t="shared" si="14"/>
        <v>170000</v>
      </c>
      <c r="Q73" s="38">
        <f t="shared" si="15"/>
        <v>170000</v>
      </c>
      <c r="R73" s="38">
        <f t="shared" si="16"/>
        <v>0</v>
      </c>
      <c r="S73" s="38">
        <f t="shared" ca="1" si="17"/>
        <v>-266400</v>
      </c>
      <c r="T73" s="38">
        <f t="shared" ca="1" si="18"/>
        <v>-266400</v>
      </c>
    </row>
    <row r="74" spans="1:22" x14ac:dyDescent="0.2">
      <c r="A74" s="21">
        <f t="shared" si="21"/>
        <v>56</v>
      </c>
      <c r="B74" s="38">
        <f t="shared" ca="1" si="22"/>
        <v>8558.9801279137173</v>
      </c>
      <c r="C74" s="21" t="s">
        <v>50</v>
      </c>
      <c r="D74" s="38">
        <f t="shared" ca="1" si="23"/>
        <v>240.00000000000023</v>
      </c>
      <c r="E74" s="21">
        <f t="shared" si="24"/>
        <v>9</v>
      </c>
      <c r="F74" s="21">
        <f t="shared" si="25"/>
        <v>0</v>
      </c>
      <c r="G74" s="39">
        <f t="shared" si="26"/>
        <v>0.10000000000000009</v>
      </c>
      <c r="H74" s="39">
        <f t="shared" si="27"/>
        <v>0</v>
      </c>
      <c r="I74" s="41">
        <f t="shared" ca="1" si="28"/>
        <v>0.96000000000000019</v>
      </c>
      <c r="J74" s="40">
        <f t="shared" ca="1" si="29"/>
        <v>24.27</v>
      </c>
      <c r="K74" s="40">
        <f t="shared" ca="1" si="30"/>
        <v>25.23</v>
      </c>
      <c r="L74" s="21">
        <f t="shared" ca="1" si="10"/>
        <v>24.75</v>
      </c>
      <c r="M74" s="21" t="str">
        <f t="shared" si="11"/>
        <v/>
      </c>
      <c r="N74" s="47">
        <f t="shared" ca="1" si="12"/>
        <v>27.173529411764704</v>
      </c>
      <c r="O74" s="47">
        <f t="shared" si="13"/>
        <v>25.606470588235293</v>
      </c>
      <c r="P74" s="38">
        <f t="shared" si="14"/>
        <v>170000</v>
      </c>
      <c r="Q74" s="38">
        <f t="shared" si="15"/>
        <v>170000</v>
      </c>
      <c r="R74" s="38">
        <f t="shared" si="16"/>
        <v>0</v>
      </c>
      <c r="S74" s="38">
        <f t="shared" ca="1" si="17"/>
        <v>-266400</v>
      </c>
      <c r="T74" s="38">
        <f t="shared" ca="1" si="18"/>
        <v>-266400</v>
      </c>
    </row>
    <row r="75" spans="1:22" x14ac:dyDescent="0.2">
      <c r="A75" s="21">
        <f t="shared" si="21"/>
        <v>57</v>
      </c>
      <c r="B75" s="38">
        <f t="shared" ca="1" si="22"/>
        <v>8798.9801279137173</v>
      </c>
      <c r="C75" s="21" t="s">
        <v>50</v>
      </c>
      <c r="D75" s="38">
        <f t="shared" ca="1" si="23"/>
        <v>240.00000000000023</v>
      </c>
      <c r="E75" s="21">
        <f t="shared" si="24"/>
        <v>8</v>
      </c>
      <c r="F75" s="21">
        <f t="shared" si="25"/>
        <v>0</v>
      </c>
      <c r="G75" s="39">
        <f t="shared" si="26"/>
        <v>7.000000000000009E-2</v>
      </c>
      <c r="H75" s="39">
        <f t="shared" si="27"/>
        <v>0</v>
      </c>
      <c r="I75" s="41">
        <f t="shared" ca="1" si="28"/>
        <v>0.95000000000000018</v>
      </c>
      <c r="J75" s="40">
        <f t="shared" ca="1" si="29"/>
        <v>24.274999999999999</v>
      </c>
      <c r="K75" s="40">
        <f t="shared" ca="1" si="30"/>
        <v>25.225000000000001</v>
      </c>
      <c r="L75" s="21">
        <f t="shared" ca="1" si="10"/>
        <v>24.75</v>
      </c>
      <c r="M75" s="21" t="str">
        <f t="shared" si="11"/>
        <v/>
      </c>
      <c r="N75" s="47">
        <f t="shared" ca="1" si="12"/>
        <v>27.173529411764704</v>
      </c>
      <c r="O75" s="47">
        <f t="shared" si="13"/>
        <v>25.606470588235293</v>
      </c>
      <c r="P75" s="38">
        <f t="shared" si="14"/>
        <v>170000</v>
      </c>
      <c r="Q75" s="38">
        <f t="shared" si="15"/>
        <v>170000</v>
      </c>
      <c r="R75" s="38">
        <f t="shared" si="16"/>
        <v>0</v>
      </c>
      <c r="S75" s="38">
        <f t="shared" ca="1" si="17"/>
        <v>-266400</v>
      </c>
      <c r="T75" s="38">
        <f t="shared" ca="1" si="18"/>
        <v>-266400</v>
      </c>
    </row>
    <row r="76" spans="1:22" x14ac:dyDescent="0.2">
      <c r="A76" s="21">
        <f t="shared" si="21"/>
        <v>58</v>
      </c>
      <c r="B76" s="38">
        <f t="shared" ca="1" si="22"/>
        <v>9038.9801279137173</v>
      </c>
      <c r="C76" s="21" t="s">
        <v>50</v>
      </c>
      <c r="D76" s="38">
        <f t="shared" ca="1" si="23"/>
        <v>240.00000000000023</v>
      </c>
      <c r="E76" s="21">
        <f t="shared" si="24"/>
        <v>7</v>
      </c>
      <c r="F76" s="21">
        <f t="shared" si="25"/>
        <v>0</v>
      </c>
      <c r="G76" s="39">
        <f t="shared" si="26"/>
        <v>5.0000000000000086E-2</v>
      </c>
      <c r="H76" s="39">
        <f t="shared" si="27"/>
        <v>0</v>
      </c>
      <c r="I76" s="41">
        <f t="shared" ca="1" si="28"/>
        <v>0.94000000000000017</v>
      </c>
      <c r="J76" s="40">
        <f t="shared" ca="1" si="29"/>
        <v>24.28</v>
      </c>
      <c r="K76" s="40">
        <f t="shared" ca="1" si="30"/>
        <v>25.22</v>
      </c>
      <c r="L76" s="21">
        <f t="shared" ca="1" si="10"/>
        <v>24.75</v>
      </c>
      <c r="M76" s="21" t="str">
        <f t="shared" si="11"/>
        <v/>
      </c>
      <c r="N76" s="47">
        <f t="shared" ca="1" si="12"/>
        <v>27.173529411764704</v>
      </c>
      <c r="O76" s="47">
        <f t="shared" si="13"/>
        <v>25.606470588235293</v>
      </c>
      <c r="P76" s="38">
        <f t="shared" si="14"/>
        <v>170000</v>
      </c>
      <c r="Q76" s="38">
        <f t="shared" si="15"/>
        <v>170000</v>
      </c>
      <c r="R76" s="38">
        <f t="shared" si="16"/>
        <v>0</v>
      </c>
      <c r="S76" s="38">
        <f t="shared" ca="1" si="17"/>
        <v>-266400</v>
      </c>
      <c r="T76" s="38">
        <f t="shared" ca="1" si="18"/>
        <v>-266400</v>
      </c>
    </row>
    <row r="77" spans="1:22" x14ac:dyDescent="0.2">
      <c r="A77" s="21">
        <f t="shared" si="21"/>
        <v>59</v>
      </c>
      <c r="B77" s="38">
        <f t="shared" ca="1" si="22"/>
        <v>9278.9801279137173</v>
      </c>
      <c r="C77" s="21" t="s">
        <v>50</v>
      </c>
      <c r="D77" s="38">
        <f t="shared" ca="1" si="23"/>
        <v>240</v>
      </c>
      <c r="E77" s="21">
        <f t="shared" si="24"/>
        <v>6</v>
      </c>
      <c r="F77" s="21">
        <f t="shared" si="25"/>
        <v>0</v>
      </c>
      <c r="G77" s="39">
        <f t="shared" si="26"/>
        <v>3.0000000000000086E-2</v>
      </c>
      <c r="H77" s="39">
        <f t="shared" si="27"/>
        <v>0</v>
      </c>
      <c r="I77" s="41">
        <f t="shared" ca="1" si="28"/>
        <v>0.93000000000000016</v>
      </c>
      <c r="J77" s="40">
        <f t="shared" ca="1" si="29"/>
        <v>24.285</v>
      </c>
      <c r="K77" s="40">
        <f t="shared" ca="1" si="30"/>
        <v>25.215</v>
      </c>
      <c r="L77" s="21">
        <f t="shared" ca="1" si="10"/>
        <v>24.75</v>
      </c>
      <c r="M77" s="21" t="str">
        <f t="shared" si="11"/>
        <v/>
      </c>
      <c r="N77" s="47">
        <f t="shared" ca="1" si="12"/>
        <v>27.173529411764704</v>
      </c>
      <c r="O77" s="47">
        <f t="shared" si="13"/>
        <v>25.606470588235293</v>
      </c>
      <c r="P77" s="38">
        <f t="shared" si="14"/>
        <v>170000</v>
      </c>
      <c r="Q77" s="38">
        <f t="shared" si="15"/>
        <v>170000</v>
      </c>
      <c r="R77" s="38">
        <f t="shared" si="16"/>
        <v>0</v>
      </c>
      <c r="S77" s="38">
        <f t="shared" ca="1" si="17"/>
        <v>-266400</v>
      </c>
      <c r="T77" s="38">
        <f t="shared" ca="1" si="18"/>
        <v>-266400</v>
      </c>
    </row>
    <row r="78" spans="1:22" x14ac:dyDescent="0.2">
      <c r="A78" s="21">
        <f t="shared" si="21"/>
        <v>60</v>
      </c>
      <c r="B78" s="38">
        <f t="shared" ca="1" si="22"/>
        <v>9518.9801279137173</v>
      </c>
      <c r="C78" s="21" t="s">
        <v>50</v>
      </c>
      <c r="D78" s="38">
        <f t="shared" ca="1" si="23"/>
        <v>240</v>
      </c>
      <c r="E78" s="21">
        <f t="shared" si="24"/>
        <v>5</v>
      </c>
      <c r="F78" s="21">
        <f t="shared" si="25"/>
        <v>0</v>
      </c>
      <c r="G78" s="39">
        <f t="shared" si="26"/>
        <v>2.0000000000000087E-2</v>
      </c>
      <c r="H78" s="39">
        <f t="shared" si="27"/>
        <v>0</v>
      </c>
      <c r="I78" s="41">
        <f t="shared" ca="1" si="28"/>
        <v>0.92000000000000015</v>
      </c>
      <c r="J78" s="40">
        <f t="shared" ca="1" si="29"/>
        <v>24.29</v>
      </c>
      <c r="K78" s="40">
        <f t="shared" ca="1" si="30"/>
        <v>25.21</v>
      </c>
      <c r="L78" s="21">
        <f t="shared" ca="1" si="10"/>
        <v>24.75</v>
      </c>
      <c r="M78" s="21" t="str">
        <f t="shared" si="11"/>
        <v/>
      </c>
      <c r="N78" s="47">
        <f t="shared" ca="1" si="12"/>
        <v>27.173529411764704</v>
      </c>
      <c r="O78" s="47">
        <f t="shared" si="13"/>
        <v>25.606470588235293</v>
      </c>
      <c r="P78" s="38">
        <f t="shared" si="14"/>
        <v>170000</v>
      </c>
      <c r="Q78" s="38">
        <f t="shared" si="15"/>
        <v>170000</v>
      </c>
      <c r="R78" s="38">
        <f t="shared" si="16"/>
        <v>0</v>
      </c>
      <c r="S78" s="38">
        <f t="shared" ca="1" si="17"/>
        <v>-266400</v>
      </c>
      <c r="T78" s="38">
        <f t="shared" ca="1" si="18"/>
        <v>-266400</v>
      </c>
    </row>
    <row r="79" spans="1:22" x14ac:dyDescent="0.2">
      <c r="A79" s="21">
        <f t="shared" si="21"/>
        <v>61</v>
      </c>
      <c r="B79" s="38">
        <f t="shared" ca="1" si="22"/>
        <v>9758.9801279137173</v>
      </c>
      <c r="C79" s="21" t="s">
        <v>50</v>
      </c>
      <c r="D79" s="38">
        <f t="shared" ca="1" si="23"/>
        <v>240</v>
      </c>
      <c r="E79" s="21">
        <f t="shared" si="24"/>
        <v>4</v>
      </c>
      <c r="F79" s="21">
        <f t="shared" si="25"/>
        <v>0</v>
      </c>
      <c r="G79" s="39">
        <f t="shared" si="26"/>
        <v>1.0000000000000087E-2</v>
      </c>
      <c r="H79" s="39">
        <f t="shared" si="27"/>
        <v>0</v>
      </c>
      <c r="I79" s="41">
        <f t="shared" ca="1" si="28"/>
        <v>0.91000000000000014</v>
      </c>
      <c r="J79" s="40">
        <f t="shared" ca="1" si="29"/>
        <v>24.295000000000002</v>
      </c>
      <c r="K79" s="40">
        <f t="shared" ca="1" si="30"/>
        <v>25.204999999999998</v>
      </c>
      <c r="L79" s="21">
        <f t="shared" ca="1" si="10"/>
        <v>24.75</v>
      </c>
      <c r="M79" s="21" t="str">
        <f t="shared" si="11"/>
        <v/>
      </c>
      <c r="N79" s="47">
        <f t="shared" ca="1" si="12"/>
        <v>27.173529411764704</v>
      </c>
      <c r="O79" s="47">
        <f t="shared" si="13"/>
        <v>25.606470588235293</v>
      </c>
      <c r="P79" s="38">
        <f t="shared" si="14"/>
        <v>170000</v>
      </c>
      <c r="Q79" s="38">
        <f t="shared" si="15"/>
        <v>170000</v>
      </c>
      <c r="R79" s="38">
        <f t="shared" si="16"/>
        <v>0</v>
      </c>
      <c r="S79" s="38">
        <f t="shared" ca="1" si="17"/>
        <v>-266400</v>
      </c>
      <c r="T79" s="38">
        <f t="shared" ca="1" si="18"/>
        <v>-266400</v>
      </c>
    </row>
    <row r="80" spans="1:22" x14ac:dyDescent="0.2">
      <c r="A80" s="21">
        <f t="shared" si="21"/>
        <v>62</v>
      </c>
      <c r="B80" s="38">
        <f t="shared" ca="1" si="22"/>
        <v>9998.9801279137173</v>
      </c>
      <c r="C80" s="21" t="s">
        <v>50</v>
      </c>
      <c r="D80" s="38">
        <f t="shared" ca="1" si="23"/>
        <v>240</v>
      </c>
      <c r="E80" s="21">
        <f t="shared" si="24"/>
        <v>3</v>
      </c>
      <c r="F80" s="21">
        <f t="shared" si="25"/>
        <v>0</v>
      </c>
      <c r="G80" s="39">
        <f t="shared" si="26"/>
        <v>8.6736173798840355E-17</v>
      </c>
      <c r="H80" s="39">
        <f t="shared" si="27"/>
        <v>0</v>
      </c>
      <c r="I80" s="41">
        <f t="shared" ca="1" si="28"/>
        <v>0.90000000000000013</v>
      </c>
      <c r="J80" s="40">
        <f t="shared" ca="1" si="29"/>
        <v>24.3</v>
      </c>
      <c r="K80" s="40">
        <f t="shared" ca="1" si="30"/>
        <v>25.2</v>
      </c>
      <c r="L80" s="21">
        <f t="shared" ca="1" si="10"/>
        <v>24.75</v>
      </c>
      <c r="M80" s="21" t="str">
        <f t="shared" si="11"/>
        <v/>
      </c>
      <c r="N80" s="47">
        <f t="shared" ca="1" si="12"/>
        <v>27.173529411764704</v>
      </c>
      <c r="O80" s="47">
        <f t="shared" si="13"/>
        <v>25.606470588235293</v>
      </c>
      <c r="P80" s="38">
        <f t="shared" si="14"/>
        <v>170000</v>
      </c>
      <c r="Q80" s="38">
        <f t="shared" si="15"/>
        <v>170000</v>
      </c>
      <c r="R80" s="38">
        <f t="shared" si="16"/>
        <v>0</v>
      </c>
      <c r="S80" s="38">
        <f t="shared" ca="1" si="17"/>
        <v>-266400</v>
      </c>
      <c r="T80" s="38">
        <f t="shared" ca="1" si="18"/>
        <v>-266400</v>
      </c>
    </row>
    <row r="81" spans="1:20" x14ac:dyDescent="0.2">
      <c r="A81" s="21">
        <f t="shared" si="21"/>
        <v>63</v>
      </c>
      <c r="B81" s="38">
        <f t="shared" ca="1" si="22"/>
        <v>10238.980127913717</v>
      </c>
      <c r="C81" s="21" t="s">
        <v>50</v>
      </c>
      <c r="D81" s="38">
        <f t="shared" ca="1" si="23"/>
        <v>240</v>
      </c>
      <c r="E81" s="21">
        <f t="shared" si="24"/>
        <v>2</v>
      </c>
      <c r="F81" s="21">
        <f t="shared" si="25"/>
        <v>0</v>
      </c>
      <c r="G81" s="39">
        <f t="shared" si="26"/>
        <v>0</v>
      </c>
      <c r="H81" s="39">
        <f t="shared" si="27"/>
        <v>0</v>
      </c>
      <c r="I81" s="41">
        <f t="shared" ca="1" si="28"/>
        <v>0.89000000000000012</v>
      </c>
      <c r="J81" s="40">
        <f t="shared" ca="1" si="29"/>
        <v>24.305</v>
      </c>
      <c r="K81" s="40">
        <f t="shared" ca="1" si="30"/>
        <v>25.195</v>
      </c>
      <c r="L81" s="21">
        <f t="shared" ca="1" si="10"/>
        <v>24.75</v>
      </c>
      <c r="M81" s="21" t="str">
        <f t="shared" si="11"/>
        <v/>
      </c>
      <c r="N81" s="47">
        <f t="shared" ca="1" si="12"/>
        <v>27.173529411764704</v>
      </c>
      <c r="O81" s="47">
        <f t="shared" si="13"/>
        <v>25.606470588235293</v>
      </c>
      <c r="P81" s="38">
        <f t="shared" si="14"/>
        <v>170000</v>
      </c>
      <c r="Q81" s="38">
        <f t="shared" si="15"/>
        <v>170000</v>
      </c>
      <c r="R81" s="38">
        <f t="shared" si="16"/>
        <v>0</v>
      </c>
      <c r="S81" s="38">
        <f t="shared" ca="1" si="17"/>
        <v>-266400</v>
      </c>
      <c r="T81" s="38">
        <f t="shared" ca="1" si="18"/>
        <v>-266400</v>
      </c>
    </row>
    <row r="82" spans="1:20" x14ac:dyDescent="0.2">
      <c r="A82" s="21">
        <f t="shared" si="21"/>
        <v>64</v>
      </c>
      <c r="B82" s="38">
        <f t="shared" ca="1" si="22"/>
        <v>10478.980127913717</v>
      </c>
      <c r="C82" s="21" t="s">
        <v>50</v>
      </c>
      <c r="D82" s="38">
        <f t="shared" ca="1" si="23"/>
        <v>240</v>
      </c>
      <c r="E82" s="21">
        <f t="shared" si="24"/>
        <v>1</v>
      </c>
      <c r="F82" s="21">
        <f t="shared" si="25"/>
        <v>0</v>
      </c>
      <c r="G82" s="39">
        <f t="shared" si="26"/>
        <v>0</v>
      </c>
      <c r="H82" s="39">
        <f t="shared" si="27"/>
        <v>0</v>
      </c>
      <c r="I82" s="41">
        <f t="shared" ca="1" si="28"/>
        <v>0.88000000000000012</v>
      </c>
      <c r="J82" s="40">
        <f t="shared" ca="1" si="29"/>
        <v>24.31</v>
      </c>
      <c r="K82" s="40">
        <f t="shared" ca="1" si="30"/>
        <v>25.19</v>
      </c>
      <c r="L82" s="21">
        <f t="shared" ca="1" si="10"/>
        <v>24.75</v>
      </c>
      <c r="M82" s="21" t="str">
        <f t="shared" si="11"/>
        <v/>
      </c>
      <c r="N82" s="47">
        <f t="shared" ca="1" si="12"/>
        <v>27.173529411764704</v>
      </c>
      <c r="O82" s="47">
        <f t="shared" si="13"/>
        <v>25.606470588235293</v>
      </c>
      <c r="P82" s="38">
        <f t="shared" si="14"/>
        <v>170000</v>
      </c>
      <c r="Q82" s="38">
        <f t="shared" si="15"/>
        <v>170000</v>
      </c>
      <c r="R82" s="38">
        <f t="shared" si="16"/>
        <v>0</v>
      </c>
      <c r="S82" s="38">
        <f t="shared" ca="1" si="17"/>
        <v>-266400</v>
      </c>
      <c r="T82" s="38">
        <f t="shared" ca="1" si="18"/>
        <v>-266400</v>
      </c>
    </row>
    <row r="83" spans="1:20" x14ac:dyDescent="0.2">
      <c r="A83" s="21">
        <f t="shared" si="21"/>
        <v>65</v>
      </c>
      <c r="B83" s="38">
        <f t="shared" ca="1" si="22"/>
        <v>10718.980127913717</v>
      </c>
      <c r="C83" s="21" t="s">
        <v>50</v>
      </c>
      <c r="D83" s="38">
        <f t="shared" ca="1" si="23"/>
        <v>240</v>
      </c>
      <c r="E83" s="21">
        <f t="shared" si="24"/>
        <v>0</v>
      </c>
      <c r="F83" s="21">
        <f t="shared" si="25"/>
        <v>0</v>
      </c>
      <c r="G83" s="39">
        <f t="shared" si="26"/>
        <v>0</v>
      </c>
      <c r="H83" s="39">
        <f t="shared" si="27"/>
        <v>0</v>
      </c>
      <c r="I83" s="41">
        <f t="shared" ca="1" si="28"/>
        <v>0.87000000000000011</v>
      </c>
      <c r="J83" s="40">
        <f t="shared" ca="1" si="29"/>
        <v>24.315000000000001</v>
      </c>
      <c r="K83" s="40">
        <f t="shared" ca="1" si="30"/>
        <v>25.184999999999999</v>
      </c>
      <c r="L83" s="21">
        <f t="shared" ca="1" si="10"/>
        <v>24.75</v>
      </c>
      <c r="M83" s="21" t="str">
        <f t="shared" si="11"/>
        <v/>
      </c>
      <c r="N83" s="47">
        <f t="shared" ca="1" si="12"/>
        <v>27.173529411764704</v>
      </c>
      <c r="O83" s="47">
        <f t="shared" si="13"/>
        <v>25.606470588235293</v>
      </c>
      <c r="P83" s="38">
        <f t="shared" si="14"/>
        <v>170000</v>
      </c>
      <c r="Q83" s="38">
        <f t="shared" si="15"/>
        <v>170000</v>
      </c>
      <c r="R83" s="38">
        <f t="shared" si="16"/>
        <v>0</v>
      </c>
      <c r="S83" s="38">
        <f t="shared" ca="1" si="17"/>
        <v>-266400</v>
      </c>
      <c r="T83" s="38">
        <f t="shared" ca="1" si="18"/>
        <v>-266400</v>
      </c>
    </row>
    <row r="84" spans="1:20" x14ac:dyDescent="0.2">
      <c r="A84" s="21">
        <f t="shared" si="21"/>
        <v>66</v>
      </c>
      <c r="B84" s="38">
        <f t="shared" ca="1" si="22"/>
        <v>10958.980127913717</v>
      </c>
      <c r="C84" s="21" t="s">
        <v>50</v>
      </c>
      <c r="D84" s="38">
        <f t="shared" ca="1" si="23"/>
        <v>240</v>
      </c>
      <c r="E84" s="21">
        <f t="shared" si="24"/>
        <v>0</v>
      </c>
      <c r="F84" s="21">
        <f t="shared" si="25"/>
        <v>0</v>
      </c>
      <c r="G84" s="39">
        <f t="shared" si="26"/>
        <v>0</v>
      </c>
      <c r="H84" s="39">
        <f t="shared" si="27"/>
        <v>0</v>
      </c>
      <c r="I84" s="41">
        <f t="shared" ca="1" si="28"/>
        <v>0.8600000000000001</v>
      </c>
      <c r="J84" s="40">
        <f t="shared" ca="1" si="29"/>
        <v>24.32</v>
      </c>
      <c r="K84" s="40">
        <f t="shared" ca="1" si="30"/>
        <v>25.18</v>
      </c>
      <c r="L84" s="21">
        <f t="shared" ca="1" si="10"/>
        <v>24.75</v>
      </c>
      <c r="M84" s="21" t="str">
        <f t="shared" si="11"/>
        <v/>
      </c>
      <c r="N84" s="47">
        <f t="shared" ca="1" si="12"/>
        <v>27.173529411764704</v>
      </c>
      <c r="O84" s="47">
        <f t="shared" si="13"/>
        <v>25.606470588235293</v>
      </c>
      <c r="P84" s="38">
        <f t="shared" si="14"/>
        <v>170000</v>
      </c>
      <c r="Q84" s="38">
        <f t="shared" si="15"/>
        <v>170000</v>
      </c>
      <c r="R84" s="38">
        <f t="shared" si="16"/>
        <v>0</v>
      </c>
      <c r="S84" s="38">
        <f t="shared" ca="1" si="17"/>
        <v>-266400</v>
      </c>
      <c r="T84" s="38">
        <f t="shared" ca="1" si="18"/>
        <v>-266400</v>
      </c>
    </row>
    <row r="85" spans="1:20" x14ac:dyDescent="0.2">
      <c r="A85" s="21">
        <f t="shared" si="21"/>
        <v>67</v>
      </c>
      <c r="B85" s="38">
        <f t="shared" ca="1" si="22"/>
        <v>11198.980127913717</v>
      </c>
      <c r="C85" s="21" t="s">
        <v>50</v>
      </c>
      <c r="D85" s="38">
        <f t="shared" ca="1" si="23"/>
        <v>240</v>
      </c>
      <c r="E85" s="21">
        <f t="shared" si="24"/>
        <v>0</v>
      </c>
      <c r="F85" s="21">
        <f t="shared" si="25"/>
        <v>0</v>
      </c>
      <c r="G85" s="39">
        <f t="shared" si="26"/>
        <v>0</v>
      </c>
      <c r="H85" s="39">
        <f t="shared" si="27"/>
        <v>0</v>
      </c>
      <c r="I85" s="41">
        <f t="shared" ca="1" si="28"/>
        <v>0.85000000000000009</v>
      </c>
      <c r="J85" s="40">
        <f t="shared" ca="1" si="29"/>
        <v>24.324999999999999</v>
      </c>
      <c r="K85" s="40">
        <f t="shared" ca="1" si="30"/>
        <v>25.175000000000001</v>
      </c>
      <c r="L85" s="21">
        <f t="shared" ref="L85:L148" ca="1" si="31">(J85+K85)/2</f>
        <v>24.75</v>
      </c>
      <c r="M85" s="21" t="str">
        <f t="shared" ref="M85:M148" si="32">IF(C85="Buy",J84,IF(C85="Sell",K84,""))</f>
        <v/>
      </c>
      <c r="N85" s="47">
        <f t="shared" ref="N85:N148" ca="1" si="33">IF(C85="Buy",(M85*10000+P84*N84)/(P84+10000),N84)</f>
        <v>27.173529411764704</v>
      </c>
      <c r="O85" s="47">
        <f t="shared" ref="O85:O148" si="34">IF(C85="Sell",(M85*10000+Q84*O84)/(Q84+10000),O84)</f>
        <v>25.606470588235293</v>
      </c>
      <c r="P85" s="38">
        <f t="shared" ref="P85:P148" si="35">IF(C85="Buy",P84+10000,P84)</f>
        <v>170000</v>
      </c>
      <c r="Q85" s="38">
        <f t="shared" ref="Q85:Q148" si="36">IF(C85="Sell",Q84+10000,Q84)</f>
        <v>170000</v>
      </c>
      <c r="R85" s="38">
        <f t="shared" ref="R85:R148" si="37">P85-Q85</f>
        <v>0</v>
      </c>
      <c r="S85" s="38">
        <f t="shared" ref="S85:S148" ca="1" si="38">Q85*O85-P85*N85</f>
        <v>-266400</v>
      </c>
      <c r="T85" s="38">
        <f t="shared" ref="T85:T148" ca="1" si="39">R85*L85+S85</f>
        <v>-266400</v>
      </c>
    </row>
    <row r="86" spans="1:20" x14ac:dyDescent="0.2">
      <c r="A86" s="21">
        <f t="shared" si="21"/>
        <v>68</v>
      </c>
      <c r="B86" s="38">
        <f t="shared" ca="1" si="22"/>
        <v>11438.980127913717</v>
      </c>
      <c r="C86" s="21" t="s">
        <v>50</v>
      </c>
      <c r="D86" s="38">
        <f t="shared" ca="1" si="23"/>
        <v>240</v>
      </c>
      <c r="E86" s="21">
        <f t="shared" si="24"/>
        <v>0</v>
      </c>
      <c r="F86" s="21">
        <f t="shared" si="25"/>
        <v>0</v>
      </c>
      <c r="G86" s="39">
        <f t="shared" si="26"/>
        <v>0</v>
      </c>
      <c r="H86" s="39">
        <f t="shared" si="27"/>
        <v>0</v>
      </c>
      <c r="I86" s="41">
        <f t="shared" ca="1" si="28"/>
        <v>0.84000000000000008</v>
      </c>
      <c r="J86" s="40">
        <f t="shared" ca="1" si="29"/>
        <v>24.33</v>
      </c>
      <c r="K86" s="40">
        <f t="shared" ca="1" si="30"/>
        <v>25.17</v>
      </c>
      <c r="L86" s="21">
        <f t="shared" ca="1" si="31"/>
        <v>24.75</v>
      </c>
      <c r="M86" s="21" t="str">
        <f t="shared" si="32"/>
        <v/>
      </c>
      <c r="N86" s="47">
        <f t="shared" ca="1" si="33"/>
        <v>27.173529411764704</v>
      </c>
      <c r="O86" s="47">
        <f t="shared" si="34"/>
        <v>25.606470588235293</v>
      </c>
      <c r="P86" s="38">
        <f t="shared" si="35"/>
        <v>170000</v>
      </c>
      <c r="Q86" s="38">
        <f t="shared" si="36"/>
        <v>170000</v>
      </c>
      <c r="R86" s="38">
        <f t="shared" si="37"/>
        <v>0</v>
      </c>
      <c r="S86" s="38">
        <f t="shared" ca="1" si="38"/>
        <v>-266400</v>
      </c>
      <c r="T86" s="38">
        <f t="shared" ca="1" si="39"/>
        <v>-266400</v>
      </c>
    </row>
    <row r="87" spans="1:20" x14ac:dyDescent="0.2">
      <c r="A87" s="21">
        <f t="shared" si="21"/>
        <v>69</v>
      </c>
      <c r="B87" s="38">
        <f t="shared" ca="1" si="22"/>
        <v>11678.980127913717</v>
      </c>
      <c r="C87" s="21" t="s">
        <v>50</v>
      </c>
      <c r="D87" s="38">
        <f t="shared" ca="1" si="23"/>
        <v>240</v>
      </c>
      <c r="E87" s="21">
        <f t="shared" si="24"/>
        <v>0</v>
      </c>
      <c r="F87" s="21">
        <f t="shared" si="25"/>
        <v>0</v>
      </c>
      <c r="G87" s="39">
        <f t="shared" si="26"/>
        <v>0</v>
      </c>
      <c r="H87" s="39">
        <f t="shared" si="27"/>
        <v>0</v>
      </c>
      <c r="I87" s="41">
        <f t="shared" ca="1" si="28"/>
        <v>0.83000000000000007</v>
      </c>
      <c r="J87" s="40">
        <f t="shared" ca="1" si="29"/>
        <v>24.335000000000001</v>
      </c>
      <c r="K87" s="40">
        <f t="shared" ca="1" si="30"/>
        <v>25.164999999999999</v>
      </c>
      <c r="L87" s="21">
        <f t="shared" ca="1" si="31"/>
        <v>24.75</v>
      </c>
      <c r="M87" s="21" t="str">
        <f t="shared" si="32"/>
        <v/>
      </c>
      <c r="N87" s="47">
        <f t="shared" ca="1" si="33"/>
        <v>27.173529411764704</v>
      </c>
      <c r="O87" s="47">
        <f t="shared" si="34"/>
        <v>25.606470588235293</v>
      </c>
      <c r="P87" s="38">
        <f t="shared" si="35"/>
        <v>170000</v>
      </c>
      <c r="Q87" s="38">
        <f t="shared" si="36"/>
        <v>170000</v>
      </c>
      <c r="R87" s="38">
        <f t="shared" si="37"/>
        <v>0</v>
      </c>
      <c r="S87" s="38">
        <f t="shared" ca="1" si="38"/>
        <v>-266400</v>
      </c>
      <c r="T87" s="38">
        <f t="shared" ca="1" si="39"/>
        <v>-266400</v>
      </c>
    </row>
    <row r="88" spans="1:20" x14ac:dyDescent="0.2">
      <c r="A88" s="21">
        <f t="shared" si="21"/>
        <v>70</v>
      </c>
      <c r="B88" s="38">
        <f t="shared" ca="1" si="22"/>
        <v>11918.980127913717</v>
      </c>
      <c r="C88" s="21" t="s">
        <v>50</v>
      </c>
      <c r="D88" s="38">
        <f t="shared" ca="1" si="23"/>
        <v>240</v>
      </c>
      <c r="E88" s="21">
        <f t="shared" si="24"/>
        <v>0</v>
      </c>
      <c r="F88" s="21">
        <f t="shared" si="25"/>
        <v>0</v>
      </c>
      <c r="G88" s="39">
        <f t="shared" si="26"/>
        <v>0</v>
      </c>
      <c r="H88" s="39">
        <f t="shared" si="27"/>
        <v>0</v>
      </c>
      <c r="I88" s="41">
        <f t="shared" ca="1" si="28"/>
        <v>0.82000000000000006</v>
      </c>
      <c r="J88" s="40">
        <f t="shared" ca="1" si="29"/>
        <v>24.34</v>
      </c>
      <c r="K88" s="40">
        <f t="shared" ca="1" si="30"/>
        <v>25.16</v>
      </c>
      <c r="L88" s="21">
        <f t="shared" ca="1" si="31"/>
        <v>24.75</v>
      </c>
      <c r="M88" s="21" t="str">
        <f t="shared" si="32"/>
        <v/>
      </c>
      <c r="N88" s="47">
        <f t="shared" ca="1" si="33"/>
        <v>27.173529411764704</v>
      </c>
      <c r="O88" s="47">
        <f t="shared" si="34"/>
        <v>25.606470588235293</v>
      </c>
      <c r="P88" s="38">
        <f t="shared" si="35"/>
        <v>170000</v>
      </c>
      <c r="Q88" s="38">
        <f t="shared" si="36"/>
        <v>170000</v>
      </c>
      <c r="R88" s="38">
        <f t="shared" si="37"/>
        <v>0</v>
      </c>
      <c r="S88" s="38">
        <f t="shared" ca="1" si="38"/>
        <v>-266400</v>
      </c>
      <c r="T88" s="38">
        <f t="shared" ca="1" si="39"/>
        <v>-266400</v>
      </c>
    </row>
    <row r="89" spans="1:20" x14ac:dyDescent="0.2">
      <c r="A89" s="21">
        <f t="shared" si="21"/>
        <v>71</v>
      </c>
      <c r="B89" s="38">
        <f t="shared" ca="1" si="22"/>
        <v>12158.980127913717</v>
      </c>
      <c r="C89" s="21" t="s">
        <v>50</v>
      </c>
      <c r="D89" s="38">
        <f t="shared" ca="1" si="23"/>
        <v>240</v>
      </c>
      <c r="E89" s="21">
        <f t="shared" si="24"/>
        <v>0</v>
      </c>
      <c r="F89" s="21">
        <f t="shared" si="25"/>
        <v>0</v>
      </c>
      <c r="G89" s="39">
        <f t="shared" si="26"/>
        <v>0</v>
      </c>
      <c r="H89" s="39">
        <f t="shared" si="27"/>
        <v>0</v>
      </c>
      <c r="I89" s="41">
        <f t="shared" ca="1" si="28"/>
        <v>0.81</v>
      </c>
      <c r="J89" s="40">
        <f t="shared" ca="1" si="29"/>
        <v>24.344999999999999</v>
      </c>
      <c r="K89" s="40">
        <f t="shared" ca="1" si="30"/>
        <v>25.155000000000001</v>
      </c>
      <c r="L89" s="21">
        <f t="shared" ca="1" si="31"/>
        <v>24.75</v>
      </c>
      <c r="M89" s="21" t="str">
        <f t="shared" si="32"/>
        <v/>
      </c>
      <c r="N89" s="47">
        <f t="shared" ca="1" si="33"/>
        <v>27.173529411764704</v>
      </c>
      <c r="O89" s="47">
        <f t="shared" si="34"/>
        <v>25.606470588235293</v>
      </c>
      <c r="P89" s="38">
        <f t="shared" si="35"/>
        <v>170000</v>
      </c>
      <c r="Q89" s="38">
        <f t="shared" si="36"/>
        <v>170000</v>
      </c>
      <c r="R89" s="38">
        <f t="shared" si="37"/>
        <v>0</v>
      </c>
      <c r="S89" s="38">
        <f t="shared" ca="1" si="38"/>
        <v>-266400</v>
      </c>
      <c r="T89" s="38">
        <f t="shared" ca="1" si="39"/>
        <v>-266400</v>
      </c>
    </row>
    <row r="90" spans="1:20" x14ac:dyDescent="0.2">
      <c r="A90" s="21">
        <f t="shared" si="21"/>
        <v>72</v>
      </c>
      <c r="B90" s="38">
        <f t="shared" ca="1" si="22"/>
        <v>12398.980127913717</v>
      </c>
      <c r="C90" s="21" t="s">
        <v>50</v>
      </c>
      <c r="D90" s="38">
        <f t="shared" ca="1" si="23"/>
        <v>240</v>
      </c>
      <c r="E90" s="21">
        <f t="shared" si="24"/>
        <v>0</v>
      </c>
      <c r="F90" s="21">
        <f t="shared" si="25"/>
        <v>0</v>
      </c>
      <c r="G90" s="39">
        <f t="shared" si="26"/>
        <v>0</v>
      </c>
      <c r="H90" s="39">
        <f t="shared" si="27"/>
        <v>0</v>
      </c>
      <c r="I90" s="41">
        <f t="shared" ca="1" si="28"/>
        <v>0.8</v>
      </c>
      <c r="J90" s="40">
        <f t="shared" ca="1" si="29"/>
        <v>24.35</v>
      </c>
      <c r="K90" s="40">
        <f t="shared" ca="1" si="30"/>
        <v>25.15</v>
      </c>
      <c r="L90" s="21">
        <f t="shared" ca="1" si="31"/>
        <v>24.75</v>
      </c>
      <c r="M90" s="21" t="str">
        <f t="shared" si="32"/>
        <v/>
      </c>
      <c r="N90" s="47">
        <f t="shared" ca="1" si="33"/>
        <v>27.173529411764704</v>
      </c>
      <c r="O90" s="47">
        <f t="shared" si="34"/>
        <v>25.606470588235293</v>
      </c>
      <c r="P90" s="38">
        <f t="shared" si="35"/>
        <v>170000</v>
      </c>
      <c r="Q90" s="38">
        <f t="shared" si="36"/>
        <v>170000</v>
      </c>
      <c r="R90" s="38">
        <f t="shared" si="37"/>
        <v>0</v>
      </c>
      <c r="S90" s="38">
        <f t="shared" ca="1" si="38"/>
        <v>-266400</v>
      </c>
      <c r="T90" s="38">
        <f t="shared" ca="1" si="39"/>
        <v>-266400</v>
      </c>
    </row>
    <row r="91" spans="1:20" x14ac:dyDescent="0.2">
      <c r="A91" s="21">
        <f t="shared" si="21"/>
        <v>73</v>
      </c>
      <c r="B91" s="38">
        <f t="shared" ca="1" si="22"/>
        <v>12638.980127913717</v>
      </c>
      <c r="C91" s="21" t="s">
        <v>50</v>
      </c>
      <c r="D91" s="38">
        <f t="shared" ca="1" si="23"/>
        <v>240</v>
      </c>
      <c r="E91" s="21">
        <f t="shared" si="24"/>
        <v>0</v>
      </c>
      <c r="F91" s="21">
        <f t="shared" si="25"/>
        <v>0</v>
      </c>
      <c r="G91" s="39">
        <f t="shared" si="26"/>
        <v>0</v>
      </c>
      <c r="H91" s="39">
        <f t="shared" si="27"/>
        <v>0</v>
      </c>
      <c r="I91" s="41">
        <f t="shared" ca="1" si="28"/>
        <v>0.79</v>
      </c>
      <c r="J91" s="40">
        <f t="shared" ca="1" si="29"/>
        <v>24.355</v>
      </c>
      <c r="K91" s="40">
        <f t="shared" ca="1" si="30"/>
        <v>25.145</v>
      </c>
      <c r="L91" s="21">
        <f t="shared" ca="1" si="31"/>
        <v>24.75</v>
      </c>
      <c r="M91" s="21" t="str">
        <f t="shared" si="32"/>
        <v/>
      </c>
      <c r="N91" s="47">
        <f t="shared" ca="1" si="33"/>
        <v>27.173529411764704</v>
      </c>
      <c r="O91" s="47">
        <f t="shared" si="34"/>
        <v>25.606470588235293</v>
      </c>
      <c r="P91" s="38">
        <f t="shared" si="35"/>
        <v>170000</v>
      </c>
      <c r="Q91" s="38">
        <f t="shared" si="36"/>
        <v>170000</v>
      </c>
      <c r="R91" s="38">
        <f t="shared" si="37"/>
        <v>0</v>
      </c>
      <c r="S91" s="38">
        <f t="shared" ca="1" si="38"/>
        <v>-266400</v>
      </c>
      <c r="T91" s="38">
        <f t="shared" ca="1" si="39"/>
        <v>-266400</v>
      </c>
    </row>
    <row r="92" spans="1:20" x14ac:dyDescent="0.2">
      <c r="A92" s="21">
        <f t="shared" si="21"/>
        <v>74</v>
      </c>
      <c r="B92" s="38">
        <f t="shared" ca="1" si="22"/>
        <v>12878.980127913717</v>
      </c>
      <c r="C92" s="21" t="s">
        <v>50</v>
      </c>
      <c r="D92" s="38">
        <f t="shared" ca="1" si="23"/>
        <v>240</v>
      </c>
      <c r="E92" s="21">
        <f t="shared" si="24"/>
        <v>0</v>
      </c>
      <c r="F92" s="21">
        <f t="shared" si="25"/>
        <v>0</v>
      </c>
      <c r="G92" s="39">
        <f t="shared" si="26"/>
        <v>0</v>
      </c>
      <c r="H92" s="39">
        <f t="shared" si="27"/>
        <v>0</v>
      </c>
      <c r="I92" s="41">
        <f t="shared" ca="1" si="28"/>
        <v>0.78</v>
      </c>
      <c r="J92" s="40">
        <f t="shared" ca="1" si="29"/>
        <v>24.36</v>
      </c>
      <c r="K92" s="40">
        <f t="shared" ca="1" si="30"/>
        <v>25.14</v>
      </c>
      <c r="L92" s="21">
        <f t="shared" ca="1" si="31"/>
        <v>24.75</v>
      </c>
      <c r="M92" s="21" t="str">
        <f t="shared" si="32"/>
        <v/>
      </c>
      <c r="N92" s="47">
        <f t="shared" ca="1" si="33"/>
        <v>27.173529411764704</v>
      </c>
      <c r="O92" s="47">
        <f t="shared" si="34"/>
        <v>25.606470588235293</v>
      </c>
      <c r="P92" s="38">
        <f t="shared" si="35"/>
        <v>170000</v>
      </c>
      <c r="Q92" s="38">
        <f t="shared" si="36"/>
        <v>170000</v>
      </c>
      <c r="R92" s="38">
        <f t="shared" si="37"/>
        <v>0</v>
      </c>
      <c r="S92" s="38">
        <f t="shared" ca="1" si="38"/>
        <v>-266400</v>
      </c>
      <c r="T92" s="38">
        <f t="shared" ca="1" si="39"/>
        <v>-266400</v>
      </c>
    </row>
    <row r="93" spans="1:20" x14ac:dyDescent="0.2">
      <c r="A93" s="21">
        <f t="shared" si="21"/>
        <v>75</v>
      </c>
      <c r="B93" s="38">
        <f t="shared" ca="1" si="22"/>
        <v>13118.980127913717</v>
      </c>
      <c r="C93" s="21" t="s">
        <v>50</v>
      </c>
      <c r="D93" s="38">
        <f t="shared" ca="1" si="23"/>
        <v>240</v>
      </c>
      <c r="E93" s="21">
        <f t="shared" si="24"/>
        <v>0</v>
      </c>
      <c r="F93" s="21">
        <f t="shared" si="25"/>
        <v>0</v>
      </c>
      <c r="G93" s="39">
        <f t="shared" si="26"/>
        <v>0</v>
      </c>
      <c r="H93" s="39">
        <f t="shared" si="27"/>
        <v>0</v>
      </c>
      <c r="I93" s="41">
        <f t="shared" ca="1" si="28"/>
        <v>0.77</v>
      </c>
      <c r="J93" s="40">
        <f t="shared" ca="1" si="29"/>
        <v>24.364999999999998</v>
      </c>
      <c r="K93" s="40">
        <f t="shared" ca="1" si="30"/>
        <v>25.135000000000002</v>
      </c>
      <c r="L93" s="21">
        <f t="shared" ca="1" si="31"/>
        <v>24.75</v>
      </c>
      <c r="M93" s="21" t="str">
        <f t="shared" si="32"/>
        <v/>
      </c>
      <c r="N93" s="47">
        <f t="shared" ca="1" si="33"/>
        <v>27.173529411764704</v>
      </c>
      <c r="O93" s="47">
        <f t="shared" si="34"/>
        <v>25.606470588235293</v>
      </c>
      <c r="P93" s="38">
        <f t="shared" si="35"/>
        <v>170000</v>
      </c>
      <c r="Q93" s="38">
        <f t="shared" si="36"/>
        <v>170000</v>
      </c>
      <c r="R93" s="38">
        <f t="shared" si="37"/>
        <v>0</v>
      </c>
      <c r="S93" s="38">
        <f t="shared" ca="1" si="38"/>
        <v>-266400</v>
      </c>
      <c r="T93" s="38">
        <f t="shared" ca="1" si="39"/>
        <v>-266400</v>
      </c>
    </row>
    <row r="94" spans="1:20" x14ac:dyDescent="0.2">
      <c r="A94" s="21">
        <f t="shared" si="21"/>
        <v>76</v>
      </c>
      <c r="B94" s="38">
        <f t="shared" ca="1" si="22"/>
        <v>13358.980127913717</v>
      </c>
      <c r="C94" s="21" t="s">
        <v>50</v>
      </c>
      <c r="D94" s="38">
        <f t="shared" ca="1" si="23"/>
        <v>240</v>
      </c>
      <c r="E94" s="21">
        <f t="shared" si="24"/>
        <v>0</v>
      </c>
      <c r="F94" s="21">
        <f t="shared" si="25"/>
        <v>0</v>
      </c>
      <c r="G94" s="39">
        <f t="shared" si="26"/>
        <v>0</v>
      </c>
      <c r="H94" s="39">
        <f t="shared" si="27"/>
        <v>0</v>
      </c>
      <c r="I94" s="41">
        <f t="shared" ca="1" si="28"/>
        <v>0.76</v>
      </c>
      <c r="J94" s="40">
        <f t="shared" ca="1" si="29"/>
        <v>24.37</v>
      </c>
      <c r="K94" s="40">
        <f t="shared" ca="1" si="30"/>
        <v>25.13</v>
      </c>
      <c r="L94" s="21">
        <f t="shared" ca="1" si="31"/>
        <v>24.75</v>
      </c>
      <c r="M94" s="21" t="str">
        <f t="shared" si="32"/>
        <v/>
      </c>
      <c r="N94" s="47">
        <f t="shared" ca="1" si="33"/>
        <v>27.173529411764704</v>
      </c>
      <c r="O94" s="47">
        <f t="shared" si="34"/>
        <v>25.606470588235293</v>
      </c>
      <c r="P94" s="38">
        <f t="shared" si="35"/>
        <v>170000</v>
      </c>
      <c r="Q94" s="38">
        <f t="shared" si="36"/>
        <v>170000</v>
      </c>
      <c r="R94" s="38">
        <f t="shared" si="37"/>
        <v>0</v>
      </c>
      <c r="S94" s="38">
        <f t="shared" ca="1" si="38"/>
        <v>-266400</v>
      </c>
      <c r="T94" s="38">
        <f t="shared" ca="1" si="39"/>
        <v>-266400</v>
      </c>
    </row>
    <row r="95" spans="1:20" x14ac:dyDescent="0.2">
      <c r="A95" s="21">
        <f t="shared" si="21"/>
        <v>77</v>
      </c>
      <c r="B95" s="38">
        <f t="shared" ca="1" si="22"/>
        <v>13598.980127913717</v>
      </c>
      <c r="C95" s="21" t="s">
        <v>50</v>
      </c>
      <c r="D95" s="38">
        <f t="shared" ca="1" si="23"/>
        <v>240</v>
      </c>
      <c r="E95" s="21">
        <f t="shared" si="24"/>
        <v>0</v>
      </c>
      <c r="F95" s="21">
        <f t="shared" si="25"/>
        <v>0</v>
      </c>
      <c r="G95" s="39">
        <f t="shared" si="26"/>
        <v>0</v>
      </c>
      <c r="H95" s="39">
        <f t="shared" si="27"/>
        <v>0</v>
      </c>
      <c r="I95" s="41">
        <f t="shared" ca="1" si="28"/>
        <v>0.75</v>
      </c>
      <c r="J95" s="40">
        <f t="shared" ca="1" si="29"/>
        <v>24.375</v>
      </c>
      <c r="K95" s="40">
        <f t="shared" ca="1" si="30"/>
        <v>25.125</v>
      </c>
      <c r="L95" s="21">
        <f t="shared" ca="1" si="31"/>
        <v>24.75</v>
      </c>
      <c r="M95" s="21" t="str">
        <f t="shared" si="32"/>
        <v/>
      </c>
      <c r="N95" s="47">
        <f t="shared" ca="1" si="33"/>
        <v>27.173529411764704</v>
      </c>
      <c r="O95" s="47">
        <f t="shared" si="34"/>
        <v>25.606470588235293</v>
      </c>
      <c r="P95" s="38">
        <f t="shared" si="35"/>
        <v>170000</v>
      </c>
      <c r="Q95" s="38">
        <f t="shared" si="36"/>
        <v>170000</v>
      </c>
      <c r="R95" s="38">
        <f t="shared" si="37"/>
        <v>0</v>
      </c>
      <c r="S95" s="38">
        <f t="shared" ca="1" si="38"/>
        <v>-266400</v>
      </c>
      <c r="T95" s="38">
        <f t="shared" ca="1" si="39"/>
        <v>-266400</v>
      </c>
    </row>
    <row r="96" spans="1:20" x14ac:dyDescent="0.2">
      <c r="A96" s="21">
        <f t="shared" si="21"/>
        <v>78</v>
      </c>
      <c r="B96" s="38">
        <f t="shared" ca="1" si="22"/>
        <v>13838.980127913717</v>
      </c>
      <c r="C96" s="21" t="s">
        <v>50</v>
      </c>
      <c r="D96" s="38">
        <f t="shared" ca="1" si="23"/>
        <v>240</v>
      </c>
      <c r="E96" s="21">
        <f t="shared" si="24"/>
        <v>0</v>
      </c>
      <c r="F96" s="21">
        <f t="shared" si="25"/>
        <v>0</v>
      </c>
      <c r="G96" s="39">
        <f t="shared" si="26"/>
        <v>0</v>
      </c>
      <c r="H96" s="39">
        <f t="shared" si="27"/>
        <v>0</v>
      </c>
      <c r="I96" s="41">
        <f t="shared" ca="1" si="28"/>
        <v>0.74</v>
      </c>
      <c r="J96" s="40">
        <f t="shared" ca="1" si="29"/>
        <v>24.38</v>
      </c>
      <c r="K96" s="40">
        <f t="shared" ca="1" si="30"/>
        <v>25.12</v>
      </c>
      <c r="L96" s="21">
        <f t="shared" ca="1" si="31"/>
        <v>24.75</v>
      </c>
      <c r="M96" s="21" t="str">
        <f t="shared" si="32"/>
        <v/>
      </c>
      <c r="N96" s="47">
        <f t="shared" ca="1" si="33"/>
        <v>27.173529411764704</v>
      </c>
      <c r="O96" s="47">
        <f t="shared" si="34"/>
        <v>25.606470588235293</v>
      </c>
      <c r="P96" s="38">
        <f t="shared" si="35"/>
        <v>170000</v>
      </c>
      <c r="Q96" s="38">
        <f t="shared" si="36"/>
        <v>170000</v>
      </c>
      <c r="R96" s="38">
        <f t="shared" si="37"/>
        <v>0</v>
      </c>
      <c r="S96" s="38">
        <f t="shared" ca="1" si="38"/>
        <v>-266400</v>
      </c>
      <c r="T96" s="38">
        <f t="shared" ca="1" si="39"/>
        <v>-266400</v>
      </c>
    </row>
    <row r="97" spans="1:20" x14ac:dyDescent="0.2">
      <c r="A97" s="21">
        <f t="shared" si="21"/>
        <v>79</v>
      </c>
      <c r="B97" s="38">
        <f t="shared" ca="1" si="22"/>
        <v>14078.980127913717</v>
      </c>
      <c r="C97" s="21" t="s">
        <v>50</v>
      </c>
      <c r="D97" s="38">
        <f t="shared" ca="1" si="23"/>
        <v>240</v>
      </c>
      <c r="E97" s="21">
        <f t="shared" si="24"/>
        <v>0</v>
      </c>
      <c r="F97" s="21">
        <f t="shared" si="25"/>
        <v>0</v>
      </c>
      <c r="G97" s="39">
        <f t="shared" si="26"/>
        <v>0</v>
      </c>
      <c r="H97" s="39">
        <f t="shared" si="27"/>
        <v>0</v>
      </c>
      <c r="I97" s="41">
        <f t="shared" ca="1" si="28"/>
        <v>0.73</v>
      </c>
      <c r="J97" s="40">
        <f t="shared" ca="1" si="29"/>
        <v>24.385000000000002</v>
      </c>
      <c r="K97" s="40">
        <f t="shared" ca="1" si="30"/>
        <v>25.114999999999998</v>
      </c>
      <c r="L97" s="21">
        <f t="shared" ca="1" si="31"/>
        <v>24.75</v>
      </c>
      <c r="M97" s="21" t="str">
        <f t="shared" si="32"/>
        <v/>
      </c>
      <c r="N97" s="47">
        <f t="shared" ca="1" si="33"/>
        <v>27.173529411764704</v>
      </c>
      <c r="O97" s="47">
        <f t="shared" si="34"/>
        <v>25.606470588235293</v>
      </c>
      <c r="P97" s="38">
        <f t="shared" si="35"/>
        <v>170000</v>
      </c>
      <c r="Q97" s="38">
        <f t="shared" si="36"/>
        <v>170000</v>
      </c>
      <c r="R97" s="38">
        <f t="shared" si="37"/>
        <v>0</v>
      </c>
      <c r="S97" s="38">
        <f t="shared" ca="1" si="38"/>
        <v>-266400</v>
      </c>
      <c r="T97" s="38">
        <f t="shared" ca="1" si="39"/>
        <v>-266400</v>
      </c>
    </row>
    <row r="98" spans="1:20" x14ac:dyDescent="0.2">
      <c r="A98" s="21">
        <f t="shared" si="21"/>
        <v>80</v>
      </c>
      <c r="B98" s="38">
        <f t="shared" ca="1" si="22"/>
        <v>14318.980127913717</v>
      </c>
      <c r="C98" s="21" t="s">
        <v>50</v>
      </c>
      <c r="D98" s="38">
        <f t="shared" ca="1" si="23"/>
        <v>240</v>
      </c>
      <c r="E98" s="21">
        <f t="shared" si="24"/>
        <v>0</v>
      </c>
      <c r="F98" s="21">
        <f t="shared" si="25"/>
        <v>0</v>
      </c>
      <c r="G98" s="39">
        <f t="shared" si="26"/>
        <v>0</v>
      </c>
      <c r="H98" s="39">
        <f t="shared" si="27"/>
        <v>0</v>
      </c>
      <c r="I98" s="41">
        <f t="shared" ca="1" si="28"/>
        <v>0.72</v>
      </c>
      <c r="J98" s="40">
        <f t="shared" ca="1" si="29"/>
        <v>24.39</v>
      </c>
      <c r="K98" s="40">
        <f t="shared" ca="1" si="30"/>
        <v>25.11</v>
      </c>
      <c r="L98" s="21">
        <f t="shared" ca="1" si="31"/>
        <v>24.75</v>
      </c>
      <c r="M98" s="21" t="str">
        <f t="shared" si="32"/>
        <v/>
      </c>
      <c r="N98" s="47">
        <f t="shared" ca="1" si="33"/>
        <v>27.173529411764704</v>
      </c>
      <c r="O98" s="47">
        <f t="shared" si="34"/>
        <v>25.606470588235293</v>
      </c>
      <c r="P98" s="38">
        <f t="shared" si="35"/>
        <v>170000</v>
      </c>
      <c r="Q98" s="38">
        <f t="shared" si="36"/>
        <v>170000</v>
      </c>
      <c r="R98" s="38">
        <f t="shared" si="37"/>
        <v>0</v>
      </c>
      <c r="S98" s="38">
        <f t="shared" ca="1" si="38"/>
        <v>-266400</v>
      </c>
      <c r="T98" s="38">
        <f t="shared" ca="1" si="39"/>
        <v>-266400</v>
      </c>
    </row>
    <row r="99" spans="1:20" x14ac:dyDescent="0.2">
      <c r="A99" s="21">
        <f t="shared" si="21"/>
        <v>81</v>
      </c>
      <c r="B99" s="38">
        <f t="shared" ca="1" si="22"/>
        <v>14558.980127913717</v>
      </c>
      <c r="C99" s="21" t="s">
        <v>50</v>
      </c>
      <c r="D99" s="38">
        <f t="shared" ca="1" si="23"/>
        <v>240</v>
      </c>
      <c r="E99" s="21">
        <f t="shared" si="24"/>
        <v>0</v>
      </c>
      <c r="F99" s="21">
        <f t="shared" si="25"/>
        <v>0</v>
      </c>
      <c r="G99" s="39">
        <f t="shared" si="26"/>
        <v>0</v>
      </c>
      <c r="H99" s="39">
        <f t="shared" si="27"/>
        <v>0</v>
      </c>
      <c r="I99" s="41">
        <f t="shared" ca="1" si="28"/>
        <v>0.71</v>
      </c>
      <c r="J99" s="40">
        <f t="shared" ca="1" si="29"/>
        <v>24.395</v>
      </c>
      <c r="K99" s="40">
        <f t="shared" ca="1" si="30"/>
        <v>25.105</v>
      </c>
      <c r="L99" s="21">
        <f t="shared" ca="1" si="31"/>
        <v>24.75</v>
      </c>
      <c r="M99" s="21" t="str">
        <f t="shared" si="32"/>
        <v/>
      </c>
      <c r="N99" s="47">
        <f t="shared" ca="1" si="33"/>
        <v>27.173529411764704</v>
      </c>
      <c r="O99" s="47">
        <f t="shared" si="34"/>
        <v>25.606470588235293</v>
      </c>
      <c r="P99" s="38">
        <f t="shared" si="35"/>
        <v>170000</v>
      </c>
      <c r="Q99" s="38">
        <f t="shared" si="36"/>
        <v>170000</v>
      </c>
      <c r="R99" s="38">
        <f t="shared" si="37"/>
        <v>0</v>
      </c>
      <c r="S99" s="38">
        <f t="shared" ca="1" si="38"/>
        <v>-266400</v>
      </c>
      <c r="T99" s="38">
        <f t="shared" ca="1" si="39"/>
        <v>-266400</v>
      </c>
    </row>
    <row r="100" spans="1:20" x14ac:dyDescent="0.2">
      <c r="A100" s="21">
        <f t="shared" ref="A100:A151" si="40">A99+1</f>
        <v>82</v>
      </c>
      <c r="B100" s="38">
        <f t="shared" ref="B100:B151" ca="1" si="41">IF(C100&lt;&gt;"null",RAND()*240+B99,240+B99)</f>
        <v>14798.980127913717</v>
      </c>
      <c r="C100" s="21" t="s">
        <v>50</v>
      </c>
      <c r="D100" s="38">
        <f t="shared" ref="D100:D151" ca="1" si="42">((B100-B99)+(B99-B98)+(B98-B97)+(B97-B96))/4</f>
        <v>240</v>
      </c>
      <c r="E100" s="21">
        <f t="shared" ref="E100:E151" si="43">MAX(0,IF(C100="Buy",E99+1,E99-MAX(1,ROUND($F$5*E99,0))))</f>
        <v>0</v>
      </c>
      <c r="F100" s="21">
        <f t="shared" ref="F100:F151" si="44">MAX(0,IF(C100="Sell",F99+1,F99-MAX(1,ROUND($F$5*F99,0))))</f>
        <v>0</v>
      </c>
      <c r="G100" s="39">
        <f t="shared" ref="G100:G151" si="45">MAX($J$3,IF(C100="Buy",MAX(0,VLOOKUP(E100,Trans,3,FALSE)+G99),MAX(0,G99-MAX(0.01,ROUND(G99*$F$4,2)))))</f>
        <v>0</v>
      </c>
      <c r="H100" s="39">
        <f t="shared" ref="H100:H151" si="46">MAX($J$3,IF(C100="Sell",MAX(0,VLOOKUP(F100,Trans,3,FALSE)+H99),MAX(0,H99-MAX(0.01,ROUND(H99*$F$4,2)))))</f>
        <v>0</v>
      </c>
      <c r="I100" s="41">
        <f t="shared" ref="I100:I151" ca="1" si="47">MAX($J$2,H100+$J$4,G100+0.01,IF(C100="Sell",VLOOKUP(F100,Trans,2,FALSE),IF(C100="Buy",VLOOKUP(E100,Trans,2,FALSE),0))+VLOOKUP(D100,Intensity,2,TRUE)+I99)</f>
        <v>0.7</v>
      </c>
      <c r="J100" s="40">
        <f t="shared" ref="J100:J151" ca="1" si="48">IF(C100="Sell",K100-I100,IF(C100="Buy",J99-G100,((J99+K99)/2-I100/2)))</f>
        <v>24.4</v>
      </c>
      <c r="K100" s="40">
        <f t="shared" ref="K100:K151" ca="1" si="49">IF(C100="Sell",K99+H100,IF(C100="Buy",J100+I100,((J99+K99)/2+I100/2)))</f>
        <v>25.1</v>
      </c>
      <c r="L100" s="21">
        <f t="shared" ca="1" si="31"/>
        <v>24.75</v>
      </c>
      <c r="M100" s="21" t="str">
        <f t="shared" si="32"/>
        <v/>
      </c>
      <c r="N100" s="47">
        <f t="shared" ca="1" si="33"/>
        <v>27.173529411764704</v>
      </c>
      <c r="O100" s="47">
        <f t="shared" si="34"/>
        <v>25.606470588235293</v>
      </c>
      <c r="P100" s="38">
        <f t="shared" si="35"/>
        <v>170000</v>
      </c>
      <c r="Q100" s="38">
        <f t="shared" si="36"/>
        <v>170000</v>
      </c>
      <c r="R100" s="38">
        <f t="shared" si="37"/>
        <v>0</v>
      </c>
      <c r="S100" s="38">
        <f t="shared" ca="1" si="38"/>
        <v>-266400</v>
      </c>
      <c r="T100" s="38">
        <f t="shared" ca="1" si="39"/>
        <v>-266400</v>
      </c>
    </row>
    <row r="101" spans="1:20" x14ac:dyDescent="0.2">
      <c r="A101" s="21">
        <f t="shared" si="40"/>
        <v>83</v>
      </c>
      <c r="B101" s="38">
        <f t="shared" ca="1" si="41"/>
        <v>15038.980127913717</v>
      </c>
      <c r="C101" s="21" t="s">
        <v>50</v>
      </c>
      <c r="D101" s="38">
        <f t="shared" ca="1" si="42"/>
        <v>240</v>
      </c>
      <c r="E101" s="21">
        <f t="shared" si="43"/>
        <v>0</v>
      </c>
      <c r="F101" s="21">
        <f t="shared" si="44"/>
        <v>0</v>
      </c>
      <c r="G101" s="39">
        <f t="shared" si="45"/>
        <v>0</v>
      </c>
      <c r="H101" s="39">
        <f t="shared" si="46"/>
        <v>0</v>
      </c>
      <c r="I101" s="41">
        <f t="shared" ca="1" si="47"/>
        <v>0.69</v>
      </c>
      <c r="J101" s="40">
        <f t="shared" ca="1" si="48"/>
        <v>24.405000000000001</v>
      </c>
      <c r="K101" s="40">
        <f t="shared" ca="1" si="49"/>
        <v>25.094999999999999</v>
      </c>
      <c r="L101" s="21">
        <f t="shared" ca="1" si="31"/>
        <v>24.75</v>
      </c>
      <c r="M101" s="21" t="str">
        <f t="shared" si="32"/>
        <v/>
      </c>
      <c r="N101" s="47">
        <f t="shared" ca="1" si="33"/>
        <v>27.173529411764704</v>
      </c>
      <c r="O101" s="47">
        <f t="shared" si="34"/>
        <v>25.606470588235293</v>
      </c>
      <c r="P101" s="38">
        <f t="shared" si="35"/>
        <v>170000</v>
      </c>
      <c r="Q101" s="38">
        <f t="shared" si="36"/>
        <v>170000</v>
      </c>
      <c r="R101" s="38">
        <f t="shared" si="37"/>
        <v>0</v>
      </c>
      <c r="S101" s="38">
        <f t="shared" ca="1" si="38"/>
        <v>-266400</v>
      </c>
      <c r="T101" s="38">
        <f t="shared" ca="1" si="39"/>
        <v>-266400</v>
      </c>
    </row>
    <row r="102" spans="1:20" x14ac:dyDescent="0.2">
      <c r="A102" s="21">
        <f t="shared" si="40"/>
        <v>84</v>
      </c>
      <c r="B102" s="38">
        <f t="shared" ca="1" si="41"/>
        <v>15278.980127913717</v>
      </c>
      <c r="C102" s="21" t="s">
        <v>50</v>
      </c>
      <c r="D102" s="38">
        <f t="shared" ca="1" si="42"/>
        <v>240</v>
      </c>
      <c r="E102" s="21">
        <f t="shared" si="43"/>
        <v>0</v>
      </c>
      <c r="F102" s="21">
        <f t="shared" si="44"/>
        <v>0</v>
      </c>
      <c r="G102" s="39">
        <f t="shared" si="45"/>
        <v>0</v>
      </c>
      <c r="H102" s="39">
        <f t="shared" si="46"/>
        <v>0</v>
      </c>
      <c r="I102" s="41">
        <f t="shared" ca="1" si="47"/>
        <v>0.67999999999999994</v>
      </c>
      <c r="J102" s="40">
        <f t="shared" ca="1" si="48"/>
        <v>24.41</v>
      </c>
      <c r="K102" s="40">
        <f t="shared" ca="1" si="49"/>
        <v>25.09</v>
      </c>
      <c r="L102" s="21">
        <f t="shared" ca="1" si="31"/>
        <v>24.75</v>
      </c>
      <c r="M102" s="21" t="str">
        <f t="shared" si="32"/>
        <v/>
      </c>
      <c r="N102" s="47">
        <f t="shared" ca="1" si="33"/>
        <v>27.173529411764704</v>
      </c>
      <c r="O102" s="47">
        <f t="shared" si="34"/>
        <v>25.606470588235293</v>
      </c>
      <c r="P102" s="38">
        <f t="shared" si="35"/>
        <v>170000</v>
      </c>
      <c r="Q102" s="38">
        <f t="shared" si="36"/>
        <v>170000</v>
      </c>
      <c r="R102" s="38">
        <f t="shared" si="37"/>
        <v>0</v>
      </c>
      <c r="S102" s="38">
        <f t="shared" ca="1" si="38"/>
        <v>-266400</v>
      </c>
      <c r="T102" s="38">
        <f t="shared" ca="1" si="39"/>
        <v>-266400</v>
      </c>
    </row>
    <row r="103" spans="1:20" x14ac:dyDescent="0.2">
      <c r="A103" s="21">
        <f t="shared" si="40"/>
        <v>85</v>
      </c>
      <c r="B103" s="38">
        <f t="shared" ca="1" si="41"/>
        <v>15518.980127913717</v>
      </c>
      <c r="C103" s="21" t="s">
        <v>50</v>
      </c>
      <c r="D103" s="38">
        <f t="shared" ca="1" si="42"/>
        <v>240</v>
      </c>
      <c r="E103" s="21">
        <f t="shared" si="43"/>
        <v>0</v>
      </c>
      <c r="F103" s="21">
        <f t="shared" si="44"/>
        <v>0</v>
      </c>
      <c r="G103" s="39">
        <f t="shared" si="45"/>
        <v>0</v>
      </c>
      <c r="H103" s="39">
        <f t="shared" si="46"/>
        <v>0</v>
      </c>
      <c r="I103" s="41">
        <f t="shared" ca="1" si="47"/>
        <v>0.66999999999999993</v>
      </c>
      <c r="J103" s="40">
        <f t="shared" ca="1" si="48"/>
        <v>24.414999999999999</v>
      </c>
      <c r="K103" s="40">
        <f t="shared" ca="1" si="49"/>
        <v>25.085000000000001</v>
      </c>
      <c r="L103" s="21">
        <f t="shared" ca="1" si="31"/>
        <v>24.75</v>
      </c>
      <c r="M103" s="21" t="str">
        <f t="shared" si="32"/>
        <v/>
      </c>
      <c r="N103" s="47">
        <f t="shared" ca="1" si="33"/>
        <v>27.173529411764704</v>
      </c>
      <c r="O103" s="47">
        <f t="shared" si="34"/>
        <v>25.606470588235293</v>
      </c>
      <c r="P103" s="38">
        <f t="shared" si="35"/>
        <v>170000</v>
      </c>
      <c r="Q103" s="38">
        <f t="shared" si="36"/>
        <v>170000</v>
      </c>
      <c r="R103" s="38">
        <f t="shared" si="37"/>
        <v>0</v>
      </c>
      <c r="S103" s="38">
        <f t="shared" ca="1" si="38"/>
        <v>-266400</v>
      </c>
      <c r="T103" s="38">
        <f t="shared" ca="1" si="39"/>
        <v>-266400</v>
      </c>
    </row>
    <row r="104" spans="1:20" x14ac:dyDescent="0.2">
      <c r="A104" s="21">
        <f t="shared" si="40"/>
        <v>86</v>
      </c>
      <c r="B104" s="38">
        <f t="shared" ca="1" si="41"/>
        <v>15758.980127913717</v>
      </c>
      <c r="C104" s="21" t="s">
        <v>50</v>
      </c>
      <c r="D104" s="38">
        <f t="shared" ca="1" si="42"/>
        <v>240</v>
      </c>
      <c r="E104" s="21">
        <f t="shared" si="43"/>
        <v>0</v>
      </c>
      <c r="F104" s="21">
        <f t="shared" si="44"/>
        <v>0</v>
      </c>
      <c r="G104" s="39">
        <f t="shared" si="45"/>
        <v>0</v>
      </c>
      <c r="H104" s="39">
        <f t="shared" si="46"/>
        <v>0</v>
      </c>
      <c r="I104" s="41">
        <f t="shared" ca="1" si="47"/>
        <v>0.65999999999999992</v>
      </c>
      <c r="J104" s="40">
        <f t="shared" ca="1" si="48"/>
        <v>24.42</v>
      </c>
      <c r="K104" s="40">
        <f t="shared" ca="1" si="49"/>
        <v>25.08</v>
      </c>
      <c r="L104" s="21">
        <f t="shared" ca="1" si="31"/>
        <v>24.75</v>
      </c>
      <c r="M104" s="21" t="str">
        <f t="shared" si="32"/>
        <v/>
      </c>
      <c r="N104" s="47">
        <f t="shared" ca="1" si="33"/>
        <v>27.173529411764704</v>
      </c>
      <c r="O104" s="47">
        <f t="shared" si="34"/>
        <v>25.606470588235293</v>
      </c>
      <c r="P104" s="38">
        <f t="shared" si="35"/>
        <v>170000</v>
      </c>
      <c r="Q104" s="38">
        <f t="shared" si="36"/>
        <v>170000</v>
      </c>
      <c r="R104" s="38">
        <f t="shared" si="37"/>
        <v>0</v>
      </c>
      <c r="S104" s="38">
        <f t="shared" ca="1" si="38"/>
        <v>-266400</v>
      </c>
      <c r="T104" s="38">
        <f t="shared" ca="1" si="39"/>
        <v>-266400</v>
      </c>
    </row>
    <row r="105" spans="1:20" x14ac:dyDescent="0.2">
      <c r="A105" s="21">
        <f t="shared" si="40"/>
        <v>87</v>
      </c>
      <c r="B105" s="38">
        <f t="shared" ca="1" si="41"/>
        <v>15998.980127913717</v>
      </c>
      <c r="C105" s="21" t="s">
        <v>50</v>
      </c>
      <c r="D105" s="38">
        <f t="shared" ca="1" si="42"/>
        <v>240</v>
      </c>
      <c r="E105" s="21">
        <f t="shared" si="43"/>
        <v>0</v>
      </c>
      <c r="F105" s="21">
        <f t="shared" si="44"/>
        <v>0</v>
      </c>
      <c r="G105" s="39">
        <f t="shared" si="45"/>
        <v>0</v>
      </c>
      <c r="H105" s="39">
        <f t="shared" si="46"/>
        <v>0</v>
      </c>
      <c r="I105" s="41">
        <f t="shared" ca="1" si="47"/>
        <v>0.64999999999999991</v>
      </c>
      <c r="J105" s="40">
        <f t="shared" ca="1" si="48"/>
        <v>24.425000000000001</v>
      </c>
      <c r="K105" s="40">
        <f t="shared" ca="1" si="49"/>
        <v>25.074999999999999</v>
      </c>
      <c r="L105" s="21">
        <f t="shared" ca="1" si="31"/>
        <v>24.75</v>
      </c>
      <c r="M105" s="21" t="str">
        <f t="shared" si="32"/>
        <v/>
      </c>
      <c r="N105" s="47">
        <f t="shared" ca="1" si="33"/>
        <v>27.173529411764704</v>
      </c>
      <c r="O105" s="47">
        <f t="shared" si="34"/>
        <v>25.606470588235293</v>
      </c>
      <c r="P105" s="38">
        <f t="shared" si="35"/>
        <v>170000</v>
      </c>
      <c r="Q105" s="38">
        <f t="shared" si="36"/>
        <v>170000</v>
      </c>
      <c r="R105" s="38">
        <f t="shared" si="37"/>
        <v>0</v>
      </c>
      <c r="S105" s="38">
        <f t="shared" ca="1" si="38"/>
        <v>-266400</v>
      </c>
      <c r="T105" s="38">
        <f t="shared" ca="1" si="39"/>
        <v>-266400</v>
      </c>
    </row>
    <row r="106" spans="1:20" x14ac:dyDescent="0.2">
      <c r="A106" s="21">
        <f t="shared" si="40"/>
        <v>88</v>
      </c>
      <c r="B106" s="38">
        <f t="shared" ca="1" si="41"/>
        <v>16238.980127913717</v>
      </c>
      <c r="C106" s="21" t="s">
        <v>50</v>
      </c>
      <c r="D106" s="38">
        <f t="shared" ca="1" si="42"/>
        <v>240</v>
      </c>
      <c r="E106" s="21">
        <f t="shared" si="43"/>
        <v>0</v>
      </c>
      <c r="F106" s="21">
        <f t="shared" si="44"/>
        <v>0</v>
      </c>
      <c r="G106" s="39">
        <f t="shared" si="45"/>
        <v>0</v>
      </c>
      <c r="H106" s="39">
        <f t="shared" si="46"/>
        <v>0</v>
      </c>
      <c r="I106" s="41">
        <f t="shared" ca="1" si="47"/>
        <v>0.6399999999999999</v>
      </c>
      <c r="J106" s="40">
        <f t="shared" ca="1" si="48"/>
        <v>24.43</v>
      </c>
      <c r="K106" s="40">
        <f t="shared" ca="1" si="49"/>
        <v>25.07</v>
      </c>
      <c r="L106" s="21">
        <f t="shared" ca="1" si="31"/>
        <v>24.75</v>
      </c>
      <c r="M106" s="21" t="str">
        <f t="shared" si="32"/>
        <v/>
      </c>
      <c r="N106" s="47">
        <f t="shared" ca="1" si="33"/>
        <v>27.173529411764704</v>
      </c>
      <c r="O106" s="47">
        <f t="shared" si="34"/>
        <v>25.606470588235293</v>
      </c>
      <c r="P106" s="38">
        <f t="shared" si="35"/>
        <v>170000</v>
      </c>
      <c r="Q106" s="38">
        <f t="shared" si="36"/>
        <v>170000</v>
      </c>
      <c r="R106" s="38">
        <f t="shared" si="37"/>
        <v>0</v>
      </c>
      <c r="S106" s="38">
        <f t="shared" ca="1" si="38"/>
        <v>-266400</v>
      </c>
      <c r="T106" s="38">
        <f t="shared" ca="1" si="39"/>
        <v>-266400</v>
      </c>
    </row>
    <row r="107" spans="1:20" x14ac:dyDescent="0.2">
      <c r="A107" s="21">
        <f t="shared" si="40"/>
        <v>89</v>
      </c>
      <c r="B107" s="38">
        <f t="shared" ca="1" si="41"/>
        <v>16478.980127913717</v>
      </c>
      <c r="C107" s="21" t="s">
        <v>50</v>
      </c>
      <c r="D107" s="38">
        <f t="shared" ca="1" si="42"/>
        <v>240</v>
      </c>
      <c r="E107" s="21">
        <f t="shared" si="43"/>
        <v>0</v>
      </c>
      <c r="F107" s="21">
        <f t="shared" si="44"/>
        <v>0</v>
      </c>
      <c r="G107" s="39">
        <f t="shared" si="45"/>
        <v>0</v>
      </c>
      <c r="H107" s="39">
        <f t="shared" si="46"/>
        <v>0</v>
      </c>
      <c r="I107" s="41">
        <f t="shared" ca="1" si="47"/>
        <v>0.62999999999999989</v>
      </c>
      <c r="J107" s="40">
        <f t="shared" ca="1" si="48"/>
        <v>24.434999999999999</v>
      </c>
      <c r="K107" s="40">
        <f t="shared" ca="1" si="49"/>
        <v>25.065000000000001</v>
      </c>
      <c r="L107" s="21">
        <f t="shared" ca="1" si="31"/>
        <v>24.75</v>
      </c>
      <c r="M107" s="21" t="str">
        <f t="shared" si="32"/>
        <v/>
      </c>
      <c r="N107" s="47">
        <f t="shared" ca="1" si="33"/>
        <v>27.173529411764704</v>
      </c>
      <c r="O107" s="47">
        <f t="shared" si="34"/>
        <v>25.606470588235293</v>
      </c>
      <c r="P107" s="38">
        <f t="shared" si="35"/>
        <v>170000</v>
      </c>
      <c r="Q107" s="38">
        <f t="shared" si="36"/>
        <v>170000</v>
      </c>
      <c r="R107" s="38">
        <f t="shared" si="37"/>
        <v>0</v>
      </c>
      <c r="S107" s="38">
        <f t="shared" ca="1" si="38"/>
        <v>-266400</v>
      </c>
      <c r="T107" s="38">
        <f t="shared" ca="1" si="39"/>
        <v>-266400</v>
      </c>
    </row>
    <row r="108" spans="1:20" x14ac:dyDescent="0.2">
      <c r="A108" s="21">
        <f t="shared" si="40"/>
        <v>90</v>
      </c>
      <c r="B108" s="38">
        <f t="shared" ca="1" si="41"/>
        <v>16718.980127913717</v>
      </c>
      <c r="C108" s="21" t="s">
        <v>50</v>
      </c>
      <c r="D108" s="38">
        <f t="shared" ca="1" si="42"/>
        <v>240</v>
      </c>
      <c r="E108" s="21">
        <f t="shared" si="43"/>
        <v>0</v>
      </c>
      <c r="F108" s="21">
        <f t="shared" si="44"/>
        <v>0</v>
      </c>
      <c r="G108" s="39">
        <f t="shared" si="45"/>
        <v>0</v>
      </c>
      <c r="H108" s="39">
        <f t="shared" si="46"/>
        <v>0</v>
      </c>
      <c r="I108" s="41">
        <f t="shared" ca="1" si="47"/>
        <v>0.61999999999999988</v>
      </c>
      <c r="J108" s="40">
        <f t="shared" ca="1" si="48"/>
        <v>24.44</v>
      </c>
      <c r="K108" s="40">
        <f t="shared" ca="1" si="49"/>
        <v>25.06</v>
      </c>
      <c r="L108" s="21">
        <f t="shared" ca="1" si="31"/>
        <v>24.75</v>
      </c>
      <c r="M108" s="21" t="str">
        <f t="shared" si="32"/>
        <v/>
      </c>
      <c r="N108" s="47">
        <f t="shared" ca="1" si="33"/>
        <v>27.173529411764704</v>
      </c>
      <c r="O108" s="47">
        <f t="shared" si="34"/>
        <v>25.606470588235293</v>
      </c>
      <c r="P108" s="38">
        <f t="shared" si="35"/>
        <v>170000</v>
      </c>
      <c r="Q108" s="38">
        <f t="shared" si="36"/>
        <v>170000</v>
      </c>
      <c r="R108" s="38">
        <f t="shared" si="37"/>
        <v>0</v>
      </c>
      <c r="S108" s="38">
        <f t="shared" ca="1" si="38"/>
        <v>-266400</v>
      </c>
      <c r="T108" s="38">
        <f t="shared" ca="1" si="39"/>
        <v>-266400</v>
      </c>
    </row>
    <row r="109" spans="1:20" x14ac:dyDescent="0.2">
      <c r="A109" s="21">
        <f t="shared" si="40"/>
        <v>91</v>
      </c>
      <c r="B109" s="38">
        <f t="shared" ca="1" si="41"/>
        <v>16958.980127913717</v>
      </c>
      <c r="C109" s="21" t="s">
        <v>50</v>
      </c>
      <c r="D109" s="38">
        <f t="shared" ca="1" si="42"/>
        <v>240</v>
      </c>
      <c r="E109" s="21">
        <f t="shared" si="43"/>
        <v>0</v>
      </c>
      <c r="F109" s="21">
        <f t="shared" si="44"/>
        <v>0</v>
      </c>
      <c r="G109" s="39">
        <f t="shared" si="45"/>
        <v>0</v>
      </c>
      <c r="H109" s="39">
        <f t="shared" si="46"/>
        <v>0</v>
      </c>
      <c r="I109" s="41">
        <f t="shared" ca="1" si="47"/>
        <v>0.60999999999999988</v>
      </c>
      <c r="J109" s="40">
        <f t="shared" ca="1" si="48"/>
        <v>24.445</v>
      </c>
      <c r="K109" s="40">
        <f t="shared" ca="1" si="49"/>
        <v>25.055</v>
      </c>
      <c r="L109" s="21">
        <f t="shared" ca="1" si="31"/>
        <v>24.75</v>
      </c>
      <c r="M109" s="21" t="str">
        <f t="shared" si="32"/>
        <v/>
      </c>
      <c r="N109" s="47">
        <f t="shared" ca="1" si="33"/>
        <v>27.173529411764704</v>
      </c>
      <c r="O109" s="47">
        <f t="shared" si="34"/>
        <v>25.606470588235293</v>
      </c>
      <c r="P109" s="38">
        <f t="shared" si="35"/>
        <v>170000</v>
      </c>
      <c r="Q109" s="38">
        <f t="shared" si="36"/>
        <v>170000</v>
      </c>
      <c r="R109" s="38">
        <f t="shared" si="37"/>
        <v>0</v>
      </c>
      <c r="S109" s="38">
        <f t="shared" ca="1" si="38"/>
        <v>-266400</v>
      </c>
      <c r="T109" s="38">
        <f t="shared" ca="1" si="39"/>
        <v>-266400</v>
      </c>
    </row>
    <row r="110" spans="1:20" x14ac:dyDescent="0.2">
      <c r="A110" s="21">
        <f t="shared" si="40"/>
        <v>92</v>
      </c>
      <c r="B110" s="38">
        <f t="shared" ca="1" si="41"/>
        <v>17198.980127913717</v>
      </c>
      <c r="C110" s="21" t="s">
        <v>50</v>
      </c>
      <c r="D110" s="38">
        <f t="shared" ca="1" si="42"/>
        <v>240</v>
      </c>
      <c r="E110" s="21">
        <f t="shared" si="43"/>
        <v>0</v>
      </c>
      <c r="F110" s="21">
        <f t="shared" si="44"/>
        <v>0</v>
      </c>
      <c r="G110" s="39">
        <f t="shared" si="45"/>
        <v>0</v>
      </c>
      <c r="H110" s="39">
        <f t="shared" si="46"/>
        <v>0</v>
      </c>
      <c r="I110" s="41">
        <f t="shared" ca="1" si="47"/>
        <v>0.59999999999999987</v>
      </c>
      <c r="J110" s="40">
        <f t="shared" ca="1" si="48"/>
        <v>24.45</v>
      </c>
      <c r="K110" s="40">
        <f t="shared" ca="1" si="49"/>
        <v>25.05</v>
      </c>
      <c r="L110" s="21">
        <f t="shared" ca="1" si="31"/>
        <v>24.75</v>
      </c>
      <c r="M110" s="21" t="str">
        <f t="shared" si="32"/>
        <v/>
      </c>
      <c r="N110" s="47">
        <f t="shared" ca="1" si="33"/>
        <v>27.173529411764704</v>
      </c>
      <c r="O110" s="47">
        <f t="shared" si="34"/>
        <v>25.606470588235293</v>
      </c>
      <c r="P110" s="38">
        <f t="shared" si="35"/>
        <v>170000</v>
      </c>
      <c r="Q110" s="38">
        <f t="shared" si="36"/>
        <v>170000</v>
      </c>
      <c r="R110" s="38">
        <f t="shared" si="37"/>
        <v>0</v>
      </c>
      <c r="S110" s="38">
        <f t="shared" ca="1" si="38"/>
        <v>-266400</v>
      </c>
      <c r="T110" s="38">
        <f t="shared" ca="1" si="39"/>
        <v>-266400</v>
      </c>
    </row>
    <row r="111" spans="1:20" x14ac:dyDescent="0.2">
      <c r="A111" s="21">
        <f t="shared" si="40"/>
        <v>93</v>
      </c>
      <c r="B111" s="38">
        <f t="shared" ca="1" si="41"/>
        <v>17438.980127913717</v>
      </c>
      <c r="C111" s="21" t="s">
        <v>50</v>
      </c>
      <c r="D111" s="38">
        <f t="shared" ca="1" si="42"/>
        <v>240</v>
      </c>
      <c r="E111" s="21">
        <f t="shared" si="43"/>
        <v>0</v>
      </c>
      <c r="F111" s="21">
        <f t="shared" si="44"/>
        <v>0</v>
      </c>
      <c r="G111" s="39">
        <f t="shared" si="45"/>
        <v>0</v>
      </c>
      <c r="H111" s="39">
        <f t="shared" si="46"/>
        <v>0</v>
      </c>
      <c r="I111" s="41">
        <f t="shared" ca="1" si="47"/>
        <v>0.58999999999999986</v>
      </c>
      <c r="J111" s="40">
        <f t="shared" ca="1" si="48"/>
        <v>24.454999999999998</v>
      </c>
      <c r="K111" s="40">
        <f t="shared" ca="1" si="49"/>
        <v>25.045000000000002</v>
      </c>
      <c r="L111" s="21">
        <f t="shared" ca="1" si="31"/>
        <v>24.75</v>
      </c>
      <c r="M111" s="21" t="str">
        <f t="shared" si="32"/>
        <v/>
      </c>
      <c r="N111" s="47">
        <f t="shared" ca="1" si="33"/>
        <v>27.173529411764704</v>
      </c>
      <c r="O111" s="47">
        <f t="shared" si="34"/>
        <v>25.606470588235293</v>
      </c>
      <c r="P111" s="38">
        <f t="shared" si="35"/>
        <v>170000</v>
      </c>
      <c r="Q111" s="38">
        <f t="shared" si="36"/>
        <v>170000</v>
      </c>
      <c r="R111" s="38">
        <f t="shared" si="37"/>
        <v>0</v>
      </c>
      <c r="S111" s="38">
        <f t="shared" ca="1" si="38"/>
        <v>-266400</v>
      </c>
      <c r="T111" s="38">
        <f t="shared" ca="1" si="39"/>
        <v>-266400</v>
      </c>
    </row>
    <row r="112" spans="1:20" x14ac:dyDescent="0.2">
      <c r="A112" s="21">
        <f t="shared" si="40"/>
        <v>94</v>
      </c>
      <c r="B112" s="38">
        <f t="shared" ca="1" si="41"/>
        <v>17678.980127913717</v>
      </c>
      <c r="C112" s="21" t="s">
        <v>50</v>
      </c>
      <c r="D112" s="38">
        <f t="shared" ca="1" si="42"/>
        <v>240</v>
      </c>
      <c r="E112" s="21">
        <f t="shared" si="43"/>
        <v>0</v>
      </c>
      <c r="F112" s="21">
        <f t="shared" si="44"/>
        <v>0</v>
      </c>
      <c r="G112" s="39">
        <f t="shared" si="45"/>
        <v>0</v>
      </c>
      <c r="H112" s="39">
        <f t="shared" si="46"/>
        <v>0</v>
      </c>
      <c r="I112" s="41">
        <f t="shared" ca="1" si="47"/>
        <v>0.57999999999999985</v>
      </c>
      <c r="J112" s="40">
        <f t="shared" ca="1" si="48"/>
        <v>24.46</v>
      </c>
      <c r="K112" s="40">
        <f t="shared" ca="1" si="49"/>
        <v>25.04</v>
      </c>
      <c r="L112" s="21">
        <f t="shared" ca="1" si="31"/>
        <v>24.75</v>
      </c>
      <c r="M112" s="21" t="str">
        <f t="shared" si="32"/>
        <v/>
      </c>
      <c r="N112" s="47">
        <f t="shared" ca="1" si="33"/>
        <v>27.173529411764704</v>
      </c>
      <c r="O112" s="47">
        <f t="shared" si="34"/>
        <v>25.606470588235293</v>
      </c>
      <c r="P112" s="38">
        <f t="shared" si="35"/>
        <v>170000</v>
      </c>
      <c r="Q112" s="38">
        <f t="shared" si="36"/>
        <v>170000</v>
      </c>
      <c r="R112" s="38">
        <f t="shared" si="37"/>
        <v>0</v>
      </c>
      <c r="S112" s="38">
        <f t="shared" ca="1" si="38"/>
        <v>-266400</v>
      </c>
      <c r="T112" s="38">
        <f t="shared" ca="1" si="39"/>
        <v>-266400</v>
      </c>
    </row>
    <row r="113" spans="1:20" x14ac:dyDescent="0.2">
      <c r="A113" s="21">
        <f t="shared" si="40"/>
        <v>95</v>
      </c>
      <c r="B113" s="38">
        <f t="shared" ca="1" si="41"/>
        <v>17918.980127913717</v>
      </c>
      <c r="C113" s="21" t="s">
        <v>50</v>
      </c>
      <c r="D113" s="38">
        <f t="shared" ca="1" si="42"/>
        <v>240</v>
      </c>
      <c r="E113" s="21">
        <f t="shared" si="43"/>
        <v>0</v>
      </c>
      <c r="F113" s="21">
        <f t="shared" si="44"/>
        <v>0</v>
      </c>
      <c r="G113" s="39">
        <f t="shared" si="45"/>
        <v>0</v>
      </c>
      <c r="H113" s="39">
        <f t="shared" si="46"/>
        <v>0</v>
      </c>
      <c r="I113" s="41">
        <f t="shared" ca="1" si="47"/>
        <v>0.56999999999999984</v>
      </c>
      <c r="J113" s="40">
        <f t="shared" ca="1" si="48"/>
        <v>24.465</v>
      </c>
      <c r="K113" s="40">
        <f t="shared" ca="1" si="49"/>
        <v>25.035</v>
      </c>
      <c r="L113" s="21">
        <f t="shared" ca="1" si="31"/>
        <v>24.75</v>
      </c>
      <c r="M113" s="21" t="str">
        <f t="shared" si="32"/>
        <v/>
      </c>
      <c r="N113" s="47">
        <f t="shared" ca="1" si="33"/>
        <v>27.173529411764704</v>
      </c>
      <c r="O113" s="47">
        <f t="shared" si="34"/>
        <v>25.606470588235293</v>
      </c>
      <c r="P113" s="38">
        <f t="shared" si="35"/>
        <v>170000</v>
      </c>
      <c r="Q113" s="38">
        <f t="shared" si="36"/>
        <v>170000</v>
      </c>
      <c r="R113" s="38">
        <f t="shared" si="37"/>
        <v>0</v>
      </c>
      <c r="S113" s="38">
        <f t="shared" ca="1" si="38"/>
        <v>-266400</v>
      </c>
      <c r="T113" s="38">
        <f t="shared" ca="1" si="39"/>
        <v>-266400</v>
      </c>
    </row>
    <row r="114" spans="1:20" x14ac:dyDescent="0.2">
      <c r="A114" s="21">
        <f t="shared" si="40"/>
        <v>96</v>
      </c>
      <c r="B114" s="38">
        <f t="shared" ca="1" si="41"/>
        <v>18158.980127913717</v>
      </c>
      <c r="C114" s="21" t="s">
        <v>50</v>
      </c>
      <c r="D114" s="38">
        <f t="shared" ca="1" si="42"/>
        <v>240</v>
      </c>
      <c r="E114" s="21">
        <f t="shared" si="43"/>
        <v>0</v>
      </c>
      <c r="F114" s="21">
        <f t="shared" si="44"/>
        <v>0</v>
      </c>
      <c r="G114" s="39">
        <f t="shared" si="45"/>
        <v>0</v>
      </c>
      <c r="H114" s="39">
        <f t="shared" si="46"/>
        <v>0</v>
      </c>
      <c r="I114" s="41">
        <f t="shared" ca="1" si="47"/>
        <v>0.55999999999999983</v>
      </c>
      <c r="J114" s="40">
        <f t="shared" ca="1" si="48"/>
        <v>24.47</v>
      </c>
      <c r="K114" s="40">
        <f t="shared" ca="1" si="49"/>
        <v>25.03</v>
      </c>
      <c r="L114" s="21">
        <f t="shared" ca="1" si="31"/>
        <v>24.75</v>
      </c>
      <c r="M114" s="21" t="str">
        <f t="shared" si="32"/>
        <v/>
      </c>
      <c r="N114" s="47">
        <f t="shared" ca="1" si="33"/>
        <v>27.173529411764704</v>
      </c>
      <c r="O114" s="47">
        <f t="shared" si="34"/>
        <v>25.606470588235293</v>
      </c>
      <c r="P114" s="38">
        <f t="shared" si="35"/>
        <v>170000</v>
      </c>
      <c r="Q114" s="38">
        <f t="shared" si="36"/>
        <v>170000</v>
      </c>
      <c r="R114" s="38">
        <f t="shared" si="37"/>
        <v>0</v>
      </c>
      <c r="S114" s="38">
        <f t="shared" ca="1" si="38"/>
        <v>-266400</v>
      </c>
      <c r="T114" s="38">
        <f t="shared" ca="1" si="39"/>
        <v>-266400</v>
      </c>
    </row>
    <row r="115" spans="1:20" x14ac:dyDescent="0.2">
      <c r="A115" s="21">
        <f t="shared" si="40"/>
        <v>97</v>
      </c>
      <c r="B115" s="38">
        <f t="shared" ca="1" si="41"/>
        <v>18398.980127913717</v>
      </c>
      <c r="C115" s="21" t="s">
        <v>50</v>
      </c>
      <c r="D115" s="38">
        <f t="shared" ca="1" si="42"/>
        <v>240</v>
      </c>
      <c r="E115" s="21">
        <f t="shared" si="43"/>
        <v>0</v>
      </c>
      <c r="F115" s="21">
        <f t="shared" si="44"/>
        <v>0</v>
      </c>
      <c r="G115" s="39">
        <f t="shared" si="45"/>
        <v>0</v>
      </c>
      <c r="H115" s="39">
        <f t="shared" si="46"/>
        <v>0</v>
      </c>
      <c r="I115" s="41">
        <f t="shared" ca="1" si="47"/>
        <v>0.54999999999999982</v>
      </c>
      <c r="J115" s="40">
        <f t="shared" ca="1" si="48"/>
        <v>24.475000000000001</v>
      </c>
      <c r="K115" s="40">
        <f t="shared" ca="1" si="49"/>
        <v>25.024999999999999</v>
      </c>
      <c r="L115" s="21">
        <f t="shared" ca="1" si="31"/>
        <v>24.75</v>
      </c>
      <c r="M115" s="21" t="str">
        <f t="shared" si="32"/>
        <v/>
      </c>
      <c r="N115" s="47">
        <f t="shared" ca="1" si="33"/>
        <v>27.173529411764704</v>
      </c>
      <c r="O115" s="47">
        <f t="shared" si="34"/>
        <v>25.606470588235293</v>
      </c>
      <c r="P115" s="38">
        <f t="shared" si="35"/>
        <v>170000</v>
      </c>
      <c r="Q115" s="38">
        <f t="shared" si="36"/>
        <v>170000</v>
      </c>
      <c r="R115" s="38">
        <f t="shared" si="37"/>
        <v>0</v>
      </c>
      <c r="S115" s="38">
        <f t="shared" ca="1" si="38"/>
        <v>-266400</v>
      </c>
      <c r="T115" s="38">
        <f t="shared" ca="1" si="39"/>
        <v>-266400</v>
      </c>
    </row>
    <row r="116" spans="1:20" x14ac:dyDescent="0.2">
      <c r="A116" s="21">
        <f t="shared" si="40"/>
        <v>98</v>
      </c>
      <c r="B116" s="38">
        <f t="shared" ca="1" si="41"/>
        <v>18638.980127913717</v>
      </c>
      <c r="C116" s="21" t="s">
        <v>50</v>
      </c>
      <c r="D116" s="38">
        <f t="shared" ca="1" si="42"/>
        <v>240</v>
      </c>
      <c r="E116" s="21">
        <f t="shared" si="43"/>
        <v>0</v>
      </c>
      <c r="F116" s="21">
        <f t="shared" si="44"/>
        <v>0</v>
      </c>
      <c r="G116" s="39">
        <f t="shared" si="45"/>
        <v>0</v>
      </c>
      <c r="H116" s="39">
        <f t="shared" si="46"/>
        <v>0</v>
      </c>
      <c r="I116" s="41">
        <f t="shared" ca="1" si="47"/>
        <v>0.53999999999999981</v>
      </c>
      <c r="J116" s="40">
        <f t="shared" ca="1" si="48"/>
        <v>24.48</v>
      </c>
      <c r="K116" s="40">
        <f t="shared" ca="1" si="49"/>
        <v>25.02</v>
      </c>
      <c r="L116" s="21">
        <f t="shared" ca="1" si="31"/>
        <v>24.75</v>
      </c>
      <c r="M116" s="21" t="str">
        <f t="shared" si="32"/>
        <v/>
      </c>
      <c r="N116" s="47">
        <f t="shared" ca="1" si="33"/>
        <v>27.173529411764704</v>
      </c>
      <c r="O116" s="47">
        <f t="shared" si="34"/>
        <v>25.606470588235293</v>
      </c>
      <c r="P116" s="38">
        <f t="shared" si="35"/>
        <v>170000</v>
      </c>
      <c r="Q116" s="38">
        <f t="shared" si="36"/>
        <v>170000</v>
      </c>
      <c r="R116" s="38">
        <f t="shared" si="37"/>
        <v>0</v>
      </c>
      <c r="S116" s="38">
        <f t="shared" ca="1" si="38"/>
        <v>-266400</v>
      </c>
      <c r="T116" s="38">
        <f t="shared" ca="1" si="39"/>
        <v>-266400</v>
      </c>
    </row>
    <row r="117" spans="1:20" x14ac:dyDescent="0.2">
      <c r="A117" s="21">
        <f t="shared" si="40"/>
        <v>99</v>
      </c>
      <c r="B117" s="38">
        <f t="shared" ca="1" si="41"/>
        <v>18878.980127913717</v>
      </c>
      <c r="C117" s="21" t="s">
        <v>50</v>
      </c>
      <c r="D117" s="38">
        <f t="shared" ca="1" si="42"/>
        <v>240</v>
      </c>
      <c r="E117" s="21">
        <f t="shared" si="43"/>
        <v>0</v>
      </c>
      <c r="F117" s="21">
        <f t="shared" si="44"/>
        <v>0</v>
      </c>
      <c r="G117" s="39">
        <f t="shared" si="45"/>
        <v>0</v>
      </c>
      <c r="H117" s="39">
        <f t="shared" si="46"/>
        <v>0</v>
      </c>
      <c r="I117" s="41">
        <f t="shared" ca="1" si="47"/>
        <v>0.5299999999999998</v>
      </c>
      <c r="J117" s="40">
        <f t="shared" ca="1" si="48"/>
        <v>24.484999999999999</v>
      </c>
      <c r="K117" s="40">
        <f t="shared" ca="1" si="49"/>
        <v>25.015000000000001</v>
      </c>
      <c r="L117" s="21">
        <f t="shared" ca="1" si="31"/>
        <v>24.75</v>
      </c>
      <c r="M117" s="21" t="str">
        <f t="shared" si="32"/>
        <v/>
      </c>
      <c r="N117" s="47">
        <f t="shared" ca="1" si="33"/>
        <v>27.173529411764704</v>
      </c>
      <c r="O117" s="47">
        <f t="shared" si="34"/>
        <v>25.606470588235293</v>
      </c>
      <c r="P117" s="38">
        <f t="shared" si="35"/>
        <v>170000</v>
      </c>
      <c r="Q117" s="38">
        <f t="shared" si="36"/>
        <v>170000</v>
      </c>
      <c r="R117" s="38">
        <f t="shared" si="37"/>
        <v>0</v>
      </c>
      <c r="S117" s="38">
        <f t="shared" ca="1" si="38"/>
        <v>-266400</v>
      </c>
      <c r="T117" s="38">
        <f t="shared" ca="1" si="39"/>
        <v>-266400</v>
      </c>
    </row>
    <row r="118" spans="1:20" x14ac:dyDescent="0.2">
      <c r="A118" s="21">
        <f t="shared" si="40"/>
        <v>100</v>
      </c>
      <c r="B118" s="38">
        <f t="shared" ca="1" si="41"/>
        <v>19118.980127913717</v>
      </c>
      <c r="C118" s="21" t="s">
        <v>50</v>
      </c>
      <c r="D118" s="38">
        <f t="shared" ca="1" si="42"/>
        <v>240</v>
      </c>
      <c r="E118" s="21">
        <f t="shared" si="43"/>
        <v>0</v>
      </c>
      <c r="F118" s="21">
        <f t="shared" si="44"/>
        <v>0</v>
      </c>
      <c r="G118" s="39">
        <f t="shared" si="45"/>
        <v>0</v>
      </c>
      <c r="H118" s="39">
        <f t="shared" si="46"/>
        <v>0</v>
      </c>
      <c r="I118" s="41">
        <f t="shared" ca="1" si="47"/>
        <v>0.5199999999999998</v>
      </c>
      <c r="J118" s="40">
        <f t="shared" ca="1" si="48"/>
        <v>24.49</v>
      </c>
      <c r="K118" s="40">
        <f t="shared" ca="1" si="49"/>
        <v>25.01</v>
      </c>
      <c r="L118" s="21">
        <f t="shared" ca="1" si="31"/>
        <v>24.75</v>
      </c>
      <c r="M118" s="21" t="str">
        <f t="shared" si="32"/>
        <v/>
      </c>
      <c r="N118" s="47">
        <f t="shared" ca="1" si="33"/>
        <v>27.173529411764704</v>
      </c>
      <c r="O118" s="47">
        <f t="shared" si="34"/>
        <v>25.606470588235293</v>
      </c>
      <c r="P118" s="38">
        <f t="shared" si="35"/>
        <v>170000</v>
      </c>
      <c r="Q118" s="38">
        <f t="shared" si="36"/>
        <v>170000</v>
      </c>
      <c r="R118" s="38">
        <f t="shared" si="37"/>
        <v>0</v>
      </c>
      <c r="S118" s="38">
        <f t="shared" ca="1" si="38"/>
        <v>-266400</v>
      </c>
      <c r="T118" s="38">
        <f t="shared" ca="1" si="39"/>
        <v>-266400</v>
      </c>
    </row>
    <row r="119" spans="1:20" x14ac:dyDescent="0.2">
      <c r="A119" s="21">
        <f t="shared" si="40"/>
        <v>101</v>
      </c>
      <c r="B119" s="38">
        <f t="shared" ca="1" si="41"/>
        <v>19358.980127913717</v>
      </c>
      <c r="C119" s="21" t="s">
        <v>50</v>
      </c>
      <c r="D119" s="38">
        <f t="shared" ca="1" si="42"/>
        <v>240</v>
      </c>
      <c r="E119" s="21">
        <f t="shared" si="43"/>
        <v>0</v>
      </c>
      <c r="F119" s="21">
        <f t="shared" si="44"/>
        <v>0</v>
      </c>
      <c r="G119" s="39">
        <f t="shared" si="45"/>
        <v>0</v>
      </c>
      <c r="H119" s="39">
        <f t="shared" si="46"/>
        <v>0</v>
      </c>
      <c r="I119" s="41">
        <f t="shared" ca="1" si="47"/>
        <v>0.50999999999999979</v>
      </c>
      <c r="J119" s="40">
        <f t="shared" ca="1" si="48"/>
        <v>24.495000000000001</v>
      </c>
      <c r="K119" s="40">
        <f t="shared" ca="1" si="49"/>
        <v>25.004999999999999</v>
      </c>
      <c r="L119" s="21">
        <f t="shared" ca="1" si="31"/>
        <v>24.75</v>
      </c>
      <c r="M119" s="21" t="str">
        <f t="shared" si="32"/>
        <v/>
      </c>
      <c r="N119" s="47">
        <f t="shared" ca="1" si="33"/>
        <v>27.173529411764704</v>
      </c>
      <c r="O119" s="47">
        <f t="shared" si="34"/>
        <v>25.606470588235293</v>
      </c>
      <c r="P119" s="38">
        <f t="shared" si="35"/>
        <v>170000</v>
      </c>
      <c r="Q119" s="38">
        <f t="shared" si="36"/>
        <v>170000</v>
      </c>
      <c r="R119" s="38">
        <f t="shared" si="37"/>
        <v>0</v>
      </c>
      <c r="S119" s="38">
        <f t="shared" ca="1" si="38"/>
        <v>-266400</v>
      </c>
      <c r="T119" s="38">
        <f t="shared" ca="1" si="39"/>
        <v>-266400</v>
      </c>
    </row>
    <row r="120" spans="1:20" x14ac:dyDescent="0.2">
      <c r="A120" s="21">
        <f t="shared" si="40"/>
        <v>102</v>
      </c>
      <c r="B120" s="38">
        <f t="shared" ca="1" si="41"/>
        <v>19598.980127913717</v>
      </c>
      <c r="C120" s="21" t="s">
        <v>50</v>
      </c>
      <c r="D120" s="38">
        <f t="shared" ca="1" si="42"/>
        <v>240</v>
      </c>
      <c r="E120" s="21">
        <f t="shared" si="43"/>
        <v>0</v>
      </c>
      <c r="F120" s="21">
        <f t="shared" si="44"/>
        <v>0</v>
      </c>
      <c r="G120" s="39">
        <f t="shared" si="45"/>
        <v>0</v>
      </c>
      <c r="H120" s="39">
        <f t="shared" si="46"/>
        <v>0</v>
      </c>
      <c r="I120" s="41">
        <f t="shared" ca="1" si="47"/>
        <v>0.49999999999999978</v>
      </c>
      <c r="J120" s="40">
        <f t="shared" ca="1" si="48"/>
        <v>24.5</v>
      </c>
      <c r="K120" s="40">
        <f t="shared" ca="1" si="49"/>
        <v>25</v>
      </c>
      <c r="L120" s="21">
        <f t="shared" ca="1" si="31"/>
        <v>24.75</v>
      </c>
      <c r="M120" s="21" t="str">
        <f t="shared" si="32"/>
        <v/>
      </c>
      <c r="N120" s="47">
        <f t="shared" ca="1" si="33"/>
        <v>27.173529411764704</v>
      </c>
      <c r="O120" s="47">
        <f t="shared" si="34"/>
        <v>25.606470588235293</v>
      </c>
      <c r="P120" s="38">
        <f t="shared" si="35"/>
        <v>170000</v>
      </c>
      <c r="Q120" s="38">
        <f t="shared" si="36"/>
        <v>170000</v>
      </c>
      <c r="R120" s="38">
        <f t="shared" si="37"/>
        <v>0</v>
      </c>
      <c r="S120" s="38">
        <f t="shared" ca="1" si="38"/>
        <v>-266400</v>
      </c>
      <c r="T120" s="38">
        <f t="shared" ca="1" si="39"/>
        <v>-266400</v>
      </c>
    </row>
    <row r="121" spans="1:20" x14ac:dyDescent="0.2">
      <c r="A121" s="21">
        <f t="shared" si="40"/>
        <v>103</v>
      </c>
      <c r="B121" s="38">
        <f t="shared" ca="1" si="41"/>
        <v>19838.980127913717</v>
      </c>
      <c r="C121" s="21" t="s">
        <v>50</v>
      </c>
      <c r="D121" s="38">
        <f t="shared" ca="1" si="42"/>
        <v>240</v>
      </c>
      <c r="E121" s="21">
        <f t="shared" si="43"/>
        <v>0</v>
      </c>
      <c r="F121" s="21">
        <f t="shared" si="44"/>
        <v>0</v>
      </c>
      <c r="G121" s="39">
        <f t="shared" si="45"/>
        <v>0</v>
      </c>
      <c r="H121" s="39">
        <f t="shared" si="46"/>
        <v>0</v>
      </c>
      <c r="I121" s="41">
        <f t="shared" ca="1" si="47"/>
        <v>0.48999999999999977</v>
      </c>
      <c r="J121" s="40">
        <f t="shared" ca="1" si="48"/>
        <v>24.504999999999999</v>
      </c>
      <c r="K121" s="40">
        <f t="shared" ca="1" si="49"/>
        <v>24.995000000000001</v>
      </c>
      <c r="L121" s="21">
        <f t="shared" ca="1" si="31"/>
        <v>24.75</v>
      </c>
      <c r="M121" s="21" t="str">
        <f t="shared" si="32"/>
        <v/>
      </c>
      <c r="N121" s="47">
        <f t="shared" ca="1" si="33"/>
        <v>27.173529411764704</v>
      </c>
      <c r="O121" s="47">
        <f t="shared" si="34"/>
        <v>25.606470588235293</v>
      </c>
      <c r="P121" s="38">
        <f t="shared" si="35"/>
        <v>170000</v>
      </c>
      <c r="Q121" s="38">
        <f t="shared" si="36"/>
        <v>170000</v>
      </c>
      <c r="R121" s="38">
        <f t="shared" si="37"/>
        <v>0</v>
      </c>
      <c r="S121" s="38">
        <f t="shared" ca="1" si="38"/>
        <v>-266400</v>
      </c>
      <c r="T121" s="38">
        <f t="shared" ca="1" si="39"/>
        <v>-266400</v>
      </c>
    </row>
    <row r="122" spans="1:20" x14ac:dyDescent="0.2">
      <c r="A122" s="21">
        <f t="shared" si="40"/>
        <v>104</v>
      </c>
      <c r="B122" s="38">
        <f t="shared" ca="1" si="41"/>
        <v>20078.980127913717</v>
      </c>
      <c r="C122" s="21" t="s">
        <v>50</v>
      </c>
      <c r="D122" s="38">
        <f t="shared" ca="1" si="42"/>
        <v>240</v>
      </c>
      <c r="E122" s="21">
        <f t="shared" si="43"/>
        <v>0</v>
      </c>
      <c r="F122" s="21">
        <f t="shared" si="44"/>
        <v>0</v>
      </c>
      <c r="G122" s="39">
        <f t="shared" si="45"/>
        <v>0</v>
      </c>
      <c r="H122" s="39">
        <f t="shared" si="46"/>
        <v>0</v>
      </c>
      <c r="I122" s="41">
        <f t="shared" ca="1" si="47"/>
        <v>0.47999999999999976</v>
      </c>
      <c r="J122" s="40">
        <f t="shared" ca="1" si="48"/>
        <v>24.51</v>
      </c>
      <c r="K122" s="40">
        <f t="shared" ca="1" si="49"/>
        <v>24.99</v>
      </c>
      <c r="L122" s="21">
        <f t="shared" ca="1" si="31"/>
        <v>24.75</v>
      </c>
      <c r="M122" s="21" t="str">
        <f t="shared" si="32"/>
        <v/>
      </c>
      <c r="N122" s="47">
        <f t="shared" ca="1" si="33"/>
        <v>27.173529411764704</v>
      </c>
      <c r="O122" s="47">
        <f t="shared" si="34"/>
        <v>25.606470588235293</v>
      </c>
      <c r="P122" s="38">
        <f t="shared" si="35"/>
        <v>170000</v>
      </c>
      <c r="Q122" s="38">
        <f t="shared" si="36"/>
        <v>170000</v>
      </c>
      <c r="R122" s="38">
        <f t="shared" si="37"/>
        <v>0</v>
      </c>
      <c r="S122" s="38">
        <f t="shared" ca="1" si="38"/>
        <v>-266400</v>
      </c>
      <c r="T122" s="38">
        <f t="shared" ca="1" si="39"/>
        <v>-266400</v>
      </c>
    </row>
    <row r="123" spans="1:20" x14ac:dyDescent="0.2">
      <c r="A123" s="21">
        <f t="shared" si="40"/>
        <v>105</v>
      </c>
      <c r="B123" s="38">
        <f t="shared" ca="1" si="41"/>
        <v>20318.980127913717</v>
      </c>
      <c r="C123" s="21" t="s">
        <v>50</v>
      </c>
      <c r="D123" s="38">
        <f t="shared" ca="1" si="42"/>
        <v>240</v>
      </c>
      <c r="E123" s="21">
        <f t="shared" si="43"/>
        <v>0</v>
      </c>
      <c r="F123" s="21">
        <f t="shared" si="44"/>
        <v>0</v>
      </c>
      <c r="G123" s="39">
        <f t="shared" si="45"/>
        <v>0</v>
      </c>
      <c r="H123" s="39">
        <f t="shared" si="46"/>
        <v>0</v>
      </c>
      <c r="I123" s="41">
        <f t="shared" ca="1" si="47"/>
        <v>0.46999999999999975</v>
      </c>
      <c r="J123" s="40">
        <f t="shared" ca="1" si="48"/>
        <v>24.515000000000001</v>
      </c>
      <c r="K123" s="40">
        <f t="shared" ca="1" si="49"/>
        <v>24.984999999999999</v>
      </c>
      <c r="L123" s="21">
        <f t="shared" ca="1" si="31"/>
        <v>24.75</v>
      </c>
      <c r="M123" s="21" t="str">
        <f t="shared" si="32"/>
        <v/>
      </c>
      <c r="N123" s="47">
        <f t="shared" ca="1" si="33"/>
        <v>27.173529411764704</v>
      </c>
      <c r="O123" s="47">
        <f t="shared" si="34"/>
        <v>25.606470588235293</v>
      </c>
      <c r="P123" s="38">
        <f t="shared" si="35"/>
        <v>170000</v>
      </c>
      <c r="Q123" s="38">
        <f t="shared" si="36"/>
        <v>170000</v>
      </c>
      <c r="R123" s="38">
        <f t="shared" si="37"/>
        <v>0</v>
      </c>
      <c r="S123" s="38">
        <f t="shared" ca="1" si="38"/>
        <v>-266400</v>
      </c>
      <c r="T123" s="38">
        <f t="shared" ca="1" si="39"/>
        <v>-266400</v>
      </c>
    </row>
    <row r="124" spans="1:20" x14ac:dyDescent="0.2">
      <c r="A124" s="21">
        <f t="shared" si="40"/>
        <v>106</v>
      </c>
      <c r="B124" s="38">
        <f t="shared" ca="1" si="41"/>
        <v>20558.980127913717</v>
      </c>
      <c r="C124" s="21" t="s">
        <v>50</v>
      </c>
      <c r="D124" s="38">
        <f t="shared" ca="1" si="42"/>
        <v>240</v>
      </c>
      <c r="E124" s="21">
        <f t="shared" si="43"/>
        <v>0</v>
      </c>
      <c r="F124" s="21">
        <f t="shared" si="44"/>
        <v>0</v>
      </c>
      <c r="G124" s="39">
        <f t="shared" si="45"/>
        <v>0</v>
      </c>
      <c r="H124" s="39">
        <f t="shared" si="46"/>
        <v>0</v>
      </c>
      <c r="I124" s="41">
        <f t="shared" ca="1" si="47"/>
        <v>0.45999999999999974</v>
      </c>
      <c r="J124" s="40">
        <f t="shared" ca="1" si="48"/>
        <v>24.52</v>
      </c>
      <c r="K124" s="40">
        <f t="shared" ca="1" si="49"/>
        <v>24.98</v>
      </c>
      <c r="L124" s="21">
        <f t="shared" ca="1" si="31"/>
        <v>24.75</v>
      </c>
      <c r="M124" s="21" t="str">
        <f t="shared" si="32"/>
        <v/>
      </c>
      <c r="N124" s="47">
        <f t="shared" ca="1" si="33"/>
        <v>27.173529411764704</v>
      </c>
      <c r="O124" s="47">
        <f t="shared" si="34"/>
        <v>25.606470588235293</v>
      </c>
      <c r="P124" s="38">
        <f t="shared" si="35"/>
        <v>170000</v>
      </c>
      <c r="Q124" s="38">
        <f t="shared" si="36"/>
        <v>170000</v>
      </c>
      <c r="R124" s="38">
        <f t="shared" si="37"/>
        <v>0</v>
      </c>
      <c r="S124" s="38">
        <f t="shared" ca="1" si="38"/>
        <v>-266400</v>
      </c>
      <c r="T124" s="38">
        <f t="shared" ca="1" si="39"/>
        <v>-266400</v>
      </c>
    </row>
    <row r="125" spans="1:20" x14ac:dyDescent="0.2">
      <c r="A125" s="21">
        <f t="shared" si="40"/>
        <v>107</v>
      </c>
      <c r="B125" s="38">
        <f t="shared" ca="1" si="41"/>
        <v>20798.980127913717</v>
      </c>
      <c r="C125" s="21" t="s">
        <v>50</v>
      </c>
      <c r="D125" s="38">
        <f t="shared" ca="1" si="42"/>
        <v>240</v>
      </c>
      <c r="E125" s="21">
        <f t="shared" si="43"/>
        <v>0</v>
      </c>
      <c r="F125" s="21">
        <f t="shared" si="44"/>
        <v>0</v>
      </c>
      <c r="G125" s="39">
        <f t="shared" si="45"/>
        <v>0</v>
      </c>
      <c r="H125" s="39">
        <f t="shared" si="46"/>
        <v>0</v>
      </c>
      <c r="I125" s="41">
        <f t="shared" ca="1" si="47"/>
        <v>0.44999999999999973</v>
      </c>
      <c r="J125" s="40">
        <f t="shared" ca="1" si="48"/>
        <v>24.524999999999999</v>
      </c>
      <c r="K125" s="40">
        <f t="shared" ca="1" si="49"/>
        <v>24.975000000000001</v>
      </c>
      <c r="L125" s="21">
        <f t="shared" ca="1" si="31"/>
        <v>24.75</v>
      </c>
      <c r="M125" s="21" t="str">
        <f t="shared" si="32"/>
        <v/>
      </c>
      <c r="N125" s="47">
        <f t="shared" ca="1" si="33"/>
        <v>27.173529411764704</v>
      </c>
      <c r="O125" s="47">
        <f t="shared" si="34"/>
        <v>25.606470588235293</v>
      </c>
      <c r="P125" s="38">
        <f t="shared" si="35"/>
        <v>170000</v>
      </c>
      <c r="Q125" s="38">
        <f t="shared" si="36"/>
        <v>170000</v>
      </c>
      <c r="R125" s="38">
        <f t="shared" si="37"/>
        <v>0</v>
      </c>
      <c r="S125" s="38">
        <f t="shared" ca="1" si="38"/>
        <v>-266400</v>
      </c>
      <c r="T125" s="38">
        <f t="shared" ca="1" si="39"/>
        <v>-266400</v>
      </c>
    </row>
    <row r="126" spans="1:20" x14ac:dyDescent="0.2">
      <c r="A126" s="21">
        <f t="shared" si="40"/>
        <v>108</v>
      </c>
      <c r="B126" s="38">
        <f t="shared" ca="1" si="41"/>
        <v>21038.980127913717</v>
      </c>
      <c r="C126" s="21" t="s">
        <v>50</v>
      </c>
      <c r="D126" s="38">
        <f t="shared" ca="1" si="42"/>
        <v>240</v>
      </c>
      <c r="E126" s="21">
        <f t="shared" si="43"/>
        <v>0</v>
      </c>
      <c r="F126" s="21">
        <f t="shared" si="44"/>
        <v>0</v>
      </c>
      <c r="G126" s="39">
        <f t="shared" si="45"/>
        <v>0</v>
      </c>
      <c r="H126" s="39">
        <f t="shared" si="46"/>
        <v>0</v>
      </c>
      <c r="I126" s="41">
        <f t="shared" ca="1" si="47"/>
        <v>0.43999999999999972</v>
      </c>
      <c r="J126" s="40">
        <f t="shared" ca="1" si="48"/>
        <v>24.53</v>
      </c>
      <c r="K126" s="40">
        <f t="shared" ca="1" si="49"/>
        <v>24.97</v>
      </c>
      <c r="L126" s="21">
        <f t="shared" ca="1" si="31"/>
        <v>24.75</v>
      </c>
      <c r="M126" s="21" t="str">
        <f t="shared" si="32"/>
        <v/>
      </c>
      <c r="N126" s="47">
        <f t="shared" ca="1" si="33"/>
        <v>27.173529411764704</v>
      </c>
      <c r="O126" s="47">
        <f t="shared" si="34"/>
        <v>25.606470588235293</v>
      </c>
      <c r="P126" s="38">
        <f t="shared" si="35"/>
        <v>170000</v>
      </c>
      <c r="Q126" s="38">
        <f t="shared" si="36"/>
        <v>170000</v>
      </c>
      <c r="R126" s="38">
        <f t="shared" si="37"/>
        <v>0</v>
      </c>
      <c r="S126" s="38">
        <f t="shared" ca="1" si="38"/>
        <v>-266400</v>
      </c>
      <c r="T126" s="38">
        <f t="shared" ca="1" si="39"/>
        <v>-266400</v>
      </c>
    </row>
    <row r="127" spans="1:20" x14ac:dyDescent="0.2">
      <c r="A127" s="21">
        <f t="shared" si="40"/>
        <v>109</v>
      </c>
      <c r="B127" s="38">
        <f t="shared" ca="1" si="41"/>
        <v>21278.980127913717</v>
      </c>
      <c r="C127" s="21" t="s">
        <v>50</v>
      </c>
      <c r="D127" s="38">
        <f t="shared" ca="1" si="42"/>
        <v>240</v>
      </c>
      <c r="E127" s="21">
        <f t="shared" si="43"/>
        <v>0</v>
      </c>
      <c r="F127" s="21">
        <f t="shared" si="44"/>
        <v>0</v>
      </c>
      <c r="G127" s="39">
        <f t="shared" si="45"/>
        <v>0</v>
      </c>
      <c r="H127" s="39">
        <f t="shared" si="46"/>
        <v>0</v>
      </c>
      <c r="I127" s="41">
        <f t="shared" ca="1" si="47"/>
        <v>0.42999999999999972</v>
      </c>
      <c r="J127" s="40">
        <f t="shared" ca="1" si="48"/>
        <v>24.535</v>
      </c>
      <c r="K127" s="40">
        <f t="shared" ca="1" si="49"/>
        <v>24.965</v>
      </c>
      <c r="L127" s="21">
        <f t="shared" ca="1" si="31"/>
        <v>24.75</v>
      </c>
      <c r="M127" s="21" t="str">
        <f t="shared" si="32"/>
        <v/>
      </c>
      <c r="N127" s="47">
        <f t="shared" ca="1" si="33"/>
        <v>27.173529411764704</v>
      </c>
      <c r="O127" s="47">
        <f t="shared" si="34"/>
        <v>25.606470588235293</v>
      </c>
      <c r="P127" s="38">
        <f t="shared" si="35"/>
        <v>170000</v>
      </c>
      <c r="Q127" s="38">
        <f t="shared" si="36"/>
        <v>170000</v>
      </c>
      <c r="R127" s="38">
        <f t="shared" si="37"/>
        <v>0</v>
      </c>
      <c r="S127" s="38">
        <f t="shared" ca="1" si="38"/>
        <v>-266400</v>
      </c>
      <c r="T127" s="38">
        <f t="shared" ca="1" si="39"/>
        <v>-266400</v>
      </c>
    </row>
    <row r="128" spans="1:20" x14ac:dyDescent="0.2">
      <c r="A128" s="21">
        <f t="shared" si="40"/>
        <v>110</v>
      </c>
      <c r="B128" s="38">
        <f t="shared" ca="1" si="41"/>
        <v>21518.980127913717</v>
      </c>
      <c r="C128" s="21" t="s">
        <v>50</v>
      </c>
      <c r="D128" s="38">
        <f t="shared" ca="1" si="42"/>
        <v>240</v>
      </c>
      <c r="E128" s="21">
        <f t="shared" si="43"/>
        <v>0</v>
      </c>
      <c r="F128" s="21">
        <f t="shared" si="44"/>
        <v>0</v>
      </c>
      <c r="G128" s="39">
        <f t="shared" si="45"/>
        <v>0</v>
      </c>
      <c r="H128" s="39">
        <f t="shared" si="46"/>
        <v>0</v>
      </c>
      <c r="I128" s="41">
        <f t="shared" ca="1" si="47"/>
        <v>0.41999999999999971</v>
      </c>
      <c r="J128" s="40">
        <f t="shared" ca="1" si="48"/>
        <v>24.54</v>
      </c>
      <c r="K128" s="40">
        <f t="shared" ca="1" si="49"/>
        <v>24.96</v>
      </c>
      <c r="L128" s="21">
        <f t="shared" ca="1" si="31"/>
        <v>24.75</v>
      </c>
      <c r="M128" s="21" t="str">
        <f t="shared" si="32"/>
        <v/>
      </c>
      <c r="N128" s="47">
        <f t="shared" ca="1" si="33"/>
        <v>27.173529411764704</v>
      </c>
      <c r="O128" s="47">
        <f t="shared" si="34"/>
        <v>25.606470588235293</v>
      </c>
      <c r="P128" s="38">
        <f t="shared" si="35"/>
        <v>170000</v>
      </c>
      <c r="Q128" s="38">
        <f t="shared" si="36"/>
        <v>170000</v>
      </c>
      <c r="R128" s="38">
        <f t="shared" si="37"/>
        <v>0</v>
      </c>
      <c r="S128" s="38">
        <f t="shared" ca="1" si="38"/>
        <v>-266400</v>
      </c>
      <c r="T128" s="38">
        <f t="shared" ca="1" si="39"/>
        <v>-266400</v>
      </c>
    </row>
    <row r="129" spans="1:20" x14ac:dyDescent="0.2">
      <c r="A129" s="21">
        <f t="shared" si="40"/>
        <v>111</v>
      </c>
      <c r="B129" s="38">
        <f t="shared" ca="1" si="41"/>
        <v>21758.980127913717</v>
      </c>
      <c r="C129" s="21" t="s">
        <v>50</v>
      </c>
      <c r="D129" s="38">
        <f t="shared" ca="1" si="42"/>
        <v>240</v>
      </c>
      <c r="E129" s="21">
        <f t="shared" si="43"/>
        <v>0</v>
      </c>
      <c r="F129" s="21">
        <f t="shared" si="44"/>
        <v>0</v>
      </c>
      <c r="G129" s="39">
        <f t="shared" si="45"/>
        <v>0</v>
      </c>
      <c r="H129" s="39">
        <f t="shared" si="46"/>
        <v>0</v>
      </c>
      <c r="I129" s="41">
        <f t="shared" ca="1" si="47"/>
        <v>0.4099999999999997</v>
      </c>
      <c r="J129" s="40">
        <f t="shared" ca="1" si="48"/>
        <v>24.545000000000002</v>
      </c>
      <c r="K129" s="40">
        <f t="shared" ca="1" si="49"/>
        <v>24.954999999999998</v>
      </c>
      <c r="L129" s="21">
        <f t="shared" ca="1" si="31"/>
        <v>24.75</v>
      </c>
      <c r="M129" s="21" t="str">
        <f t="shared" si="32"/>
        <v/>
      </c>
      <c r="N129" s="47">
        <f t="shared" ca="1" si="33"/>
        <v>27.173529411764704</v>
      </c>
      <c r="O129" s="47">
        <f t="shared" si="34"/>
        <v>25.606470588235293</v>
      </c>
      <c r="P129" s="38">
        <f t="shared" si="35"/>
        <v>170000</v>
      </c>
      <c r="Q129" s="38">
        <f t="shared" si="36"/>
        <v>170000</v>
      </c>
      <c r="R129" s="38">
        <f t="shared" si="37"/>
        <v>0</v>
      </c>
      <c r="S129" s="38">
        <f t="shared" ca="1" si="38"/>
        <v>-266400</v>
      </c>
      <c r="T129" s="38">
        <f t="shared" ca="1" si="39"/>
        <v>-266400</v>
      </c>
    </row>
    <row r="130" spans="1:20" x14ac:dyDescent="0.2">
      <c r="A130" s="21">
        <f t="shared" si="40"/>
        <v>112</v>
      </c>
      <c r="B130" s="38">
        <f t="shared" ca="1" si="41"/>
        <v>21998.980127913717</v>
      </c>
      <c r="C130" s="21" t="s">
        <v>50</v>
      </c>
      <c r="D130" s="38">
        <f t="shared" ca="1" si="42"/>
        <v>240</v>
      </c>
      <c r="E130" s="21">
        <f t="shared" si="43"/>
        <v>0</v>
      </c>
      <c r="F130" s="21">
        <f t="shared" si="44"/>
        <v>0</v>
      </c>
      <c r="G130" s="39">
        <f t="shared" si="45"/>
        <v>0</v>
      </c>
      <c r="H130" s="39">
        <f t="shared" si="46"/>
        <v>0</v>
      </c>
      <c r="I130" s="41">
        <f t="shared" ca="1" si="47"/>
        <v>0.39999999999999969</v>
      </c>
      <c r="J130" s="40">
        <f t="shared" ca="1" si="48"/>
        <v>24.55</v>
      </c>
      <c r="K130" s="40">
        <f t="shared" ca="1" si="49"/>
        <v>24.95</v>
      </c>
      <c r="L130" s="21">
        <f t="shared" ca="1" si="31"/>
        <v>24.75</v>
      </c>
      <c r="M130" s="21" t="str">
        <f t="shared" si="32"/>
        <v/>
      </c>
      <c r="N130" s="47">
        <f t="shared" ca="1" si="33"/>
        <v>27.173529411764704</v>
      </c>
      <c r="O130" s="47">
        <f t="shared" si="34"/>
        <v>25.606470588235293</v>
      </c>
      <c r="P130" s="38">
        <f t="shared" si="35"/>
        <v>170000</v>
      </c>
      <c r="Q130" s="38">
        <f t="shared" si="36"/>
        <v>170000</v>
      </c>
      <c r="R130" s="38">
        <f t="shared" si="37"/>
        <v>0</v>
      </c>
      <c r="S130" s="38">
        <f t="shared" ca="1" si="38"/>
        <v>-266400</v>
      </c>
      <c r="T130" s="38">
        <f t="shared" ca="1" si="39"/>
        <v>-266400</v>
      </c>
    </row>
    <row r="131" spans="1:20" x14ac:dyDescent="0.2">
      <c r="A131" s="21">
        <f t="shared" si="40"/>
        <v>113</v>
      </c>
      <c r="B131" s="38">
        <f t="shared" ca="1" si="41"/>
        <v>22238.980127913717</v>
      </c>
      <c r="C131" s="21" t="s">
        <v>50</v>
      </c>
      <c r="D131" s="38">
        <f t="shared" ca="1" si="42"/>
        <v>240</v>
      </c>
      <c r="E131" s="21">
        <f t="shared" si="43"/>
        <v>0</v>
      </c>
      <c r="F131" s="21">
        <f t="shared" si="44"/>
        <v>0</v>
      </c>
      <c r="G131" s="39">
        <f t="shared" si="45"/>
        <v>0</v>
      </c>
      <c r="H131" s="39">
        <f t="shared" si="46"/>
        <v>0</v>
      </c>
      <c r="I131" s="41">
        <f t="shared" ca="1" si="47"/>
        <v>0.38999999999999968</v>
      </c>
      <c r="J131" s="40">
        <f t="shared" ca="1" si="48"/>
        <v>24.555</v>
      </c>
      <c r="K131" s="40">
        <f t="shared" ca="1" si="49"/>
        <v>24.945</v>
      </c>
      <c r="L131" s="21">
        <f t="shared" ca="1" si="31"/>
        <v>24.75</v>
      </c>
      <c r="M131" s="21" t="str">
        <f t="shared" si="32"/>
        <v/>
      </c>
      <c r="N131" s="47">
        <f t="shared" ca="1" si="33"/>
        <v>27.173529411764704</v>
      </c>
      <c r="O131" s="47">
        <f t="shared" si="34"/>
        <v>25.606470588235293</v>
      </c>
      <c r="P131" s="38">
        <f t="shared" si="35"/>
        <v>170000</v>
      </c>
      <c r="Q131" s="38">
        <f t="shared" si="36"/>
        <v>170000</v>
      </c>
      <c r="R131" s="38">
        <f t="shared" si="37"/>
        <v>0</v>
      </c>
      <c r="S131" s="38">
        <f t="shared" ca="1" si="38"/>
        <v>-266400</v>
      </c>
      <c r="T131" s="38">
        <f t="shared" ca="1" si="39"/>
        <v>-266400</v>
      </c>
    </row>
    <row r="132" spans="1:20" x14ac:dyDescent="0.2">
      <c r="A132" s="21">
        <f t="shared" si="40"/>
        <v>114</v>
      </c>
      <c r="B132" s="38">
        <f t="shared" ca="1" si="41"/>
        <v>22478.980127913717</v>
      </c>
      <c r="C132" s="21" t="s">
        <v>50</v>
      </c>
      <c r="D132" s="38">
        <f t="shared" ca="1" si="42"/>
        <v>240</v>
      </c>
      <c r="E132" s="21">
        <f t="shared" si="43"/>
        <v>0</v>
      </c>
      <c r="F132" s="21">
        <f t="shared" si="44"/>
        <v>0</v>
      </c>
      <c r="G132" s="39">
        <f t="shared" si="45"/>
        <v>0</v>
      </c>
      <c r="H132" s="39">
        <f t="shared" si="46"/>
        <v>0</v>
      </c>
      <c r="I132" s="41">
        <f t="shared" ca="1" si="47"/>
        <v>0.37999999999999967</v>
      </c>
      <c r="J132" s="40">
        <f t="shared" ca="1" si="48"/>
        <v>24.56</v>
      </c>
      <c r="K132" s="40">
        <f t="shared" ca="1" si="49"/>
        <v>24.94</v>
      </c>
      <c r="L132" s="21">
        <f t="shared" ca="1" si="31"/>
        <v>24.75</v>
      </c>
      <c r="M132" s="21" t="str">
        <f t="shared" si="32"/>
        <v/>
      </c>
      <c r="N132" s="47">
        <f t="shared" ca="1" si="33"/>
        <v>27.173529411764704</v>
      </c>
      <c r="O132" s="47">
        <f t="shared" si="34"/>
        <v>25.606470588235293</v>
      </c>
      <c r="P132" s="38">
        <f t="shared" si="35"/>
        <v>170000</v>
      </c>
      <c r="Q132" s="38">
        <f t="shared" si="36"/>
        <v>170000</v>
      </c>
      <c r="R132" s="38">
        <f t="shared" si="37"/>
        <v>0</v>
      </c>
      <c r="S132" s="38">
        <f t="shared" ca="1" si="38"/>
        <v>-266400</v>
      </c>
      <c r="T132" s="38">
        <f t="shared" ca="1" si="39"/>
        <v>-266400</v>
      </c>
    </row>
    <row r="133" spans="1:20" x14ac:dyDescent="0.2">
      <c r="A133" s="21">
        <f t="shared" si="40"/>
        <v>115</v>
      </c>
      <c r="B133" s="38">
        <f t="shared" ca="1" si="41"/>
        <v>22718.980127913717</v>
      </c>
      <c r="C133" s="21" t="s">
        <v>50</v>
      </c>
      <c r="D133" s="38">
        <f t="shared" ca="1" si="42"/>
        <v>240</v>
      </c>
      <c r="E133" s="21">
        <f t="shared" si="43"/>
        <v>0</v>
      </c>
      <c r="F133" s="21">
        <f t="shared" si="44"/>
        <v>0</v>
      </c>
      <c r="G133" s="39">
        <f t="shared" si="45"/>
        <v>0</v>
      </c>
      <c r="H133" s="39">
        <f t="shared" si="46"/>
        <v>0</v>
      </c>
      <c r="I133" s="41">
        <f t="shared" ca="1" si="47"/>
        <v>0.36999999999999966</v>
      </c>
      <c r="J133" s="40">
        <f t="shared" ca="1" si="48"/>
        <v>24.565000000000001</v>
      </c>
      <c r="K133" s="40">
        <f t="shared" ca="1" si="49"/>
        <v>24.934999999999999</v>
      </c>
      <c r="L133" s="21">
        <f t="shared" ca="1" si="31"/>
        <v>24.75</v>
      </c>
      <c r="M133" s="21" t="str">
        <f t="shared" si="32"/>
        <v/>
      </c>
      <c r="N133" s="47">
        <f t="shared" ca="1" si="33"/>
        <v>27.173529411764704</v>
      </c>
      <c r="O133" s="47">
        <f t="shared" si="34"/>
        <v>25.606470588235293</v>
      </c>
      <c r="P133" s="38">
        <f t="shared" si="35"/>
        <v>170000</v>
      </c>
      <c r="Q133" s="38">
        <f t="shared" si="36"/>
        <v>170000</v>
      </c>
      <c r="R133" s="38">
        <f t="shared" si="37"/>
        <v>0</v>
      </c>
      <c r="S133" s="38">
        <f t="shared" ca="1" si="38"/>
        <v>-266400</v>
      </c>
      <c r="T133" s="38">
        <f t="shared" ca="1" si="39"/>
        <v>-266400</v>
      </c>
    </row>
    <row r="134" spans="1:20" x14ac:dyDescent="0.2">
      <c r="A134" s="21">
        <f t="shared" si="40"/>
        <v>116</v>
      </c>
      <c r="B134" s="38">
        <f t="shared" ca="1" si="41"/>
        <v>22958.980127913717</v>
      </c>
      <c r="C134" s="21" t="s">
        <v>50</v>
      </c>
      <c r="D134" s="38">
        <f t="shared" ca="1" si="42"/>
        <v>240</v>
      </c>
      <c r="E134" s="21">
        <f t="shared" si="43"/>
        <v>0</v>
      </c>
      <c r="F134" s="21">
        <f t="shared" si="44"/>
        <v>0</v>
      </c>
      <c r="G134" s="39">
        <f t="shared" si="45"/>
        <v>0</v>
      </c>
      <c r="H134" s="39">
        <f t="shared" si="46"/>
        <v>0</v>
      </c>
      <c r="I134" s="41">
        <f t="shared" ca="1" si="47"/>
        <v>0.35999999999999965</v>
      </c>
      <c r="J134" s="40">
        <f t="shared" ca="1" si="48"/>
        <v>24.57</v>
      </c>
      <c r="K134" s="40">
        <f t="shared" ca="1" si="49"/>
        <v>24.93</v>
      </c>
      <c r="L134" s="21">
        <f t="shared" ca="1" si="31"/>
        <v>24.75</v>
      </c>
      <c r="M134" s="21" t="str">
        <f t="shared" si="32"/>
        <v/>
      </c>
      <c r="N134" s="47">
        <f t="shared" ca="1" si="33"/>
        <v>27.173529411764704</v>
      </c>
      <c r="O134" s="47">
        <f t="shared" si="34"/>
        <v>25.606470588235293</v>
      </c>
      <c r="P134" s="38">
        <f t="shared" si="35"/>
        <v>170000</v>
      </c>
      <c r="Q134" s="38">
        <f t="shared" si="36"/>
        <v>170000</v>
      </c>
      <c r="R134" s="38">
        <f t="shared" si="37"/>
        <v>0</v>
      </c>
      <c r="S134" s="38">
        <f t="shared" ca="1" si="38"/>
        <v>-266400</v>
      </c>
      <c r="T134" s="38">
        <f t="shared" ca="1" si="39"/>
        <v>-266400</v>
      </c>
    </row>
    <row r="135" spans="1:20" x14ac:dyDescent="0.2">
      <c r="A135" s="21">
        <f t="shared" si="40"/>
        <v>117</v>
      </c>
      <c r="B135" s="38">
        <f t="shared" ca="1" si="41"/>
        <v>23198.980127913717</v>
      </c>
      <c r="C135" s="21" t="s">
        <v>50</v>
      </c>
      <c r="D135" s="38">
        <f t="shared" ca="1" si="42"/>
        <v>240</v>
      </c>
      <c r="E135" s="21">
        <f t="shared" si="43"/>
        <v>0</v>
      </c>
      <c r="F135" s="21">
        <f t="shared" si="44"/>
        <v>0</v>
      </c>
      <c r="G135" s="39">
        <f t="shared" si="45"/>
        <v>0</v>
      </c>
      <c r="H135" s="39">
        <f t="shared" si="46"/>
        <v>0</v>
      </c>
      <c r="I135" s="41">
        <f t="shared" ca="1" si="47"/>
        <v>0.34999999999999964</v>
      </c>
      <c r="J135" s="40">
        <f t="shared" ca="1" si="48"/>
        <v>24.574999999999999</v>
      </c>
      <c r="K135" s="40">
        <f t="shared" ca="1" si="49"/>
        <v>24.925000000000001</v>
      </c>
      <c r="L135" s="21">
        <f t="shared" ca="1" si="31"/>
        <v>24.75</v>
      </c>
      <c r="M135" s="21" t="str">
        <f t="shared" si="32"/>
        <v/>
      </c>
      <c r="N135" s="47">
        <f t="shared" ca="1" si="33"/>
        <v>27.173529411764704</v>
      </c>
      <c r="O135" s="47">
        <f t="shared" si="34"/>
        <v>25.606470588235293</v>
      </c>
      <c r="P135" s="38">
        <f t="shared" si="35"/>
        <v>170000</v>
      </c>
      <c r="Q135" s="38">
        <f t="shared" si="36"/>
        <v>170000</v>
      </c>
      <c r="R135" s="38">
        <f t="shared" si="37"/>
        <v>0</v>
      </c>
      <c r="S135" s="38">
        <f t="shared" ca="1" si="38"/>
        <v>-266400</v>
      </c>
      <c r="T135" s="38">
        <f t="shared" ca="1" si="39"/>
        <v>-266400</v>
      </c>
    </row>
    <row r="136" spans="1:20" x14ac:dyDescent="0.2">
      <c r="A136" s="21">
        <f t="shared" si="40"/>
        <v>118</v>
      </c>
      <c r="B136" s="38">
        <f t="shared" ca="1" si="41"/>
        <v>23438.980127913717</v>
      </c>
      <c r="C136" s="21" t="s">
        <v>50</v>
      </c>
      <c r="D136" s="38">
        <f t="shared" ca="1" si="42"/>
        <v>240</v>
      </c>
      <c r="E136" s="21">
        <f t="shared" si="43"/>
        <v>0</v>
      </c>
      <c r="F136" s="21">
        <f t="shared" si="44"/>
        <v>0</v>
      </c>
      <c r="G136" s="39">
        <f t="shared" si="45"/>
        <v>0</v>
      </c>
      <c r="H136" s="39">
        <f t="shared" si="46"/>
        <v>0</v>
      </c>
      <c r="I136" s="41">
        <f t="shared" ca="1" si="47"/>
        <v>0.33999999999999964</v>
      </c>
      <c r="J136" s="40">
        <f t="shared" ca="1" si="48"/>
        <v>24.580000000000002</v>
      </c>
      <c r="K136" s="40">
        <f t="shared" ca="1" si="49"/>
        <v>24.919999999999998</v>
      </c>
      <c r="L136" s="21">
        <f t="shared" ca="1" si="31"/>
        <v>24.75</v>
      </c>
      <c r="M136" s="21" t="str">
        <f t="shared" si="32"/>
        <v/>
      </c>
      <c r="N136" s="47">
        <f t="shared" ca="1" si="33"/>
        <v>27.173529411764704</v>
      </c>
      <c r="O136" s="47">
        <f t="shared" si="34"/>
        <v>25.606470588235293</v>
      </c>
      <c r="P136" s="38">
        <f t="shared" si="35"/>
        <v>170000</v>
      </c>
      <c r="Q136" s="38">
        <f t="shared" si="36"/>
        <v>170000</v>
      </c>
      <c r="R136" s="38">
        <f t="shared" si="37"/>
        <v>0</v>
      </c>
      <c r="S136" s="38">
        <f t="shared" ca="1" si="38"/>
        <v>-266400</v>
      </c>
      <c r="T136" s="38">
        <f t="shared" ca="1" si="39"/>
        <v>-266400</v>
      </c>
    </row>
    <row r="137" spans="1:20" x14ac:dyDescent="0.2">
      <c r="A137" s="21">
        <f t="shared" si="40"/>
        <v>119</v>
      </c>
      <c r="B137" s="38">
        <f t="shared" ca="1" si="41"/>
        <v>23678.980127913717</v>
      </c>
      <c r="C137" s="21" t="s">
        <v>50</v>
      </c>
      <c r="D137" s="38">
        <f t="shared" ca="1" si="42"/>
        <v>240</v>
      </c>
      <c r="E137" s="21">
        <f t="shared" si="43"/>
        <v>0</v>
      </c>
      <c r="F137" s="21">
        <f t="shared" si="44"/>
        <v>0</v>
      </c>
      <c r="G137" s="39">
        <f t="shared" si="45"/>
        <v>0</v>
      </c>
      <c r="H137" s="39">
        <f t="shared" si="46"/>
        <v>0</v>
      </c>
      <c r="I137" s="41">
        <f t="shared" ca="1" si="47"/>
        <v>0.32999999999999963</v>
      </c>
      <c r="J137" s="40">
        <f t="shared" ca="1" si="48"/>
        <v>24.585000000000001</v>
      </c>
      <c r="K137" s="40">
        <f t="shared" ca="1" si="49"/>
        <v>24.914999999999999</v>
      </c>
      <c r="L137" s="21">
        <f t="shared" ca="1" si="31"/>
        <v>24.75</v>
      </c>
      <c r="M137" s="21" t="str">
        <f t="shared" si="32"/>
        <v/>
      </c>
      <c r="N137" s="47">
        <f t="shared" ca="1" si="33"/>
        <v>27.173529411764704</v>
      </c>
      <c r="O137" s="47">
        <f t="shared" si="34"/>
        <v>25.606470588235293</v>
      </c>
      <c r="P137" s="38">
        <f t="shared" si="35"/>
        <v>170000</v>
      </c>
      <c r="Q137" s="38">
        <f t="shared" si="36"/>
        <v>170000</v>
      </c>
      <c r="R137" s="38">
        <f t="shared" si="37"/>
        <v>0</v>
      </c>
      <c r="S137" s="38">
        <f t="shared" ca="1" si="38"/>
        <v>-266400</v>
      </c>
      <c r="T137" s="38">
        <f t="shared" ca="1" si="39"/>
        <v>-266400</v>
      </c>
    </row>
    <row r="138" spans="1:20" x14ac:dyDescent="0.2">
      <c r="A138" s="21">
        <f t="shared" si="40"/>
        <v>120</v>
      </c>
      <c r="B138" s="38">
        <f t="shared" ca="1" si="41"/>
        <v>23918.980127913717</v>
      </c>
      <c r="C138" s="21" t="s">
        <v>50</v>
      </c>
      <c r="D138" s="38">
        <f t="shared" ca="1" si="42"/>
        <v>240</v>
      </c>
      <c r="E138" s="21">
        <f t="shared" si="43"/>
        <v>0</v>
      </c>
      <c r="F138" s="21">
        <f t="shared" si="44"/>
        <v>0</v>
      </c>
      <c r="G138" s="39">
        <f t="shared" si="45"/>
        <v>0</v>
      </c>
      <c r="H138" s="39">
        <f t="shared" si="46"/>
        <v>0</v>
      </c>
      <c r="I138" s="41">
        <f t="shared" ca="1" si="47"/>
        <v>0.31999999999999962</v>
      </c>
      <c r="J138" s="40">
        <f t="shared" ca="1" si="48"/>
        <v>24.59</v>
      </c>
      <c r="K138" s="40">
        <f t="shared" ca="1" si="49"/>
        <v>24.91</v>
      </c>
      <c r="L138" s="21">
        <f t="shared" ca="1" si="31"/>
        <v>24.75</v>
      </c>
      <c r="M138" s="21" t="str">
        <f t="shared" si="32"/>
        <v/>
      </c>
      <c r="N138" s="47">
        <f t="shared" ca="1" si="33"/>
        <v>27.173529411764704</v>
      </c>
      <c r="O138" s="47">
        <f t="shared" si="34"/>
        <v>25.606470588235293</v>
      </c>
      <c r="P138" s="38">
        <f t="shared" si="35"/>
        <v>170000</v>
      </c>
      <c r="Q138" s="38">
        <f t="shared" si="36"/>
        <v>170000</v>
      </c>
      <c r="R138" s="38">
        <f t="shared" si="37"/>
        <v>0</v>
      </c>
      <c r="S138" s="38">
        <f t="shared" ca="1" si="38"/>
        <v>-266400</v>
      </c>
      <c r="T138" s="38">
        <f t="shared" ca="1" si="39"/>
        <v>-266400</v>
      </c>
    </row>
    <row r="139" spans="1:20" x14ac:dyDescent="0.2">
      <c r="A139" s="21">
        <f t="shared" si="40"/>
        <v>121</v>
      </c>
      <c r="B139" s="38">
        <f t="shared" ca="1" si="41"/>
        <v>24158.980127913717</v>
      </c>
      <c r="C139" s="21" t="s">
        <v>50</v>
      </c>
      <c r="D139" s="38">
        <f t="shared" ca="1" si="42"/>
        <v>240</v>
      </c>
      <c r="E139" s="21">
        <f t="shared" si="43"/>
        <v>0</v>
      </c>
      <c r="F139" s="21">
        <f t="shared" si="44"/>
        <v>0</v>
      </c>
      <c r="G139" s="39">
        <f t="shared" si="45"/>
        <v>0</v>
      </c>
      <c r="H139" s="39">
        <f t="shared" si="46"/>
        <v>0</v>
      </c>
      <c r="I139" s="41">
        <f t="shared" ca="1" si="47"/>
        <v>0.30999999999999961</v>
      </c>
      <c r="J139" s="40">
        <f t="shared" ca="1" si="48"/>
        <v>24.594999999999999</v>
      </c>
      <c r="K139" s="40">
        <f t="shared" ca="1" si="49"/>
        <v>24.905000000000001</v>
      </c>
      <c r="L139" s="21">
        <f t="shared" ca="1" si="31"/>
        <v>24.75</v>
      </c>
      <c r="M139" s="21" t="str">
        <f t="shared" si="32"/>
        <v/>
      </c>
      <c r="N139" s="47">
        <f t="shared" ca="1" si="33"/>
        <v>27.173529411764704</v>
      </c>
      <c r="O139" s="47">
        <f t="shared" si="34"/>
        <v>25.606470588235293</v>
      </c>
      <c r="P139" s="38">
        <f t="shared" si="35"/>
        <v>170000</v>
      </c>
      <c r="Q139" s="38">
        <f t="shared" si="36"/>
        <v>170000</v>
      </c>
      <c r="R139" s="38">
        <f t="shared" si="37"/>
        <v>0</v>
      </c>
      <c r="S139" s="38">
        <f t="shared" ca="1" si="38"/>
        <v>-266400</v>
      </c>
      <c r="T139" s="38">
        <f t="shared" ca="1" si="39"/>
        <v>-266400</v>
      </c>
    </row>
    <row r="140" spans="1:20" x14ac:dyDescent="0.2">
      <c r="A140" s="21">
        <f t="shared" si="40"/>
        <v>122</v>
      </c>
      <c r="B140" s="38">
        <f t="shared" ca="1" si="41"/>
        <v>24398.980127913717</v>
      </c>
      <c r="C140" s="21" t="s">
        <v>50</v>
      </c>
      <c r="D140" s="38">
        <f t="shared" ca="1" si="42"/>
        <v>240</v>
      </c>
      <c r="E140" s="21">
        <f t="shared" si="43"/>
        <v>0</v>
      </c>
      <c r="F140" s="21">
        <f t="shared" si="44"/>
        <v>0</v>
      </c>
      <c r="G140" s="39">
        <f t="shared" si="45"/>
        <v>0</v>
      </c>
      <c r="H140" s="39">
        <f t="shared" si="46"/>
        <v>0</v>
      </c>
      <c r="I140" s="41">
        <f t="shared" ca="1" si="47"/>
        <v>0.2999999999999996</v>
      </c>
      <c r="J140" s="40">
        <f t="shared" ca="1" si="48"/>
        <v>24.6</v>
      </c>
      <c r="K140" s="40">
        <f t="shared" ca="1" si="49"/>
        <v>24.9</v>
      </c>
      <c r="L140" s="21">
        <f t="shared" ca="1" si="31"/>
        <v>24.75</v>
      </c>
      <c r="M140" s="21" t="str">
        <f t="shared" si="32"/>
        <v/>
      </c>
      <c r="N140" s="47">
        <f t="shared" ca="1" si="33"/>
        <v>27.173529411764704</v>
      </c>
      <c r="O140" s="47">
        <f t="shared" si="34"/>
        <v>25.606470588235293</v>
      </c>
      <c r="P140" s="38">
        <f t="shared" si="35"/>
        <v>170000</v>
      </c>
      <c r="Q140" s="38">
        <f t="shared" si="36"/>
        <v>170000</v>
      </c>
      <c r="R140" s="38">
        <f t="shared" si="37"/>
        <v>0</v>
      </c>
      <c r="S140" s="38">
        <f t="shared" ca="1" si="38"/>
        <v>-266400</v>
      </c>
      <c r="T140" s="38">
        <f t="shared" ca="1" si="39"/>
        <v>-266400</v>
      </c>
    </row>
    <row r="141" spans="1:20" x14ac:dyDescent="0.2">
      <c r="A141" s="21">
        <f t="shared" si="40"/>
        <v>123</v>
      </c>
      <c r="B141" s="38">
        <f t="shared" ca="1" si="41"/>
        <v>24638.980127913717</v>
      </c>
      <c r="C141" s="21" t="s">
        <v>50</v>
      </c>
      <c r="D141" s="38">
        <f t="shared" ca="1" si="42"/>
        <v>240</v>
      </c>
      <c r="E141" s="21">
        <f t="shared" si="43"/>
        <v>0</v>
      </c>
      <c r="F141" s="21">
        <f t="shared" si="44"/>
        <v>0</v>
      </c>
      <c r="G141" s="39">
        <f t="shared" si="45"/>
        <v>0</v>
      </c>
      <c r="H141" s="39">
        <f t="shared" si="46"/>
        <v>0</v>
      </c>
      <c r="I141" s="41">
        <f t="shared" ca="1" si="47"/>
        <v>0.28999999999999959</v>
      </c>
      <c r="J141" s="40">
        <f t="shared" ca="1" si="48"/>
        <v>24.605</v>
      </c>
      <c r="K141" s="40">
        <f t="shared" ca="1" si="49"/>
        <v>24.895</v>
      </c>
      <c r="L141" s="21">
        <f t="shared" ca="1" si="31"/>
        <v>24.75</v>
      </c>
      <c r="M141" s="21" t="str">
        <f t="shared" si="32"/>
        <v/>
      </c>
      <c r="N141" s="47">
        <f t="shared" ca="1" si="33"/>
        <v>27.173529411764704</v>
      </c>
      <c r="O141" s="47">
        <f t="shared" si="34"/>
        <v>25.606470588235293</v>
      </c>
      <c r="P141" s="38">
        <f t="shared" si="35"/>
        <v>170000</v>
      </c>
      <c r="Q141" s="38">
        <f t="shared" si="36"/>
        <v>170000</v>
      </c>
      <c r="R141" s="38">
        <f t="shared" si="37"/>
        <v>0</v>
      </c>
      <c r="S141" s="38">
        <f t="shared" ca="1" si="38"/>
        <v>-266400</v>
      </c>
      <c r="T141" s="38">
        <f t="shared" ca="1" si="39"/>
        <v>-266400</v>
      </c>
    </row>
    <row r="142" spans="1:20" x14ac:dyDescent="0.2">
      <c r="A142" s="21">
        <f t="shared" si="40"/>
        <v>124</v>
      </c>
      <c r="B142" s="38">
        <f t="shared" ca="1" si="41"/>
        <v>24878.980127913717</v>
      </c>
      <c r="C142" s="21" t="s">
        <v>50</v>
      </c>
      <c r="D142" s="38">
        <f t="shared" ca="1" si="42"/>
        <v>240</v>
      </c>
      <c r="E142" s="21">
        <f t="shared" si="43"/>
        <v>0</v>
      </c>
      <c r="F142" s="21">
        <f t="shared" si="44"/>
        <v>0</v>
      </c>
      <c r="G142" s="39">
        <f t="shared" si="45"/>
        <v>0</v>
      </c>
      <c r="H142" s="39">
        <f t="shared" si="46"/>
        <v>0</v>
      </c>
      <c r="I142" s="41">
        <f t="shared" ca="1" si="47"/>
        <v>0.27999999999999958</v>
      </c>
      <c r="J142" s="40">
        <f t="shared" ca="1" si="48"/>
        <v>24.61</v>
      </c>
      <c r="K142" s="40">
        <f t="shared" ca="1" si="49"/>
        <v>24.89</v>
      </c>
      <c r="L142" s="21">
        <f t="shared" ca="1" si="31"/>
        <v>24.75</v>
      </c>
      <c r="M142" s="21" t="str">
        <f t="shared" si="32"/>
        <v/>
      </c>
      <c r="N142" s="47">
        <f t="shared" ca="1" si="33"/>
        <v>27.173529411764704</v>
      </c>
      <c r="O142" s="47">
        <f t="shared" si="34"/>
        <v>25.606470588235293</v>
      </c>
      <c r="P142" s="38">
        <f t="shared" si="35"/>
        <v>170000</v>
      </c>
      <c r="Q142" s="38">
        <f t="shared" si="36"/>
        <v>170000</v>
      </c>
      <c r="R142" s="38">
        <f t="shared" si="37"/>
        <v>0</v>
      </c>
      <c r="S142" s="38">
        <f t="shared" ca="1" si="38"/>
        <v>-266400</v>
      </c>
      <c r="T142" s="38">
        <f t="shared" ca="1" si="39"/>
        <v>-266400</v>
      </c>
    </row>
    <row r="143" spans="1:20" x14ac:dyDescent="0.2">
      <c r="A143" s="21">
        <f t="shared" si="40"/>
        <v>125</v>
      </c>
      <c r="B143" s="38">
        <f t="shared" ca="1" si="41"/>
        <v>25118.980127913717</v>
      </c>
      <c r="C143" s="21" t="s">
        <v>50</v>
      </c>
      <c r="D143" s="38">
        <f t="shared" ca="1" si="42"/>
        <v>240</v>
      </c>
      <c r="E143" s="21">
        <f t="shared" si="43"/>
        <v>0</v>
      </c>
      <c r="F143" s="21">
        <f t="shared" si="44"/>
        <v>0</v>
      </c>
      <c r="G143" s="39">
        <f t="shared" si="45"/>
        <v>0</v>
      </c>
      <c r="H143" s="39">
        <f t="shared" si="46"/>
        <v>0</v>
      </c>
      <c r="I143" s="41">
        <f t="shared" ca="1" si="47"/>
        <v>0.26999999999999957</v>
      </c>
      <c r="J143" s="40">
        <f t="shared" ca="1" si="48"/>
        <v>24.615000000000002</v>
      </c>
      <c r="K143" s="40">
        <f t="shared" ca="1" si="49"/>
        <v>24.884999999999998</v>
      </c>
      <c r="L143" s="21">
        <f t="shared" ca="1" si="31"/>
        <v>24.75</v>
      </c>
      <c r="M143" s="21" t="str">
        <f t="shared" si="32"/>
        <v/>
      </c>
      <c r="N143" s="47">
        <f t="shared" ca="1" si="33"/>
        <v>27.173529411764704</v>
      </c>
      <c r="O143" s="47">
        <f t="shared" si="34"/>
        <v>25.606470588235293</v>
      </c>
      <c r="P143" s="38">
        <f t="shared" si="35"/>
        <v>170000</v>
      </c>
      <c r="Q143" s="38">
        <f t="shared" si="36"/>
        <v>170000</v>
      </c>
      <c r="R143" s="38">
        <f t="shared" si="37"/>
        <v>0</v>
      </c>
      <c r="S143" s="38">
        <f t="shared" ca="1" si="38"/>
        <v>-266400</v>
      </c>
      <c r="T143" s="38">
        <f t="shared" ca="1" si="39"/>
        <v>-266400</v>
      </c>
    </row>
    <row r="144" spans="1:20" x14ac:dyDescent="0.2">
      <c r="A144" s="21">
        <f t="shared" si="40"/>
        <v>126</v>
      </c>
      <c r="B144" s="38">
        <f t="shared" ca="1" si="41"/>
        <v>25358.980127913717</v>
      </c>
      <c r="C144" s="21" t="s">
        <v>50</v>
      </c>
      <c r="D144" s="38">
        <f t="shared" ca="1" si="42"/>
        <v>240</v>
      </c>
      <c r="E144" s="21">
        <f t="shared" si="43"/>
        <v>0</v>
      </c>
      <c r="F144" s="21">
        <f t="shared" si="44"/>
        <v>0</v>
      </c>
      <c r="G144" s="39">
        <f t="shared" si="45"/>
        <v>0</v>
      </c>
      <c r="H144" s="39">
        <f t="shared" si="46"/>
        <v>0</v>
      </c>
      <c r="I144" s="41">
        <f t="shared" ca="1" si="47"/>
        <v>0.25999999999999956</v>
      </c>
      <c r="J144" s="40">
        <f t="shared" ca="1" si="48"/>
        <v>24.62</v>
      </c>
      <c r="K144" s="40">
        <f t="shared" ca="1" si="49"/>
        <v>24.88</v>
      </c>
      <c r="L144" s="21">
        <f t="shared" ca="1" si="31"/>
        <v>24.75</v>
      </c>
      <c r="M144" s="21" t="str">
        <f t="shared" si="32"/>
        <v/>
      </c>
      <c r="N144" s="47">
        <f t="shared" ca="1" si="33"/>
        <v>27.173529411764704</v>
      </c>
      <c r="O144" s="47">
        <f t="shared" si="34"/>
        <v>25.606470588235293</v>
      </c>
      <c r="P144" s="38">
        <f t="shared" si="35"/>
        <v>170000</v>
      </c>
      <c r="Q144" s="38">
        <f t="shared" si="36"/>
        <v>170000</v>
      </c>
      <c r="R144" s="38">
        <f t="shared" si="37"/>
        <v>0</v>
      </c>
      <c r="S144" s="38">
        <f t="shared" ca="1" si="38"/>
        <v>-266400</v>
      </c>
      <c r="T144" s="38">
        <f t="shared" ca="1" si="39"/>
        <v>-266400</v>
      </c>
    </row>
    <row r="145" spans="1:20" x14ac:dyDescent="0.2">
      <c r="A145" s="21">
        <f t="shared" si="40"/>
        <v>127</v>
      </c>
      <c r="B145" s="38">
        <f t="shared" ca="1" si="41"/>
        <v>25598.980127913717</v>
      </c>
      <c r="C145" s="21" t="s">
        <v>50</v>
      </c>
      <c r="D145" s="38">
        <f t="shared" ca="1" si="42"/>
        <v>240</v>
      </c>
      <c r="E145" s="21">
        <f t="shared" si="43"/>
        <v>0</v>
      </c>
      <c r="F145" s="21">
        <f t="shared" si="44"/>
        <v>0</v>
      </c>
      <c r="G145" s="39">
        <f t="shared" si="45"/>
        <v>0</v>
      </c>
      <c r="H145" s="39">
        <f t="shared" si="46"/>
        <v>0</v>
      </c>
      <c r="I145" s="41">
        <f t="shared" ca="1" si="47"/>
        <v>0.24999999999999956</v>
      </c>
      <c r="J145" s="40">
        <f t="shared" ca="1" si="48"/>
        <v>24.625</v>
      </c>
      <c r="K145" s="40">
        <f t="shared" ca="1" si="49"/>
        <v>24.875</v>
      </c>
      <c r="L145" s="21">
        <f t="shared" ca="1" si="31"/>
        <v>24.75</v>
      </c>
      <c r="M145" s="21" t="str">
        <f t="shared" si="32"/>
        <v/>
      </c>
      <c r="N145" s="47">
        <f t="shared" ca="1" si="33"/>
        <v>27.173529411764704</v>
      </c>
      <c r="O145" s="47">
        <f t="shared" si="34"/>
        <v>25.606470588235293</v>
      </c>
      <c r="P145" s="38">
        <f t="shared" si="35"/>
        <v>170000</v>
      </c>
      <c r="Q145" s="38">
        <f t="shared" si="36"/>
        <v>170000</v>
      </c>
      <c r="R145" s="38">
        <f t="shared" si="37"/>
        <v>0</v>
      </c>
      <c r="S145" s="38">
        <f t="shared" ca="1" si="38"/>
        <v>-266400</v>
      </c>
      <c r="T145" s="38">
        <f t="shared" ca="1" si="39"/>
        <v>-266400</v>
      </c>
    </row>
    <row r="146" spans="1:20" x14ac:dyDescent="0.2">
      <c r="A146" s="21">
        <f t="shared" si="40"/>
        <v>128</v>
      </c>
      <c r="B146" s="38">
        <f t="shared" ca="1" si="41"/>
        <v>25838.980127913717</v>
      </c>
      <c r="C146" s="21" t="s">
        <v>50</v>
      </c>
      <c r="D146" s="38">
        <f t="shared" ca="1" si="42"/>
        <v>240</v>
      </c>
      <c r="E146" s="21">
        <f t="shared" si="43"/>
        <v>0</v>
      </c>
      <c r="F146" s="21">
        <f t="shared" si="44"/>
        <v>0</v>
      </c>
      <c r="G146" s="39">
        <f t="shared" si="45"/>
        <v>0</v>
      </c>
      <c r="H146" s="39">
        <f t="shared" si="46"/>
        <v>0</v>
      </c>
      <c r="I146" s="41">
        <f t="shared" ca="1" si="47"/>
        <v>0.23999999999999955</v>
      </c>
      <c r="J146" s="40">
        <f t="shared" ca="1" si="48"/>
        <v>24.63</v>
      </c>
      <c r="K146" s="40">
        <f t="shared" ca="1" si="49"/>
        <v>24.87</v>
      </c>
      <c r="L146" s="21">
        <f t="shared" ca="1" si="31"/>
        <v>24.75</v>
      </c>
      <c r="M146" s="21" t="str">
        <f t="shared" si="32"/>
        <v/>
      </c>
      <c r="N146" s="47">
        <f t="shared" ca="1" si="33"/>
        <v>27.173529411764704</v>
      </c>
      <c r="O146" s="47">
        <f t="shared" si="34"/>
        <v>25.606470588235293</v>
      </c>
      <c r="P146" s="38">
        <f t="shared" si="35"/>
        <v>170000</v>
      </c>
      <c r="Q146" s="38">
        <f t="shared" si="36"/>
        <v>170000</v>
      </c>
      <c r="R146" s="38">
        <f t="shared" si="37"/>
        <v>0</v>
      </c>
      <c r="S146" s="38">
        <f t="shared" ca="1" si="38"/>
        <v>-266400</v>
      </c>
      <c r="T146" s="38">
        <f t="shared" ca="1" si="39"/>
        <v>-266400</v>
      </c>
    </row>
    <row r="147" spans="1:20" x14ac:dyDescent="0.2">
      <c r="A147" s="21">
        <f t="shared" si="40"/>
        <v>129</v>
      </c>
      <c r="B147" s="38">
        <f t="shared" ca="1" si="41"/>
        <v>26078.980127913717</v>
      </c>
      <c r="C147" s="21" t="s">
        <v>50</v>
      </c>
      <c r="D147" s="38">
        <f t="shared" ca="1" si="42"/>
        <v>240</v>
      </c>
      <c r="E147" s="21">
        <f t="shared" si="43"/>
        <v>0</v>
      </c>
      <c r="F147" s="21">
        <f t="shared" si="44"/>
        <v>0</v>
      </c>
      <c r="G147" s="39">
        <f t="shared" si="45"/>
        <v>0</v>
      </c>
      <c r="H147" s="39">
        <f t="shared" si="46"/>
        <v>0</v>
      </c>
      <c r="I147" s="41">
        <f t="shared" ca="1" si="47"/>
        <v>0.22999999999999954</v>
      </c>
      <c r="J147" s="40">
        <f t="shared" ca="1" si="48"/>
        <v>24.635000000000002</v>
      </c>
      <c r="K147" s="40">
        <f t="shared" ca="1" si="49"/>
        <v>24.864999999999998</v>
      </c>
      <c r="L147" s="21">
        <f t="shared" ca="1" si="31"/>
        <v>24.75</v>
      </c>
      <c r="M147" s="21" t="str">
        <f t="shared" si="32"/>
        <v/>
      </c>
      <c r="N147" s="47">
        <f t="shared" ca="1" si="33"/>
        <v>27.173529411764704</v>
      </c>
      <c r="O147" s="47">
        <f t="shared" si="34"/>
        <v>25.606470588235293</v>
      </c>
      <c r="P147" s="38">
        <f t="shared" si="35"/>
        <v>170000</v>
      </c>
      <c r="Q147" s="38">
        <f t="shared" si="36"/>
        <v>170000</v>
      </c>
      <c r="R147" s="38">
        <f t="shared" si="37"/>
        <v>0</v>
      </c>
      <c r="S147" s="38">
        <f t="shared" ca="1" si="38"/>
        <v>-266400</v>
      </c>
      <c r="T147" s="38">
        <f t="shared" ca="1" si="39"/>
        <v>-266400</v>
      </c>
    </row>
    <row r="148" spans="1:20" x14ac:dyDescent="0.2">
      <c r="A148" s="21">
        <f t="shared" si="40"/>
        <v>130</v>
      </c>
      <c r="B148" s="38">
        <f t="shared" ca="1" si="41"/>
        <v>26318.980127913717</v>
      </c>
      <c r="C148" s="21" t="s">
        <v>50</v>
      </c>
      <c r="D148" s="38">
        <f t="shared" ca="1" si="42"/>
        <v>240</v>
      </c>
      <c r="E148" s="21">
        <f t="shared" si="43"/>
        <v>0</v>
      </c>
      <c r="F148" s="21">
        <f t="shared" si="44"/>
        <v>0</v>
      </c>
      <c r="G148" s="39">
        <f t="shared" si="45"/>
        <v>0</v>
      </c>
      <c r="H148" s="39">
        <f t="shared" si="46"/>
        <v>0</v>
      </c>
      <c r="I148" s="41">
        <f t="shared" ca="1" si="47"/>
        <v>0.21999999999999953</v>
      </c>
      <c r="J148" s="40">
        <f t="shared" ca="1" si="48"/>
        <v>24.64</v>
      </c>
      <c r="K148" s="40">
        <f t="shared" ca="1" si="49"/>
        <v>24.86</v>
      </c>
      <c r="L148" s="21">
        <f t="shared" ca="1" si="31"/>
        <v>24.75</v>
      </c>
      <c r="M148" s="21" t="str">
        <f t="shared" si="32"/>
        <v/>
      </c>
      <c r="N148" s="47">
        <f t="shared" ca="1" si="33"/>
        <v>27.173529411764704</v>
      </c>
      <c r="O148" s="47">
        <f t="shared" si="34"/>
        <v>25.606470588235293</v>
      </c>
      <c r="P148" s="38">
        <f t="shared" si="35"/>
        <v>170000</v>
      </c>
      <c r="Q148" s="38">
        <f t="shared" si="36"/>
        <v>170000</v>
      </c>
      <c r="R148" s="38">
        <f t="shared" si="37"/>
        <v>0</v>
      </c>
      <c r="S148" s="38">
        <f t="shared" ca="1" si="38"/>
        <v>-266400</v>
      </c>
      <c r="T148" s="38">
        <f t="shared" ca="1" si="39"/>
        <v>-266400</v>
      </c>
    </row>
    <row r="149" spans="1:20" x14ac:dyDescent="0.2">
      <c r="A149" s="21">
        <f t="shared" si="40"/>
        <v>131</v>
      </c>
      <c r="B149" s="38">
        <f t="shared" ca="1" si="41"/>
        <v>26558.980127913717</v>
      </c>
      <c r="C149" s="21" t="s">
        <v>50</v>
      </c>
      <c r="D149" s="38">
        <f t="shared" ca="1" si="42"/>
        <v>240</v>
      </c>
      <c r="E149" s="21">
        <f t="shared" si="43"/>
        <v>0</v>
      </c>
      <c r="F149" s="21">
        <f t="shared" si="44"/>
        <v>0</v>
      </c>
      <c r="G149" s="39">
        <f t="shared" si="45"/>
        <v>0</v>
      </c>
      <c r="H149" s="39">
        <f t="shared" si="46"/>
        <v>0</v>
      </c>
      <c r="I149" s="41">
        <f t="shared" ca="1" si="47"/>
        <v>0.20999999999999952</v>
      </c>
      <c r="J149" s="40">
        <f t="shared" ca="1" si="48"/>
        <v>24.645</v>
      </c>
      <c r="K149" s="40">
        <f t="shared" ca="1" si="49"/>
        <v>24.855</v>
      </c>
      <c r="L149" s="21">
        <f t="shared" ref="L149:L182" ca="1" si="50">(J149+K149)/2</f>
        <v>24.75</v>
      </c>
      <c r="M149" s="21" t="str">
        <f t="shared" ref="M149:M182" si="51">IF(C149="Buy",J148,IF(C149="Sell",K148,""))</f>
        <v/>
      </c>
      <c r="N149" s="47">
        <f t="shared" ref="N149:N182" ca="1" si="52">IF(C149="Buy",(M149*10000+P148*N148)/(P148+10000),N148)</f>
        <v>27.173529411764704</v>
      </c>
      <c r="O149" s="47">
        <f t="shared" ref="O149:O182" si="53">IF(C149="Sell",(M149*10000+Q148*O148)/(Q148+10000),O148)</f>
        <v>25.606470588235293</v>
      </c>
      <c r="P149" s="38">
        <f t="shared" ref="P149:P182" si="54">IF(C149="Buy",P148+10000,P148)</f>
        <v>170000</v>
      </c>
      <c r="Q149" s="38">
        <f t="shared" ref="Q149:Q182" si="55">IF(C149="Sell",Q148+10000,Q148)</f>
        <v>170000</v>
      </c>
      <c r="R149" s="38">
        <f t="shared" ref="R149:R182" si="56">P149-Q149</f>
        <v>0</v>
      </c>
      <c r="S149" s="38">
        <f t="shared" ref="S149:S182" ca="1" si="57">Q149*O149-P149*N149</f>
        <v>-266400</v>
      </c>
      <c r="T149" s="38">
        <f t="shared" ref="T149:T182" ca="1" si="58">R149*L149+S149</f>
        <v>-266400</v>
      </c>
    </row>
    <row r="150" spans="1:20" x14ac:dyDescent="0.2">
      <c r="A150" s="21">
        <f t="shared" si="40"/>
        <v>132</v>
      </c>
      <c r="B150" s="38">
        <f t="shared" ca="1" si="41"/>
        <v>26798.980127913717</v>
      </c>
      <c r="C150" s="21" t="s">
        <v>50</v>
      </c>
      <c r="D150" s="38">
        <f t="shared" ca="1" si="42"/>
        <v>240</v>
      </c>
      <c r="E150" s="21">
        <f t="shared" si="43"/>
        <v>0</v>
      </c>
      <c r="F150" s="21">
        <f t="shared" si="44"/>
        <v>0</v>
      </c>
      <c r="G150" s="39">
        <f t="shared" si="45"/>
        <v>0</v>
      </c>
      <c r="H150" s="39">
        <f t="shared" si="46"/>
        <v>0</v>
      </c>
      <c r="I150" s="41">
        <f t="shared" ca="1" si="47"/>
        <v>0.19999999999999951</v>
      </c>
      <c r="J150" s="40">
        <f t="shared" ca="1" si="48"/>
        <v>24.65</v>
      </c>
      <c r="K150" s="40">
        <f t="shared" ca="1" si="49"/>
        <v>24.85</v>
      </c>
      <c r="L150" s="21">
        <f t="shared" ca="1" si="50"/>
        <v>24.75</v>
      </c>
      <c r="M150" s="21" t="str">
        <f t="shared" si="51"/>
        <v/>
      </c>
      <c r="N150" s="47">
        <f t="shared" ca="1" si="52"/>
        <v>27.173529411764704</v>
      </c>
      <c r="O150" s="47">
        <f t="shared" si="53"/>
        <v>25.606470588235293</v>
      </c>
      <c r="P150" s="38">
        <f t="shared" si="54"/>
        <v>170000</v>
      </c>
      <c r="Q150" s="38">
        <f t="shared" si="55"/>
        <v>170000</v>
      </c>
      <c r="R150" s="38">
        <f t="shared" si="56"/>
        <v>0</v>
      </c>
      <c r="S150" s="38">
        <f t="shared" ca="1" si="57"/>
        <v>-266400</v>
      </c>
      <c r="T150" s="38">
        <f t="shared" ca="1" si="58"/>
        <v>-266400</v>
      </c>
    </row>
    <row r="151" spans="1:20" x14ac:dyDescent="0.2">
      <c r="A151" s="21">
        <f t="shared" si="40"/>
        <v>133</v>
      </c>
      <c r="B151" s="38">
        <f t="shared" ca="1" si="41"/>
        <v>27038.980127913717</v>
      </c>
      <c r="C151" s="21" t="s">
        <v>50</v>
      </c>
      <c r="D151" s="38">
        <f t="shared" ca="1" si="42"/>
        <v>240</v>
      </c>
      <c r="E151" s="21">
        <f t="shared" si="43"/>
        <v>0</v>
      </c>
      <c r="F151" s="21">
        <f t="shared" si="44"/>
        <v>0</v>
      </c>
      <c r="G151" s="39">
        <f t="shared" si="45"/>
        <v>0</v>
      </c>
      <c r="H151" s="39">
        <f t="shared" si="46"/>
        <v>0</v>
      </c>
      <c r="I151" s="41">
        <f t="shared" ca="1" si="47"/>
        <v>0.1899999999999995</v>
      </c>
      <c r="J151" s="40">
        <f t="shared" ca="1" si="48"/>
        <v>24.655000000000001</v>
      </c>
      <c r="K151" s="40">
        <f t="shared" ca="1" si="49"/>
        <v>24.844999999999999</v>
      </c>
      <c r="L151" s="21">
        <f t="shared" ca="1" si="50"/>
        <v>24.75</v>
      </c>
      <c r="M151" s="21" t="str">
        <f t="shared" si="51"/>
        <v/>
      </c>
      <c r="N151" s="47">
        <f t="shared" ca="1" si="52"/>
        <v>27.173529411764704</v>
      </c>
      <c r="O151" s="47">
        <f t="shared" si="53"/>
        <v>25.606470588235293</v>
      </c>
      <c r="P151" s="38">
        <f t="shared" si="54"/>
        <v>170000</v>
      </c>
      <c r="Q151" s="38">
        <f t="shared" si="55"/>
        <v>170000</v>
      </c>
      <c r="R151" s="38">
        <f t="shared" si="56"/>
        <v>0</v>
      </c>
      <c r="S151" s="38">
        <f t="shared" ca="1" si="57"/>
        <v>-266400</v>
      </c>
      <c r="T151" s="38">
        <f t="shared" ca="1" si="58"/>
        <v>-266400</v>
      </c>
    </row>
    <row r="152" spans="1:20" x14ac:dyDescent="0.2">
      <c r="A152" s="21">
        <f t="shared" ref="A152:A182" si="59">A151+1</f>
        <v>134</v>
      </c>
      <c r="B152" s="38">
        <f t="shared" ref="B152:B182" ca="1" si="60">IF(C152&lt;&gt;"null",RAND()*240+B151,240+B151)</f>
        <v>27278.980127913717</v>
      </c>
      <c r="C152" s="21" t="s">
        <v>50</v>
      </c>
      <c r="D152" s="38">
        <f t="shared" ref="D152:D182" ca="1" si="61">((B152-B151)+(B151-B150)+(B150-B149)+(B149-B148))/4</f>
        <v>240</v>
      </c>
      <c r="E152" s="21">
        <f t="shared" ref="E152:E182" si="62">MAX(0,IF(C152="Buy",E151+1,E151-MAX(1,ROUND($F$5*E151,0))))</f>
        <v>0</v>
      </c>
      <c r="F152" s="21">
        <f t="shared" ref="F152:F182" si="63">MAX(0,IF(C152="Sell",F151+1,F151-MAX(1,ROUND($F$5*F151,0))))</f>
        <v>0</v>
      </c>
      <c r="G152" s="39">
        <f t="shared" ref="G152:G182" si="64">MAX($J$3,IF(C152="Buy",MAX(0,VLOOKUP(E152,Trans,3,FALSE)+G151),MAX(0,G151-MAX(0.01,ROUND(G151*$F$4,2)))))</f>
        <v>0</v>
      </c>
      <c r="H152" s="39">
        <f t="shared" ref="H152:H182" si="65">MAX($J$3,IF(C152="Sell",MAX(0,VLOOKUP(F152,Trans,3,FALSE)+H151),MAX(0,H151-MAX(0.01,ROUND(H151*$F$4,2)))))</f>
        <v>0</v>
      </c>
      <c r="I152" s="41">
        <f t="shared" ref="I152:I182" ca="1" si="66">MAX($J$2,H152+$J$4,G152+0.01,IF(C152="Sell",VLOOKUP(F152,Trans,2,FALSE),IF(C152="Buy",VLOOKUP(E152,Trans,2,FALSE),0))+VLOOKUP(D152,Intensity,2,TRUE)+I151)</f>
        <v>0.17999999999999949</v>
      </c>
      <c r="J152" s="40">
        <f t="shared" ref="J152:J182" ca="1" si="67">IF(C152="Sell",K152-I152,IF(C152="Buy",J151-G152,((J151+K151)/2-I152/2)))</f>
        <v>24.66</v>
      </c>
      <c r="K152" s="40">
        <f t="shared" ref="K152:K182" ca="1" si="68">IF(C152="Sell",K151+H152,IF(C152="Buy",J152+I152,((J151+K151)/2+I152/2)))</f>
        <v>24.84</v>
      </c>
      <c r="L152" s="21">
        <f t="shared" ca="1" si="50"/>
        <v>24.75</v>
      </c>
      <c r="M152" s="21" t="str">
        <f t="shared" si="51"/>
        <v/>
      </c>
      <c r="N152" s="47">
        <f t="shared" ca="1" si="52"/>
        <v>27.173529411764704</v>
      </c>
      <c r="O152" s="47">
        <f t="shared" si="53"/>
        <v>25.606470588235293</v>
      </c>
      <c r="P152" s="38">
        <f t="shared" si="54"/>
        <v>170000</v>
      </c>
      <c r="Q152" s="38">
        <f t="shared" si="55"/>
        <v>170000</v>
      </c>
      <c r="R152" s="38">
        <f t="shared" si="56"/>
        <v>0</v>
      </c>
      <c r="S152" s="38">
        <f t="shared" ca="1" si="57"/>
        <v>-266400</v>
      </c>
      <c r="T152" s="38">
        <f t="shared" ca="1" si="58"/>
        <v>-266400</v>
      </c>
    </row>
    <row r="153" spans="1:20" x14ac:dyDescent="0.2">
      <c r="A153" s="21">
        <f t="shared" si="59"/>
        <v>135</v>
      </c>
      <c r="B153" s="38">
        <f t="shared" ca="1" si="60"/>
        <v>27518.980127913717</v>
      </c>
      <c r="C153" s="21" t="s">
        <v>50</v>
      </c>
      <c r="D153" s="38">
        <f t="shared" ca="1" si="61"/>
        <v>240</v>
      </c>
      <c r="E153" s="21">
        <f t="shared" si="62"/>
        <v>0</v>
      </c>
      <c r="F153" s="21">
        <f t="shared" si="63"/>
        <v>0</v>
      </c>
      <c r="G153" s="39">
        <f t="shared" si="64"/>
        <v>0</v>
      </c>
      <c r="H153" s="39">
        <f t="shared" si="65"/>
        <v>0</v>
      </c>
      <c r="I153" s="41">
        <f t="shared" ca="1" si="66"/>
        <v>0.16999999999999948</v>
      </c>
      <c r="J153" s="40">
        <f t="shared" ca="1" si="67"/>
        <v>24.664999999999999</v>
      </c>
      <c r="K153" s="40">
        <f t="shared" ca="1" si="68"/>
        <v>24.835000000000001</v>
      </c>
      <c r="L153" s="21">
        <f t="shared" ca="1" si="50"/>
        <v>24.75</v>
      </c>
      <c r="M153" s="21" t="str">
        <f t="shared" si="51"/>
        <v/>
      </c>
      <c r="N153" s="47">
        <f t="shared" ca="1" si="52"/>
        <v>27.173529411764704</v>
      </c>
      <c r="O153" s="47">
        <f t="shared" si="53"/>
        <v>25.606470588235293</v>
      </c>
      <c r="P153" s="38">
        <f t="shared" si="54"/>
        <v>170000</v>
      </c>
      <c r="Q153" s="38">
        <f t="shared" si="55"/>
        <v>170000</v>
      </c>
      <c r="R153" s="38">
        <f t="shared" si="56"/>
        <v>0</v>
      </c>
      <c r="S153" s="38">
        <f t="shared" ca="1" si="57"/>
        <v>-266400</v>
      </c>
      <c r="T153" s="38">
        <f t="shared" ca="1" si="58"/>
        <v>-266400</v>
      </c>
    </row>
    <row r="154" spans="1:20" x14ac:dyDescent="0.2">
      <c r="A154" s="21">
        <f t="shared" si="59"/>
        <v>136</v>
      </c>
      <c r="B154" s="38">
        <f t="shared" ca="1" si="60"/>
        <v>27758.980127913717</v>
      </c>
      <c r="C154" s="21" t="s">
        <v>50</v>
      </c>
      <c r="D154" s="38">
        <f t="shared" ca="1" si="61"/>
        <v>240</v>
      </c>
      <c r="E154" s="21">
        <f t="shared" si="62"/>
        <v>0</v>
      </c>
      <c r="F154" s="21">
        <f t="shared" si="63"/>
        <v>0</v>
      </c>
      <c r="G154" s="39">
        <f t="shared" si="64"/>
        <v>0</v>
      </c>
      <c r="H154" s="39">
        <f t="shared" si="65"/>
        <v>0</v>
      </c>
      <c r="I154" s="41">
        <f t="shared" ca="1" si="66"/>
        <v>0.15999999999999948</v>
      </c>
      <c r="J154" s="40">
        <f t="shared" ca="1" si="67"/>
        <v>24.67</v>
      </c>
      <c r="K154" s="40">
        <f t="shared" ca="1" si="68"/>
        <v>24.83</v>
      </c>
      <c r="L154" s="21">
        <f t="shared" ca="1" si="50"/>
        <v>24.75</v>
      </c>
      <c r="M154" s="21" t="str">
        <f t="shared" si="51"/>
        <v/>
      </c>
      <c r="N154" s="47">
        <f t="shared" ca="1" si="52"/>
        <v>27.173529411764704</v>
      </c>
      <c r="O154" s="47">
        <f t="shared" si="53"/>
        <v>25.606470588235293</v>
      </c>
      <c r="P154" s="38">
        <f t="shared" si="54"/>
        <v>170000</v>
      </c>
      <c r="Q154" s="38">
        <f t="shared" si="55"/>
        <v>170000</v>
      </c>
      <c r="R154" s="38">
        <f t="shared" si="56"/>
        <v>0</v>
      </c>
      <c r="S154" s="38">
        <f t="shared" ca="1" si="57"/>
        <v>-266400</v>
      </c>
      <c r="T154" s="38">
        <f t="shared" ca="1" si="58"/>
        <v>-266400</v>
      </c>
    </row>
    <row r="155" spans="1:20" x14ac:dyDescent="0.2">
      <c r="A155" s="21">
        <f t="shared" si="59"/>
        <v>137</v>
      </c>
      <c r="B155" s="38">
        <f t="shared" ca="1" si="60"/>
        <v>27998.980127913717</v>
      </c>
      <c r="C155" s="21" t="s">
        <v>50</v>
      </c>
      <c r="D155" s="38">
        <f t="shared" ca="1" si="61"/>
        <v>240</v>
      </c>
      <c r="E155" s="21">
        <f t="shared" si="62"/>
        <v>0</v>
      </c>
      <c r="F155" s="21">
        <f t="shared" si="63"/>
        <v>0</v>
      </c>
      <c r="G155" s="39">
        <f t="shared" si="64"/>
        <v>0</v>
      </c>
      <c r="H155" s="39">
        <f t="shared" si="65"/>
        <v>0</v>
      </c>
      <c r="I155" s="41">
        <f t="shared" ca="1" si="66"/>
        <v>0.14999999999999947</v>
      </c>
      <c r="J155" s="40">
        <f t="shared" ca="1" si="67"/>
        <v>24.675000000000001</v>
      </c>
      <c r="K155" s="40">
        <f t="shared" ca="1" si="68"/>
        <v>24.824999999999999</v>
      </c>
      <c r="L155" s="21">
        <f t="shared" ca="1" si="50"/>
        <v>24.75</v>
      </c>
      <c r="M155" s="21" t="str">
        <f t="shared" si="51"/>
        <v/>
      </c>
      <c r="N155" s="47">
        <f t="shared" ca="1" si="52"/>
        <v>27.173529411764704</v>
      </c>
      <c r="O155" s="47">
        <f t="shared" si="53"/>
        <v>25.606470588235293</v>
      </c>
      <c r="P155" s="38">
        <f t="shared" si="54"/>
        <v>170000</v>
      </c>
      <c r="Q155" s="38">
        <f t="shared" si="55"/>
        <v>170000</v>
      </c>
      <c r="R155" s="38">
        <f t="shared" si="56"/>
        <v>0</v>
      </c>
      <c r="S155" s="38">
        <f t="shared" ca="1" si="57"/>
        <v>-266400</v>
      </c>
      <c r="T155" s="38">
        <f t="shared" ca="1" si="58"/>
        <v>-266400</v>
      </c>
    </row>
    <row r="156" spans="1:20" x14ac:dyDescent="0.2">
      <c r="A156" s="21">
        <f t="shared" si="59"/>
        <v>138</v>
      </c>
      <c r="B156" s="38">
        <f t="shared" ca="1" si="60"/>
        <v>28238.980127913717</v>
      </c>
      <c r="C156" s="21" t="s">
        <v>50</v>
      </c>
      <c r="D156" s="38">
        <f t="shared" ca="1" si="61"/>
        <v>240</v>
      </c>
      <c r="E156" s="21">
        <f t="shared" si="62"/>
        <v>0</v>
      </c>
      <c r="F156" s="21">
        <f t="shared" si="63"/>
        <v>0</v>
      </c>
      <c r="G156" s="39">
        <f t="shared" si="64"/>
        <v>0</v>
      </c>
      <c r="H156" s="39">
        <f t="shared" si="65"/>
        <v>0</v>
      </c>
      <c r="I156" s="41">
        <f t="shared" ca="1" si="66"/>
        <v>0.13999999999999946</v>
      </c>
      <c r="J156" s="40">
        <f t="shared" ca="1" si="67"/>
        <v>24.68</v>
      </c>
      <c r="K156" s="40">
        <f t="shared" ca="1" si="68"/>
        <v>24.82</v>
      </c>
      <c r="L156" s="21">
        <f t="shared" ca="1" si="50"/>
        <v>24.75</v>
      </c>
      <c r="M156" s="21" t="str">
        <f t="shared" si="51"/>
        <v/>
      </c>
      <c r="N156" s="47">
        <f t="shared" ca="1" si="52"/>
        <v>27.173529411764704</v>
      </c>
      <c r="O156" s="47">
        <f t="shared" si="53"/>
        <v>25.606470588235293</v>
      </c>
      <c r="P156" s="38">
        <f t="shared" si="54"/>
        <v>170000</v>
      </c>
      <c r="Q156" s="38">
        <f t="shared" si="55"/>
        <v>170000</v>
      </c>
      <c r="R156" s="38">
        <f t="shared" si="56"/>
        <v>0</v>
      </c>
      <c r="S156" s="38">
        <f t="shared" ca="1" si="57"/>
        <v>-266400</v>
      </c>
      <c r="T156" s="38">
        <f t="shared" ca="1" si="58"/>
        <v>-266400</v>
      </c>
    </row>
    <row r="157" spans="1:20" x14ac:dyDescent="0.2">
      <c r="A157" s="21">
        <f t="shared" si="59"/>
        <v>139</v>
      </c>
      <c r="B157" s="38">
        <f t="shared" ca="1" si="60"/>
        <v>28478.980127913717</v>
      </c>
      <c r="C157" s="21" t="s">
        <v>50</v>
      </c>
      <c r="D157" s="38">
        <f t="shared" ca="1" si="61"/>
        <v>240</v>
      </c>
      <c r="E157" s="21">
        <f t="shared" si="62"/>
        <v>0</v>
      </c>
      <c r="F157" s="21">
        <f t="shared" si="63"/>
        <v>0</v>
      </c>
      <c r="G157" s="39">
        <f t="shared" si="64"/>
        <v>0</v>
      </c>
      <c r="H157" s="39">
        <f t="shared" si="65"/>
        <v>0</v>
      </c>
      <c r="I157" s="41">
        <f t="shared" ca="1" si="66"/>
        <v>0.12999999999999945</v>
      </c>
      <c r="J157" s="40">
        <f t="shared" ca="1" si="67"/>
        <v>24.684999999999999</v>
      </c>
      <c r="K157" s="40">
        <f t="shared" ca="1" si="68"/>
        <v>24.815000000000001</v>
      </c>
      <c r="L157" s="21">
        <f t="shared" ca="1" si="50"/>
        <v>24.75</v>
      </c>
      <c r="M157" s="21" t="str">
        <f t="shared" si="51"/>
        <v/>
      </c>
      <c r="N157" s="47">
        <f t="shared" ca="1" si="52"/>
        <v>27.173529411764704</v>
      </c>
      <c r="O157" s="47">
        <f t="shared" si="53"/>
        <v>25.606470588235293</v>
      </c>
      <c r="P157" s="38">
        <f t="shared" si="54"/>
        <v>170000</v>
      </c>
      <c r="Q157" s="38">
        <f t="shared" si="55"/>
        <v>170000</v>
      </c>
      <c r="R157" s="38">
        <f t="shared" si="56"/>
        <v>0</v>
      </c>
      <c r="S157" s="38">
        <f t="shared" ca="1" si="57"/>
        <v>-266400</v>
      </c>
      <c r="T157" s="38">
        <f t="shared" ca="1" si="58"/>
        <v>-266400</v>
      </c>
    </row>
    <row r="158" spans="1:20" x14ac:dyDescent="0.2">
      <c r="A158" s="21">
        <f t="shared" si="59"/>
        <v>140</v>
      </c>
      <c r="B158" s="38">
        <f t="shared" ca="1" si="60"/>
        <v>28718.980127913717</v>
      </c>
      <c r="C158" s="21" t="s">
        <v>50</v>
      </c>
      <c r="D158" s="38">
        <f t="shared" ca="1" si="61"/>
        <v>240</v>
      </c>
      <c r="E158" s="21">
        <f t="shared" si="62"/>
        <v>0</v>
      </c>
      <c r="F158" s="21">
        <f t="shared" si="63"/>
        <v>0</v>
      </c>
      <c r="G158" s="39">
        <f t="shared" si="64"/>
        <v>0</v>
      </c>
      <c r="H158" s="39">
        <f t="shared" si="65"/>
        <v>0</v>
      </c>
      <c r="I158" s="41">
        <f t="shared" ca="1" si="66"/>
        <v>0.11999999999999945</v>
      </c>
      <c r="J158" s="40">
        <f t="shared" ca="1" si="67"/>
        <v>24.69</v>
      </c>
      <c r="K158" s="40">
        <f t="shared" ca="1" si="68"/>
        <v>24.81</v>
      </c>
      <c r="L158" s="21">
        <f t="shared" ca="1" si="50"/>
        <v>24.75</v>
      </c>
      <c r="M158" s="21" t="str">
        <f t="shared" si="51"/>
        <v/>
      </c>
      <c r="N158" s="47">
        <f t="shared" ca="1" si="52"/>
        <v>27.173529411764704</v>
      </c>
      <c r="O158" s="47">
        <f t="shared" si="53"/>
        <v>25.606470588235293</v>
      </c>
      <c r="P158" s="38">
        <f t="shared" si="54"/>
        <v>170000</v>
      </c>
      <c r="Q158" s="38">
        <f t="shared" si="55"/>
        <v>170000</v>
      </c>
      <c r="R158" s="38">
        <f t="shared" si="56"/>
        <v>0</v>
      </c>
      <c r="S158" s="38">
        <f t="shared" ca="1" si="57"/>
        <v>-266400</v>
      </c>
      <c r="T158" s="38">
        <f t="shared" ca="1" si="58"/>
        <v>-266400</v>
      </c>
    </row>
    <row r="159" spans="1:20" x14ac:dyDescent="0.2">
      <c r="A159" s="21">
        <f t="shared" si="59"/>
        <v>141</v>
      </c>
      <c r="B159" s="38">
        <f t="shared" ca="1" si="60"/>
        <v>28958.980127913717</v>
      </c>
      <c r="C159" s="21" t="s">
        <v>50</v>
      </c>
      <c r="D159" s="38">
        <f t="shared" ca="1" si="61"/>
        <v>240</v>
      </c>
      <c r="E159" s="21">
        <f t="shared" si="62"/>
        <v>0</v>
      </c>
      <c r="F159" s="21">
        <f t="shared" si="63"/>
        <v>0</v>
      </c>
      <c r="G159" s="39">
        <f t="shared" si="64"/>
        <v>0</v>
      </c>
      <c r="H159" s="39">
        <f t="shared" si="65"/>
        <v>0</v>
      </c>
      <c r="I159" s="41">
        <f t="shared" ca="1" si="66"/>
        <v>0.10999999999999946</v>
      </c>
      <c r="J159" s="40">
        <f t="shared" ca="1" si="67"/>
        <v>24.695</v>
      </c>
      <c r="K159" s="40">
        <f t="shared" ca="1" si="68"/>
        <v>24.805</v>
      </c>
      <c r="L159" s="21">
        <f t="shared" ca="1" si="50"/>
        <v>24.75</v>
      </c>
      <c r="M159" s="21" t="str">
        <f t="shared" si="51"/>
        <v/>
      </c>
      <c r="N159" s="47">
        <f t="shared" ca="1" si="52"/>
        <v>27.173529411764704</v>
      </c>
      <c r="O159" s="47">
        <f t="shared" si="53"/>
        <v>25.606470588235293</v>
      </c>
      <c r="P159" s="38">
        <f t="shared" si="54"/>
        <v>170000</v>
      </c>
      <c r="Q159" s="38">
        <f t="shared" si="55"/>
        <v>170000</v>
      </c>
      <c r="R159" s="38">
        <f t="shared" si="56"/>
        <v>0</v>
      </c>
      <c r="S159" s="38">
        <f t="shared" ca="1" si="57"/>
        <v>-266400</v>
      </c>
      <c r="T159" s="38">
        <f t="shared" ca="1" si="58"/>
        <v>-266400</v>
      </c>
    </row>
    <row r="160" spans="1:20" x14ac:dyDescent="0.2">
      <c r="A160" s="21">
        <f t="shared" si="59"/>
        <v>142</v>
      </c>
      <c r="B160" s="38">
        <f t="shared" ca="1" si="60"/>
        <v>29198.980127913717</v>
      </c>
      <c r="C160" s="21" t="s">
        <v>50</v>
      </c>
      <c r="D160" s="38">
        <f t="shared" ca="1" si="61"/>
        <v>240</v>
      </c>
      <c r="E160" s="21">
        <f t="shared" si="62"/>
        <v>0</v>
      </c>
      <c r="F160" s="21">
        <f t="shared" si="63"/>
        <v>0</v>
      </c>
      <c r="G160" s="39">
        <f t="shared" si="64"/>
        <v>0</v>
      </c>
      <c r="H160" s="39">
        <f t="shared" si="65"/>
        <v>0</v>
      </c>
      <c r="I160" s="41">
        <f t="shared" ca="1" si="66"/>
        <v>9.9999999999999464E-2</v>
      </c>
      <c r="J160" s="40">
        <f t="shared" ca="1" si="67"/>
        <v>24.7</v>
      </c>
      <c r="K160" s="40">
        <f t="shared" ca="1" si="68"/>
        <v>24.8</v>
      </c>
      <c r="L160" s="21">
        <f t="shared" ca="1" si="50"/>
        <v>24.75</v>
      </c>
      <c r="M160" s="21" t="str">
        <f t="shared" si="51"/>
        <v/>
      </c>
      <c r="N160" s="47">
        <f t="shared" ca="1" si="52"/>
        <v>27.173529411764704</v>
      </c>
      <c r="O160" s="47">
        <f t="shared" si="53"/>
        <v>25.606470588235293</v>
      </c>
      <c r="P160" s="38">
        <f t="shared" si="54"/>
        <v>170000</v>
      </c>
      <c r="Q160" s="38">
        <f t="shared" si="55"/>
        <v>170000</v>
      </c>
      <c r="R160" s="38">
        <f t="shared" si="56"/>
        <v>0</v>
      </c>
      <c r="S160" s="38">
        <f t="shared" ca="1" si="57"/>
        <v>-266400</v>
      </c>
      <c r="T160" s="38">
        <f t="shared" ca="1" si="58"/>
        <v>-266400</v>
      </c>
    </row>
    <row r="161" spans="1:20" x14ac:dyDescent="0.2">
      <c r="A161" s="21">
        <f t="shared" si="59"/>
        <v>143</v>
      </c>
      <c r="B161" s="38">
        <f t="shared" ca="1" si="60"/>
        <v>29438.980127913717</v>
      </c>
      <c r="C161" s="21" t="s">
        <v>50</v>
      </c>
      <c r="D161" s="38">
        <f t="shared" ca="1" si="61"/>
        <v>240</v>
      </c>
      <c r="E161" s="21">
        <f t="shared" si="62"/>
        <v>0</v>
      </c>
      <c r="F161" s="21">
        <f t="shared" si="63"/>
        <v>0</v>
      </c>
      <c r="G161" s="39">
        <f t="shared" si="64"/>
        <v>0</v>
      </c>
      <c r="H161" s="39">
        <f t="shared" si="65"/>
        <v>0</v>
      </c>
      <c r="I161" s="41">
        <f t="shared" ca="1" si="66"/>
        <v>8.9999999999999469E-2</v>
      </c>
      <c r="J161" s="40">
        <f t="shared" ca="1" si="67"/>
        <v>24.705000000000002</v>
      </c>
      <c r="K161" s="40">
        <f t="shared" ca="1" si="68"/>
        <v>24.794999999999998</v>
      </c>
      <c r="L161" s="21">
        <f t="shared" ca="1" si="50"/>
        <v>24.75</v>
      </c>
      <c r="M161" s="21" t="str">
        <f t="shared" si="51"/>
        <v/>
      </c>
      <c r="N161" s="47">
        <f t="shared" ca="1" si="52"/>
        <v>27.173529411764704</v>
      </c>
      <c r="O161" s="47">
        <f t="shared" si="53"/>
        <v>25.606470588235293</v>
      </c>
      <c r="P161" s="38">
        <f t="shared" si="54"/>
        <v>170000</v>
      </c>
      <c r="Q161" s="38">
        <f t="shared" si="55"/>
        <v>170000</v>
      </c>
      <c r="R161" s="38">
        <f t="shared" si="56"/>
        <v>0</v>
      </c>
      <c r="S161" s="38">
        <f t="shared" ca="1" si="57"/>
        <v>-266400</v>
      </c>
      <c r="T161" s="38">
        <f t="shared" ca="1" si="58"/>
        <v>-266400</v>
      </c>
    </row>
    <row r="162" spans="1:20" x14ac:dyDescent="0.2">
      <c r="A162" s="21">
        <f t="shared" si="59"/>
        <v>144</v>
      </c>
      <c r="B162" s="38">
        <f t="shared" ca="1" si="60"/>
        <v>29678.980127913717</v>
      </c>
      <c r="C162" s="21" t="s">
        <v>50</v>
      </c>
      <c r="D162" s="38">
        <f t="shared" ca="1" si="61"/>
        <v>240</v>
      </c>
      <c r="E162" s="21">
        <f t="shared" si="62"/>
        <v>0</v>
      </c>
      <c r="F162" s="21">
        <f t="shared" si="63"/>
        <v>0</v>
      </c>
      <c r="G162" s="39">
        <f t="shared" si="64"/>
        <v>0</v>
      </c>
      <c r="H162" s="39">
        <f t="shared" si="65"/>
        <v>0</v>
      </c>
      <c r="I162" s="41">
        <f t="shared" ca="1" si="66"/>
        <v>7.9999999999999474E-2</v>
      </c>
      <c r="J162" s="40">
        <f t="shared" ca="1" si="67"/>
        <v>24.71</v>
      </c>
      <c r="K162" s="40">
        <f t="shared" ca="1" si="68"/>
        <v>24.79</v>
      </c>
      <c r="L162" s="21">
        <f t="shared" ca="1" si="50"/>
        <v>24.75</v>
      </c>
      <c r="M162" s="21" t="str">
        <f t="shared" si="51"/>
        <v/>
      </c>
      <c r="N162" s="47">
        <f t="shared" ca="1" si="52"/>
        <v>27.173529411764704</v>
      </c>
      <c r="O162" s="47">
        <f t="shared" si="53"/>
        <v>25.606470588235293</v>
      </c>
      <c r="P162" s="38">
        <f t="shared" si="54"/>
        <v>170000</v>
      </c>
      <c r="Q162" s="38">
        <f t="shared" si="55"/>
        <v>170000</v>
      </c>
      <c r="R162" s="38">
        <f t="shared" si="56"/>
        <v>0</v>
      </c>
      <c r="S162" s="38">
        <f t="shared" ca="1" si="57"/>
        <v>-266400</v>
      </c>
      <c r="T162" s="38">
        <f t="shared" ca="1" si="58"/>
        <v>-266400</v>
      </c>
    </row>
    <row r="163" spans="1:20" x14ac:dyDescent="0.2">
      <c r="A163" s="21">
        <f t="shared" si="59"/>
        <v>145</v>
      </c>
      <c r="B163" s="38">
        <f t="shared" ca="1" si="60"/>
        <v>29918.980127913717</v>
      </c>
      <c r="C163" s="21" t="s">
        <v>50</v>
      </c>
      <c r="D163" s="38">
        <f t="shared" ca="1" si="61"/>
        <v>240</v>
      </c>
      <c r="E163" s="21">
        <f t="shared" si="62"/>
        <v>0</v>
      </c>
      <c r="F163" s="21">
        <f t="shared" si="63"/>
        <v>0</v>
      </c>
      <c r="G163" s="39">
        <f t="shared" si="64"/>
        <v>0</v>
      </c>
      <c r="H163" s="39">
        <f t="shared" si="65"/>
        <v>0</v>
      </c>
      <c r="I163" s="41">
        <f t="shared" ca="1" si="66"/>
        <v>6.9999999999999479E-2</v>
      </c>
      <c r="J163" s="40">
        <f t="shared" ca="1" si="67"/>
        <v>24.715</v>
      </c>
      <c r="K163" s="40">
        <f t="shared" ca="1" si="68"/>
        <v>24.785</v>
      </c>
      <c r="L163" s="21">
        <f t="shared" ca="1" si="50"/>
        <v>24.75</v>
      </c>
      <c r="M163" s="21" t="str">
        <f t="shared" si="51"/>
        <v/>
      </c>
      <c r="N163" s="47">
        <f t="shared" ca="1" si="52"/>
        <v>27.173529411764704</v>
      </c>
      <c r="O163" s="47">
        <f t="shared" si="53"/>
        <v>25.606470588235293</v>
      </c>
      <c r="P163" s="38">
        <f t="shared" si="54"/>
        <v>170000</v>
      </c>
      <c r="Q163" s="38">
        <f t="shared" si="55"/>
        <v>170000</v>
      </c>
      <c r="R163" s="38">
        <f t="shared" si="56"/>
        <v>0</v>
      </c>
      <c r="S163" s="38">
        <f t="shared" ca="1" si="57"/>
        <v>-266400</v>
      </c>
      <c r="T163" s="38">
        <f t="shared" ca="1" si="58"/>
        <v>-266400</v>
      </c>
    </row>
    <row r="164" spans="1:20" x14ac:dyDescent="0.2">
      <c r="A164" s="21">
        <f t="shared" si="59"/>
        <v>146</v>
      </c>
      <c r="B164" s="38">
        <f t="shared" ca="1" si="60"/>
        <v>30158.980127913717</v>
      </c>
      <c r="C164" s="21" t="s">
        <v>50</v>
      </c>
      <c r="D164" s="38">
        <f t="shared" ca="1" si="61"/>
        <v>240</v>
      </c>
      <c r="E164" s="21">
        <f t="shared" si="62"/>
        <v>0</v>
      </c>
      <c r="F164" s="21">
        <f t="shared" si="63"/>
        <v>0</v>
      </c>
      <c r="G164" s="39">
        <f t="shared" si="64"/>
        <v>0</v>
      </c>
      <c r="H164" s="39">
        <f t="shared" si="65"/>
        <v>0</v>
      </c>
      <c r="I164" s="41">
        <f t="shared" ca="1" si="66"/>
        <v>5.9999999999999477E-2</v>
      </c>
      <c r="J164" s="40">
        <f t="shared" ca="1" si="67"/>
        <v>24.72</v>
      </c>
      <c r="K164" s="40">
        <f t="shared" ca="1" si="68"/>
        <v>24.78</v>
      </c>
      <c r="L164" s="21">
        <f t="shared" ca="1" si="50"/>
        <v>24.75</v>
      </c>
      <c r="M164" s="21" t="str">
        <f t="shared" si="51"/>
        <v/>
      </c>
      <c r="N164" s="47">
        <f t="shared" ca="1" si="52"/>
        <v>27.173529411764704</v>
      </c>
      <c r="O164" s="47">
        <f t="shared" si="53"/>
        <v>25.606470588235293</v>
      </c>
      <c r="P164" s="38">
        <f t="shared" si="54"/>
        <v>170000</v>
      </c>
      <c r="Q164" s="38">
        <f t="shared" si="55"/>
        <v>170000</v>
      </c>
      <c r="R164" s="38">
        <f t="shared" si="56"/>
        <v>0</v>
      </c>
      <c r="S164" s="38">
        <f t="shared" ca="1" si="57"/>
        <v>-266400</v>
      </c>
      <c r="T164" s="38">
        <f t="shared" ca="1" si="58"/>
        <v>-266400</v>
      </c>
    </row>
    <row r="165" spans="1:20" x14ac:dyDescent="0.2">
      <c r="A165" s="21">
        <f t="shared" si="59"/>
        <v>147</v>
      </c>
      <c r="B165" s="38">
        <f t="shared" ca="1" si="60"/>
        <v>30398.980127913717</v>
      </c>
      <c r="C165" s="21" t="s">
        <v>50</v>
      </c>
      <c r="D165" s="38">
        <f t="shared" ca="1" si="61"/>
        <v>240</v>
      </c>
      <c r="E165" s="21">
        <f t="shared" si="62"/>
        <v>0</v>
      </c>
      <c r="F165" s="21">
        <f t="shared" si="63"/>
        <v>0</v>
      </c>
      <c r="G165" s="39">
        <f t="shared" si="64"/>
        <v>0</v>
      </c>
      <c r="H165" s="39">
        <f t="shared" si="65"/>
        <v>0</v>
      </c>
      <c r="I165" s="41">
        <f t="shared" ca="1" si="66"/>
        <v>4.9999999999999475E-2</v>
      </c>
      <c r="J165" s="40">
        <f t="shared" ca="1" si="67"/>
        <v>24.725000000000001</v>
      </c>
      <c r="K165" s="40">
        <f t="shared" ca="1" si="68"/>
        <v>24.774999999999999</v>
      </c>
      <c r="L165" s="21">
        <f t="shared" ca="1" si="50"/>
        <v>24.75</v>
      </c>
      <c r="M165" s="21" t="str">
        <f t="shared" si="51"/>
        <v/>
      </c>
      <c r="N165" s="47">
        <f t="shared" ca="1" si="52"/>
        <v>27.173529411764704</v>
      </c>
      <c r="O165" s="47">
        <f t="shared" si="53"/>
        <v>25.606470588235293</v>
      </c>
      <c r="P165" s="38">
        <f t="shared" si="54"/>
        <v>170000</v>
      </c>
      <c r="Q165" s="38">
        <f t="shared" si="55"/>
        <v>170000</v>
      </c>
      <c r="R165" s="38">
        <f t="shared" si="56"/>
        <v>0</v>
      </c>
      <c r="S165" s="38">
        <f t="shared" ca="1" si="57"/>
        <v>-266400</v>
      </c>
      <c r="T165" s="38">
        <f t="shared" ca="1" si="58"/>
        <v>-266400</v>
      </c>
    </row>
    <row r="166" spans="1:20" x14ac:dyDescent="0.2">
      <c r="A166" s="21">
        <f t="shared" si="59"/>
        <v>148</v>
      </c>
      <c r="B166" s="38">
        <f t="shared" ca="1" si="60"/>
        <v>30638.980127913717</v>
      </c>
      <c r="C166" s="21" t="s">
        <v>50</v>
      </c>
      <c r="D166" s="38">
        <f t="shared" ca="1" si="61"/>
        <v>240</v>
      </c>
      <c r="E166" s="21">
        <f t="shared" si="62"/>
        <v>0</v>
      </c>
      <c r="F166" s="21">
        <f t="shared" si="63"/>
        <v>0</v>
      </c>
      <c r="G166" s="39">
        <f t="shared" si="64"/>
        <v>0</v>
      </c>
      <c r="H166" s="39">
        <f t="shared" si="65"/>
        <v>0</v>
      </c>
      <c r="I166" s="41">
        <f t="shared" ca="1" si="66"/>
        <v>0.04</v>
      </c>
      <c r="J166" s="40">
        <f t="shared" ca="1" si="67"/>
        <v>24.73</v>
      </c>
      <c r="K166" s="40">
        <f t="shared" ca="1" si="68"/>
        <v>24.77</v>
      </c>
      <c r="L166" s="21">
        <f t="shared" ca="1" si="50"/>
        <v>24.75</v>
      </c>
      <c r="M166" s="21" t="str">
        <f t="shared" si="51"/>
        <v/>
      </c>
      <c r="N166" s="47">
        <f t="shared" ca="1" si="52"/>
        <v>27.173529411764704</v>
      </c>
      <c r="O166" s="47">
        <f t="shared" si="53"/>
        <v>25.606470588235293</v>
      </c>
      <c r="P166" s="38">
        <f t="shared" si="54"/>
        <v>170000</v>
      </c>
      <c r="Q166" s="38">
        <f t="shared" si="55"/>
        <v>170000</v>
      </c>
      <c r="R166" s="38">
        <f t="shared" si="56"/>
        <v>0</v>
      </c>
      <c r="S166" s="38">
        <f t="shared" ca="1" si="57"/>
        <v>-266400</v>
      </c>
      <c r="T166" s="38">
        <f t="shared" ca="1" si="58"/>
        <v>-266400</v>
      </c>
    </row>
    <row r="167" spans="1:20" x14ac:dyDescent="0.2">
      <c r="A167" s="21">
        <f t="shared" si="59"/>
        <v>149</v>
      </c>
      <c r="B167" s="38">
        <f t="shared" ca="1" si="60"/>
        <v>30878.980127913717</v>
      </c>
      <c r="C167" s="21" t="s">
        <v>50</v>
      </c>
      <c r="D167" s="38">
        <f t="shared" ca="1" si="61"/>
        <v>240</v>
      </c>
      <c r="E167" s="21">
        <f t="shared" si="62"/>
        <v>0</v>
      </c>
      <c r="F167" s="21">
        <f t="shared" si="63"/>
        <v>0</v>
      </c>
      <c r="G167" s="39">
        <f t="shared" si="64"/>
        <v>0</v>
      </c>
      <c r="H167" s="39">
        <f t="shared" si="65"/>
        <v>0</v>
      </c>
      <c r="I167" s="41">
        <f t="shared" ca="1" si="66"/>
        <v>0.04</v>
      </c>
      <c r="J167" s="40">
        <f t="shared" ca="1" si="67"/>
        <v>24.73</v>
      </c>
      <c r="K167" s="40">
        <f t="shared" ca="1" si="68"/>
        <v>24.77</v>
      </c>
      <c r="L167" s="21">
        <f t="shared" ca="1" si="50"/>
        <v>24.75</v>
      </c>
      <c r="M167" s="21" t="str">
        <f t="shared" si="51"/>
        <v/>
      </c>
      <c r="N167" s="47">
        <f t="shared" ca="1" si="52"/>
        <v>27.173529411764704</v>
      </c>
      <c r="O167" s="47">
        <f t="shared" si="53"/>
        <v>25.606470588235293</v>
      </c>
      <c r="P167" s="38">
        <f t="shared" si="54"/>
        <v>170000</v>
      </c>
      <c r="Q167" s="38">
        <f t="shared" si="55"/>
        <v>170000</v>
      </c>
      <c r="R167" s="38">
        <f t="shared" si="56"/>
        <v>0</v>
      </c>
      <c r="S167" s="38">
        <f t="shared" ca="1" si="57"/>
        <v>-266400</v>
      </c>
      <c r="T167" s="38">
        <f t="shared" ca="1" si="58"/>
        <v>-266400</v>
      </c>
    </row>
    <row r="168" spans="1:20" x14ac:dyDescent="0.2">
      <c r="A168" s="21">
        <f t="shared" si="59"/>
        <v>150</v>
      </c>
      <c r="B168" s="38">
        <f t="shared" ca="1" si="60"/>
        <v>31118.980127913717</v>
      </c>
      <c r="C168" s="21" t="s">
        <v>50</v>
      </c>
      <c r="D168" s="38">
        <f t="shared" ca="1" si="61"/>
        <v>240</v>
      </c>
      <c r="E168" s="21">
        <f t="shared" si="62"/>
        <v>0</v>
      </c>
      <c r="F168" s="21">
        <f t="shared" si="63"/>
        <v>0</v>
      </c>
      <c r="G168" s="39">
        <f t="shared" si="64"/>
        <v>0</v>
      </c>
      <c r="H168" s="39">
        <f t="shared" si="65"/>
        <v>0</v>
      </c>
      <c r="I168" s="41">
        <f t="shared" ca="1" si="66"/>
        <v>0.04</v>
      </c>
      <c r="J168" s="40">
        <f t="shared" ca="1" si="67"/>
        <v>24.73</v>
      </c>
      <c r="K168" s="40">
        <f t="shared" ca="1" si="68"/>
        <v>24.77</v>
      </c>
      <c r="L168" s="21">
        <f t="shared" ca="1" si="50"/>
        <v>24.75</v>
      </c>
      <c r="M168" s="21" t="str">
        <f t="shared" si="51"/>
        <v/>
      </c>
      <c r="N168" s="47">
        <f t="shared" ca="1" si="52"/>
        <v>27.173529411764704</v>
      </c>
      <c r="O168" s="47">
        <f t="shared" si="53"/>
        <v>25.606470588235293</v>
      </c>
      <c r="P168" s="38">
        <f t="shared" si="54"/>
        <v>170000</v>
      </c>
      <c r="Q168" s="38">
        <f t="shared" si="55"/>
        <v>170000</v>
      </c>
      <c r="R168" s="38">
        <f t="shared" si="56"/>
        <v>0</v>
      </c>
      <c r="S168" s="38">
        <f t="shared" ca="1" si="57"/>
        <v>-266400</v>
      </c>
      <c r="T168" s="38">
        <f t="shared" ca="1" si="58"/>
        <v>-266400</v>
      </c>
    </row>
    <row r="169" spans="1:20" x14ac:dyDescent="0.2">
      <c r="A169" s="21">
        <f t="shared" si="59"/>
        <v>151</v>
      </c>
      <c r="B169" s="38">
        <f t="shared" ca="1" si="60"/>
        <v>31358.980127913717</v>
      </c>
      <c r="C169" s="21" t="s">
        <v>50</v>
      </c>
      <c r="D169" s="38">
        <f t="shared" ca="1" si="61"/>
        <v>240</v>
      </c>
      <c r="E169" s="21">
        <f t="shared" si="62"/>
        <v>0</v>
      </c>
      <c r="F169" s="21">
        <f t="shared" si="63"/>
        <v>0</v>
      </c>
      <c r="G169" s="39">
        <f t="shared" si="64"/>
        <v>0</v>
      </c>
      <c r="H169" s="39">
        <f t="shared" si="65"/>
        <v>0</v>
      </c>
      <c r="I169" s="41">
        <f t="shared" ca="1" si="66"/>
        <v>0.04</v>
      </c>
      <c r="J169" s="40">
        <f t="shared" ca="1" si="67"/>
        <v>24.73</v>
      </c>
      <c r="K169" s="40">
        <f t="shared" ca="1" si="68"/>
        <v>24.77</v>
      </c>
      <c r="L169" s="21">
        <f t="shared" ca="1" si="50"/>
        <v>24.75</v>
      </c>
      <c r="M169" s="21" t="str">
        <f t="shared" si="51"/>
        <v/>
      </c>
      <c r="N169" s="47">
        <f t="shared" ca="1" si="52"/>
        <v>27.173529411764704</v>
      </c>
      <c r="O169" s="47">
        <f t="shared" si="53"/>
        <v>25.606470588235293</v>
      </c>
      <c r="P169" s="38">
        <f t="shared" si="54"/>
        <v>170000</v>
      </c>
      <c r="Q169" s="38">
        <f t="shared" si="55"/>
        <v>170000</v>
      </c>
      <c r="R169" s="38">
        <f t="shared" si="56"/>
        <v>0</v>
      </c>
      <c r="S169" s="38">
        <f t="shared" ca="1" si="57"/>
        <v>-266400</v>
      </c>
      <c r="T169" s="38">
        <f t="shared" ca="1" si="58"/>
        <v>-266400</v>
      </c>
    </row>
    <row r="170" spans="1:20" x14ac:dyDescent="0.2">
      <c r="A170" s="21">
        <f t="shared" si="59"/>
        <v>152</v>
      </c>
      <c r="B170" s="38">
        <f t="shared" ca="1" si="60"/>
        <v>31598.980127913717</v>
      </c>
      <c r="C170" s="21" t="s">
        <v>50</v>
      </c>
      <c r="D170" s="38">
        <f t="shared" ca="1" si="61"/>
        <v>240</v>
      </c>
      <c r="E170" s="21">
        <f t="shared" si="62"/>
        <v>0</v>
      </c>
      <c r="F170" s="21">
        <f t="shared" si="63"/>
        <v>0</v>
      </c>
      <c r="G170" s="39">
        <f t="shared" si="64"/>
        <v>0</v>
      </c>
      <c r="H170" s="39">
        <f t="shared" si="65"/>
        <v>0</v>
      </c>
      <c r="I170" s="41">
        <f t="shared" ca="1" si="66"/>
        <v>0.04</v>
      </c>
      <c r="J170" s="40">
        <f t="shared" ca="1" si="67"/>
        <v>24.73</v>
      </c>
      <c r="K170" s="40">
        <f t="shared" ca="1" si="68"/>
        <v>24.77</v>
      </c>
      <c r="L170" s="21">
        <f t="shared" ca="1" si="50"/>
        <v>24.75</v>
      </c>
      <c r="M170" s="21" t="str">
        <f t="shared" si="51"/>
        <v/>
      </c>
      <c r="N170" s="47">
        <f t="shared" ca="1" si="52"/>
        <v>27.173529411764704</v>
      </c>
      <c r="O170" s="47">
        <f t="shared" si="53"/>
        <v>25.606470588235293</v>
      </c>
      <c r="P170" s="38">
        <f t="shared" si="54"/>
        <v>170000</v>
      </c>
      <c r="Q170" s="38">
        <f t="shared" si="55"/>
        <v>170000</v>
      </c>
      <c r="R170" s="38">
        <f t="shared" si="56"/>
        <v>0</v>
      </c>
      <c r="S170" s="38">
        <f t="shared" ca="1" si="57"/>
        <v>-266400</v>
      </c>
      <c r="T170" s="38">
        <f t="shared" ca="1" si="58"/>
        <v>-266400</v>
      </c>
    </row>
    <row r="171" spans="1:20" x14ac:dyDescent="0.2">
      <c r="A171" s="21">
        <f t="shared" si="59"/>
        <v>153</v>
      </c>
      <c r="B171" s="38">
        <f t="shared" ca="1" si="60"/>
        <v>31838.980127913717</v>
      </c>
      <c r="C171" s="21" t="s">
        <v>50</v>
      </c>
      <c r="D171" s="38">
        <f t="shared" ca="1" si="61"/>
        <v>240</v>
      </c>
      <c r="E171" s="21">
        <f t="shared" si="62"/>
        <v>0</v>
      </c>
      <c r="F171" s="21">
        <f t="shared" si="63"/>
        <v>0</v>
      </c>
      <c r="G171" s="39">
        <f t="shared" si="64"/>
        <v>0</v>
      </c>
      <c r="H171" s="39">
        <f t="shared" si="65"/>
        <v>0</v>
      </c>
      <c r="I171" s="41">
        <f t="shared" ca="1" si="66"/>
        <v>0.04</v>
      </c>
      <c r="J171" s="40">
        <f t="shared" ca="1" si="67"/>
        <v>24.73</v>
      </c>
      <c r="K171" s="40">
        <f t="shared" ca="1" si="68"/>
        <v>24.77</v>
      </c>
      <c r="L171" s="21">
        <f t="shared" ca="1" si="50"/>
        <v>24.75</v>
      </c>
      <c r="M171" s="21" t="str">
        <f t="shared" si="51"/>
        <v/>
      </c>
      <c r="N171" s="47">
        <f t="shared" ca="1" si="52"/>
        <v>27.173529411764704</v>
      </c>
      <c r="O171" s="47">
        <f t="shared" si="53"/>
        <v>25.606470588235293</v>
      </c>
      <c r="P171" s="38">
        <f t="shared" si="54"/>
        <v>170000</v>
      </c>
      <c r="Q171" s="38">
        <f t="shared" si="55"/>
        <v>170000</v>
      </c>
      <c r="R171" s="38">
        <f t="shared" si="56"/>
        <v>0</v>
      </c>
      <c r="S171" s="38">
        <f t="shared" ca="1" si="57"/>
        <v>-266400</v>
      </c>
      <c r="T171" s="38">
        <f t="shared" ca="1" si="58"/>
        <v>-266400</v>
      </c>
    </row>
    <row r="172" spans="1:20" x14ac:dyDescent="0.2">
      <c r="A172" s="21">
        <f t="shared" si="59"/>
        <v>154</v>
      </c>
      <c r="B172" s="38">
        <f t="shared" ca="1" si="60"/>
        <v>32078.980127913717</v>
      </c>
      <c r="C172" s="21" t="s">
        <v>50</v>
      </c>
      <c r="D172" s="38">
        <f t="shared" ca="1" si="61"/>
        <v>240</v>
      </c>
      <c r="E172" s="21">
        <f t="shared" si="62"/>
        <v>0</v>
      </c>
      <c r="F172" s="21">
        <f t="shared" si="63"/>
        <v>0</v>
      </c>
      <c r="G172" s="39">
        <f t="shared" si="64"/>
        <v>0</v>
      </c>
      <c r="H172" s="39">
        <f t="shared" si="65"/>
        <v>0</v>
      </c>
      <c r="I172" s="41">
        <f t="shared" ca="1" si="66"/>
        <v>0.04</v>
      </c>
      <c r="J172" s="40">
        <f t="shared" ca="1" si="67"/>
        <v>24.73</v>
      </c>
      <c r="K172" s="40">
        <f t="shared" ca="1" si="68"/>
        <v>24.77</v>
      </c>
      <c r="L172" s="21">
        <f t="shared" ca="1" si="50"/>
        <v>24.75</v>
      </c>
      <c r="M172" s="21" t="str">
        <f t="shared" si="51"/>
        <v/>
      </c>
      <c r="N172" s="47">
        <f t="shared" ca="1" si="52"/>
        <v>27.173529411764704</v>
      </c>
      <c r="O172" s="47">
        <f t="shared" si="53"/>
        <v>25.606470588235293</v>
      </c>
      <c r="P172" s="38">
        <f t="shared" si="54"/>
        <v>170000</v>
      </c>
      <c r="Q172" s="38">
        <f t="shared" si="55"/>
        <v>170000</v>
      </c>
      <c r="R172" s="38">
        <f t="shared" si="56"/>
        <v>0</v>
      </c>
      <c r="S172" s="38">
        <f t="shared" ca="1" si="57"/>
        <v>-266400</v>
      </c>
      <c r="T172" s="38">
        <f t="shared" ca="1" si="58"/>
        <v>-266400</v>
      </c>
    </row>
    <row r="173" spans="1:20" x14ac:dyDescent="0.2">
      <c r="A173" s="21">
        <f t="shared" si="59"/>
        <v>155</v>
      </c>
      <c r="B173" s="38">
        <f t="shared" ca="1" si="60"/>
        <v>32318.980127913717</v>
      </c>
      <c r="C173" s="21" t="s">
        <v>50</v>
      </c>
      <c r="D173" s="38">
        <f t="shared" ca="1" si="61"/>
        <v>240</v>
      </c>
      <c r="E173" s="21">
        <f t="shared" si="62"/>
        <v>0</v>
      </c>
      <c r="F173" s="21">
        <f t="shared" si="63"/>
        <v>0</v>
      </c>
      <c r="G173" s="39">
        <f t="shared" si="64"/>
        <v>0</v>
      </c>
      <c r="H173" s="39">
        <f t="shared" si="65"/>
        <v>0</v>
      </c>
      <c r="I173" s="41">
        <f t="shared" ca="1" si="66"/>
        <v>0.04</v>
      </c>
      <c r="J173" s="40">
        <f t="shared" ca="1" si="67"/>
        <v>24.73</v>
      </c>
      <c r="K173" s="40">
        <f t="shared" ca="1" si="68"/>
        <v>24.77</v>
      </c>
      <c r="L173" s="21">
        <f t="shared" ca="1" si="50"/>
        <v>24.75</v>
      </c>
      <c r="M173" s="21" t="str">
        <f t="shared" si="51"/>
        <v/>
      </c>
      <c r="N173" s="47">
        <f t="shared" ca="1" si="52"/>
        <v>27.173529411764704</v>
      </c>
      <c r="O173" s="47">
        <f t="shared" si="53"/>
        <v>25.606470588235293</v>
      </c>
      <c r="P173" s="38">
        <f t="shared" si="54"/>
        <v>170000</v>
      </c>
      <c r="Q173" s="38">
        <f t="shared" si="55"/>
        <v>170000</v>
      </c>
      <c r="R173" s="38">
        <f t="shared" si="56"/>
        <v>0</v>
      </c>
      <c r="S173" s="38">
        <f t="shared" ca="1" si="57"/>
        <v>-266400</v>
      </c>
      <c r="T173" s="38">
        <f t="shared" ca="1" si="58"/>
        <v>-266400</v>
      </c>
    </row>
    <row r="174" spans="1:20" x14ac:dyDescent="0.2">
      <c r="A174" s="21">
        <f t="shared" si="59"/>
        <v>156</v>
      </c>
      <c r="B174" s="38">
        <f t="shared" ca="1" si="60"/>
        <v>32558.980127913717</v>
      </c>
      <c r="C174" s="21" t="s">
        <v>50</v>
      </c>
      <c r="D174" s="38">
        <f t="shared" ca="1" si="61"/>
        <v>240</v>
      </c>
      <c r="E174" s="21">
        <f t="shared" si="62"/>
        <v>0</v>
      </c>
      <c r="F174" s="21">
        <f t="shared" si="63"/>
        <v>0</v>
      </c>
      <c r="G174" s="39">
        <f t="shared" si="64"/>
        <v>0</v>
      </c>
      <c r="H174" s="39">
        <f t="shared" si="65"/>
        <v>0</v>
      </c>
      <c r="I174" s="41">
        <f t="shared" ca="1" si="66"/>
        <v>0.04</v>
      </c>
      <c r="J174" s="40">
        <f t="shared" ca="1" si="67"/>
        <v>24.73</v>
      </c>
      <c r="K174" s="40">
        <f t="shared" ca="1" si="68"/>
        <v>24.77</v>
      </c>
      <c r="L174" s="21">
        <f t="shared" ca="1" si="50"/>
        <v>24.75</v>
      </c>
      <c r="M174" s="21" t="str">
        <f t="shared" si="51"/>
        <v/>
      </c>
      <c r="N174" s="47">
        <f t="shared" ca="1" si="52"/>
        <v>27.173529411764704</v>
      </c>
      <c r="O174" s="47">
        <f t="shared" si="53"/>
        <v>25.606470588235293</v>
      </c>
      <c r="P174" s="38">
        <f t="shared" si="54"/>
        <v>170000</v>
      </c>
      <c r="Q174" s="38">
        <f t="shared" si="55"/>
        <v>170000</v>
      </c>
      <c r="R174" s="38">
        <f t="shared" si="56"/>
        <v>0</v>
      </c>
      <c r="S174" s="38">
        <f t="shared" ca="1" si="57"/>
        <v>-266400</v>
      </c>
      <c r="T174" s="38">
        <f t="shared" ca="1" si="58"/>
        <v>-266400</v>
      </c>
    </row>
    <row r="175" spans="1:20" x14ac:dyDescent="0.2">
      <c r="A175" s="21">
        <f t="shared" si="59"/>
        <v>157</v>
      </c>
      <c r="B175" s="38">
        <f t="shared" ca="1" si="60"/>
        <v>32798.980127913717</v>
      </c>
      <c r="C175" s="21" t="s">
        <v>50</v>
      </c>
      <c r="D175" s="38">
        <f t="shared" ca="1" si="61"/>
        <v>240</v>
      </c>
      <c r="E175" s="21">
        <f t="shared" si="62"/>
        <v>0</v>
      </c>
      <c r="F175" s="21">
        <f t="shared" si="63"/>
        <v>0</v>
      </c>
      <c r="G175" s="39">
        <f t="shared" si="64"/>
        <v>0</v>
      </c>
      <c r="H175" s="39">
        <f t="shared" si="65"/>
        <v>0</v>
      </c>
      <c r="I175" s="41">
        <f t="shared" ca="1" si="66"/>
        <v>0.04</v>
      </c>
      <c r="J175" s="40">
        <f t="shared" ca="1" si="67"/>
        <v>24.73</v>
      </c>
      <c r="K175" s="40">
        <f t="shared" ca="1" si="68"/>
        <v>24.77</v>
      </c>
      <c r="L175" s="21">
        <f t="shared" ca="1" si="50"/>
        <v>24.75</v>
      </c>
      <c r="M175" s="21" t="str">
        <f t="shared" si="51"/>
        <v/>
      </c>
      <c r="N175" s="47">
        <f t="shared" ca="1" si="52"/>
        <v>27.173529411764704</v>
      </c>
      <c r="O175" s="47">
        <f t="shared" si="53"/>
        <v>25.606470588235293</v>
      </c>
      <c r="P175" s="38">
        <f t="shared" si="54"/>
        <v>170000</v>
      </c>
      <c r="Q175" s="38">
        <f t="shared" si="55"/>
        <v>170000</v>
      </c>
      <c r="R175" s="38">
        <f t="shared" si="56"/>
        <v>0</v>
      </c>
      <c r="S175" s="38">
        <f t="shared" ca="1" si="57"/>
        <v>-266400</v>
      </c>
      <c r="T175" s="38">
        <f t="shared" ca="1" si="58"/>
        <v>-266400</v>
      </c>
    </row>
    <row r="176" spans="1:20" x14ac:dyDescent="0.2">
      <c r="A176" s="21">
        <f t="shared" si="59"/>
        <v>158</v>
      </c>
      <c r="B176" s="38">
        <f t="shared" ca="1" si="60"/>
        <v>33038.980127913717</v>
      </c>
      <c r="C176" s="21" t="s">
        <v>50</v>
      </c>
      <c r="D176" s="38">
        <f t="shared" ca="1" si="61"/>
        <v>240</v>
      </c>
      <c r="E176" s="21">
        <f t="shared" si="62"/>
        <v>0</v>
      </c>
      <c r="F176" s="21">
        <f t="shared" si="63"/>
        <v>0</v>
      </c>
      <c r="G176" s="39">
        <f t="shared" si="64"/>
        <v>0</v>
      </c>
      <c r="H176" s="39">
        <f t="shared" si="65"/>
        <v>0</v>
      </c>
      <c r="I176" s="41">
        <f t="shared" ca="1" si="66"/>
        <v>0.04</v>
      </c>
      <c r="J176" s="40">
        <f t="shared" ca="1" si="67"/>
        <v>24.73</v>
      </c>
      <c r="K176" s="40">
        <f t="shared" ca="1" si="68"/>
        <v>24.77</v>
      </c>
      <c r="L176" s="21">
        <f t="shared" ca="1" si="50"/>
        <v>24.75</v>
      </c>
      <c r="M176" s="21" t="str">
        <f t="shared" si="51"/>
        <v/>
      </c>
      <c r="N176" s="47">
        <f t="shared" ca="1" si="52"/>
        <v>27.173529411764704</v>
      </c>
      <c r="O176" s="47">
        <f t="shared" si="53"/>
        <v>25.606470588235293</v>
      </c>
      <c r="P176" s="38">
        <f t="shared" si="54"/>
        <v>170000</v>
      </c>
      <c r="Q176" s="38">
        <f t="shared" si="55"/>
        <v>170000</v>
      </c>
      <c r="R176" s="38">
        <f t="shared" si="56"/>
        <v>0</v>
      </c>
      <c r="S176" s="38">
        <f t="shared" ca="1" si="57"/>
        <v>-266400</v>
      </c>
      <c r="T176" s="38">
        <f t="shared" ca="1" si="58"/>
        <v>-266400</v>
      </c>
    </row>
    <row r="177" spans="1:20" x14ac:dyDescent="0.2">
      <c r="A177" s="21">
        <f t="shared" si="59"/>
        <v>159</v>
      </c>
      <c r="B177" s="38">
        <f t="shared" ca="1" si="60"/>
        <v>33278.980127913717</v>
      </c>
      <c r="C177" s="21" t="s">
        <v>50</v>
      </c>
      <c r="D177" s="38">
        <f t="shared" ca="1" si="61"/>
        <v>240</v>
      </c>
      <c r="E177" s="21">
        <f t="shared" si="62"/>
        <v>0</v>
      </c>
      <c r="F177" s="21">
        <f t="shared" si="63"/>
        <v>0</v>
      </c>
      <c r="G177" s="39">
        <f t="shared" si="64"/>
        <v>0</v>
      </c>
      <c r="H177" s="39">
        <f t="shared" si="65"/>
        <v>0</v>
      </c>
      <c r="I177" s="41">
        <f t="shared" ca="1" si="66"/>
        <v>0.04</v>
      </c>
      <c r="J177" s="40">
        <f t="shared" ca="1" si="67"/>
        <v>24.73</v>
      </c>
      <c r="K177" s="40">
        <f t="shared" ca="1" si="68"/>
        <v>24.77</v>
      </c>
      <c r="L177" s="21">
        <f t="shared" ca="1" si="50"/>
        <v>24.75</v>
      </c>
      <c r="M177" s="21" t="str">
        <f t="shared" si="51"/>
        <v/>
      </c>
      <c r="N177" s="47">
        <f t="shared" ca="1" si="52"/>
        <v>27.173529411764704</v>
      </c>
      <c r="O177" s="47">
        <f t="shared" si="53"/>
        <v>25.606470588235293</v>
      </c>
      <c r="P177" s="38">
        <f t="shared" si="54"/>
        <v>170000</v>
      </c>
      <c r="Q177" s="38">
        <f t="shared" si="55"/>
        <v>170000</v>
      </c>
      <c r="R177" s="38">
        <f t="shared" si="56"/>
        <v>0</v>
      </c>
      <c r="S177" s="38">
        <f t="shared" ca="1" si="57"/>
        <v>-266400</v>
      </c>
      <c r="T177" s="38">
        <f t="shared" ca="1" si="58"/>
        <v>-266400</v>
      </c>
    </row>
    <row r="178" spans="1:20" x14ac:dyDescent="0.2">
      <c r="A178" s="21">
        <f t="shared" si="59"/>
        <v>160</v>
      </c>
      <c r="B178" s="38">
        <f t="shared" ca="1" si="60"/>
        <v>33518.980127913717</v>
      </c>
      <c r="C178" s="21" t="s">
        <v>50</v>
      </c>
      <c r="D178" s="38">
        <f t="shared" ca="1" si="61"/>
        <v>240</v>
      </c>
      <c r="E178" s="21">
        <f t="shared" si="62"/>
        <v>0</v>
      </c>
      <c r="F178" s="21">
        <f t="shared" si="63"/>
        <v>0</v>
      </c>
      <c r="G178" s="39">
        <f t="shared" si="64"/>
        <v>0</v>
      </c>
      <c r="H178" s="39">
        <f t="shared" si="65"/>
        <v>0</v>
      </c>
      <c r="I178" s="41">
        <f t="shared" ca="1" si="66"/>
        <v>0.04</v>
      </c>
      <c r="J178" s="40">
        <f t="shared" ca="1" si="67"/>
        <v>24.73</v>
      </c>
      <c r="K178" s="40">
        <f t="shared" ca="1" si="68"/>
        <v>24.77</v>
      </c>
      <c r="L178" s="21">
        <f t="shared" ca="1" si="50"/>
        <v>24.75</v>
      </c>
      <c r="M178" s="21" t="str">
        <f t="shared" si="51"/>
        <v/>
      </c>
      <c r="N178" s="47">
        <f t="shared" ca="1" si="52"/>
        <v>27.173529411764704</v>
      </c>
      <c r="O178" s="47">
        <f t="shared" si="53"/>
        <v>25.606470588235293</v>
      </c>
      <c r="P178" s="38">
        <f t="shared" si="54"/>
        <v>170000</v>
      </c>
      <c r="Q178" s="38">
        <f t="shared" si="55"/>
        <v>170000</v>
      </c>
      <c r="R178" s="38">
        <f t="shared" si="56"/>
        <v>0</v>
      </c>
      <c r="S178" s="38">
        <f t="shared" ca="1" si="57"/>
        <v>-266400</v>
      </c>
      <c r="T178" s="38">
        <f t="shared" ca="1" si="58"/>
        <v>-266400</v>
      </c>
    </row>
    <row r="179" spans="1:20" x14ac:dyDescent="0.2">
      <c r="A179" s="21">
        <f t="shared" si="59"/>
        <v>161</v>
      </c>
      <c r="B179" s="38">
        <f t="shared" ca="1" si="60"/>
        <v>33758.980127913717</v>
      </c>
      <c r="C179" s="21" t="s">
        <v>50</v>
      </c>
      <c r="D179" s="38">
        <f t="shared" ca="1" si="61"/>
        <v>240</v>
      </c>
      <c r="E179" s="21">
        <f t="shared" si="62"/>
        <v>0</v>
      </c>
      <c r="F179" s="21">
        <f t="shared" si="63"/>
        <v>0</v>
      </c>
      <c r="G179" s="39">
        <f t="shared" si="64"/>
        <v>0</v>
      </c>
      <c r="H179" s="39">
        <f t="shared" si="65"/>
        <v>0</v>
      </c>
      <c r="I179" s="41">
        <f t="shared" ca="1" si="66"/>
        <v>0.04</v>
      </c>
      <c r="J179" s="40">
        <f t="shared" ca="1" si="67"/>
        <v>24.73</v>
      </c>
      <c r="K179" s="40">
        <f t="shared" ca="1" si="68"/>
        <v>24.77</v>
      </c>
      <c r="L179" s="21">
        <f t="shared" ca="1" si="50"/>
        <v>24.75</v>
      </c>
      <c r="M179" s="21" t="str">
        <f t="shared" si="51"/>
        <v/>
      </c>
      <c r="N179" s="47">
        <f t="shared" ca="1" si="52"/>
        <v>27.173529411764704</v>
      </c>
      <c r="O179" s="47">
        <f t="shared" si="53"/>
        <v>25.606470588235293</v>
      </c>
      <c r="P179" s="38">
        <f t="shared" si="54"/>
        <v>170000</v>
      </c>
      <c r="Q179" s="38">
        <f t="shared" si="55"/>
        <v>170000</v>
      </c>
      <c r="R179" s="38">
        <f t="shared" si="56"/>
        <v>0</v>
      </c>
      <c r="S179" s="38">
        <f t="shared" ca="1" si="57"/>
        <v>-266400</v>
      </c>
      <c r="T179" s="38">
        <f t="shared" ca="1" si="58"/>
        <v>-266400</v>
      </c>
    </row>
    <row r="180" spans="1:20" x14ac:dyDescent="0.2">
      <c r="A180" s="21">
        <f t="shared" si="59"/>
        <v>162</v>
      </c>
      <c r="B180" s="38">
        <f t="shared" ca="1" si="60"/>
        <v>33998.980127913717</v>
      </c>
      <c r="C180" s="21" t="s">
        <v>50</v>
      </c>
      <c r="D180" s="38">
        <f t="shared" ca="1" si="61"/>
        <v>240</v>
      </c>
      <c r="E180" s="21">
        <f t="shared" si="62"/>
        <v>0</v>
      </c>
      <c r="F180" s="21">
        <f t="shared" si="63"/>
        <v>0</v>
      </c>
      <c r="G180" s="39">
        <f t="shared" si="64"/>
        <v>0</v>
      </c>
      <c r="H180" s="39">
        <f t="shared" si="65"/>
        <v>0</v>
      </c>
      <c r="I180" s="41">
        <f t="shared" ca="1" si="66"/>
        <v>0.04</v>
      </c>
      <c r="J180" s="40">
        <f t="shared" ca="1" si="67"/>
        <v>24.73</v>
      </c>
      <c r="K180" s="40">
        <f t="shared" ca="1" si="68"/>
        <v>24.77</v>
      </c>
      <c r="L180" s="21">
        <f t="shared" ca="1" si="50"/>
        <v>24.75</v>
      </c>
      <c r="M180" s="21" t="str">
        <f t="shared" si="51"/>
        <v/>
      </c>
      <c r="N180" s="47">
        <f t="shared" ca="1" si="52"/>
        <v>27.173529411764704</v>
      </c>
      <c r="O180" s="47">
        <f t="shared" si="53"/>
        <v>25.606470588235293</v>
      </c>
      <c r="P180" s="38">
        <f t="shared" si="54"/>
        <v>170000</v>
      </c>
      <c r="Q180" s="38">
        <f t="shared" si="55"/>
        <v>170000</v>
      </c>
      <c r="R180" s="38">
        <f t="shared" si="56"/>
        <v>0</v>
      </c>
      <c r="S180" s="38">
        <f t="shared" ca="1" si="57"/>
        <v>-266400</v>
      </c>
      <c r="T180" s="38">
        <f t="shared" ca="1" si="58"/>
        <v>-266400</v>
      </c>
    </row>
    <row r="181" spans="1:20" x14ac:dyDescent="0.2">
      <c r="A181" s="21">
        <f t="shared" si="59"/>
        <v>163</v>
      </c>
      <c r="B181" s="38">
        <f t="shared" ca="1" si="60"/>
        <v>34238.980127913717</v>
      </c>
      <c r="C181" s="21" t="s">
        <v>50</v>
      </c>
      <c r="D181" s="38">
        <f t="shared" ca="1" si="61"/>
        <v>240</v>
      </c>
      <c r="E181" s="21">
        <f t="shared" si="62"/>
        <v>0</v>
      </c>
      <c r="F181" s="21">
        <f t="shared" si="63"/>
        <v>0</v>
      </c>
      <c r="G181" s="39">
        <f t="shared" si="64"/>
        <v>0</v>
      </c>
      <c r="H181" s="39">
        <f t="shared" si="65"/>
        <v>0</v>
      </c>
      <c r="I181" s="41">
        <f t="shared" ca="1" si="66"/>
        <v>0.04</v>
      </c>
      <c r="J181" s="40">
        <f t="shared" ca="1" si="67"/>
        <v>24.73</v>
      </c>
      <c r="K181" s="40">
        <f t="shared" ca="1" si="68"/>
        <v>24.77</v>
      </c>
      <c r="L181" s="21">
        <f t="shared" ca="1" si="50"/>
        <v>24.75</v>
      </c>
      <c r="M181" s="21" t="str">
        <f t="shared" si="51"/>
        <v/>
      </c>
      <c r="N181" s="47">
        <f t="shared" ca="1" si="52"/>
        <v>27.173529411764704</v>
      </c>
      <c r="O181" s="47">
        <f t="shared" si="53"/>
        <v>25.606470588235293</v>
      </c>
      <c r="P181" s="38">
        <f t="shared" si="54"/>
        <v>170000</v>
      </c>
      <c r="Q181" s="38">
        <f t="shared" si="55"/>
        <v>170000</v>
      </c>
      <c r="R181" s="38">
        <f t="shared" si="56"/>
        <v>0</v>
      </c>
      <c r="S181" s="38">
        <f t="shared" ca="1" si="57"/>
        <v>-266400</v>
      </c>
      <c r="T181" s="38">
        <f t="shared" ca="1" si="58"/>
        <v>-266400</v>
      </c>
    </row>
    <row r="182" spans="1:20" x14ac:dyDescent="0.2">
      <c r="A182" s="21">
        <f t="shared" si="59"/>
        <v>164</v>
      </c>
      <c r="B182" s="38">
        <f t="shared" ca="1" si="60"/>
        <v>34478.980127913717</v>
      </c>
      <c r="C182" s="21" t="s">
        <v>50</v>
      </c>
      <c r="D182" s="38">
        <f t="shared" ca="1" si="61"/>
        <v>240</v>
      </c>
      <c r="E182" s="21">
        <f t="shared" si="62"/>
        <v>0</v>
      </c>
      <c r="F182" s="21">
        <f t="shared" si="63"/>
        <v>0</v>
      </c>
      <c r="G182" s="39">
        <f t="shared" si="64"/>
        <v>0</v>
      </c>
      <c r="H182" s="39">
        <f t="shared" si="65"/>
        <v>0</v>
      </c>
      <c r="I182" s="41">
        <f t="shared" ca="1" si="66"/>
        <v>0.04</v>
      </c>
      <c r="J182" s="40">
        <f t="shared" ca="1" si="67"/>
        <v>24.73</v>
      </c>
      <c r="K182" s="40">
        <f t="shared" ca="1" si="68"/>
        <v>24.77</v>
      </c>
      <c r="L182" s="21">
        <f t="shared" ca="1" si="50"/>
        <v>24.75</v>
      </c>
      <c r="M182" s="21" t="str">
        <f t="shared" si="51"/>
        <v/>
      </c>
      <c r="N182" s="47">
        <f t="shared" ca="1" si="52"/>
        <v>27.173529411764704</v>
      </c>
      <c r="O182" s="47">
        <f t="shared" si="53"/>
        <v>25.606470588235293</v>
      </c>
      <c r="P182" s="38">
        <f t="shared" si="54"/>
        <v>170000</v>
      </c>
      <c r="Q182" s="38">
        <f t="shared" si="55"/>
        <v>170000</v>
      </c>
      <c r="R182" s="38">
        <f t="shared" si="56"/>
        <v>0</v>
      </c>
      <c r="S182" s="38">
        <f t="shared" ca="1" si="57"/>
        <v>-266400</v>
      </c>
      <c r="T182" s="38">
        <f t="shared" ca="1" si="58"/>
        <v>-266400</v>
      </c>
    </row>
    <row r="183" spans="1:20" x14ac:dyDescent="0.2">
      <c r="G183" s="39"/>
      <c r="H183" s="39"/>
      <c r="J183" s="42"/>
      <c r="K183" s="42"/>
      <c r="L183" s="42"/>
    </row>
    <row r="184" spans="1:20" x14ac:dyDescent="0.2">
      <c r="G184" s="39"/>
      <c r="H184" s="39"/>
      <c r="J184" s="42"/>
      <c r="K184" s="42"/>
      <c r="L184" s="42"/>
    </row>
    <row r="185" spans="1:20" x14ac:dyDescent="0.2">
      <c r="G185" s="39"/>
      <c r="H185" s="39"/>
      <c r="J185" s="42"/>
      <c r="K185" s="42"/>
      <c r="L185" s="42"/>
    </row>
    <row r="186" spans="1:20" x14ac:dyDescent="0.2">
      <c r="G186" s="39"/>
      <c r="H186" s="39"/>
      <c r="J186" s="42"/>
      <c r="K186" s="42"/>
      <c r="L186" s="42"/>
    </row>
    <row r="187" spans="1:20" x14ac:dyDescent="0.2">
      <c r="G187" s="39"/>
      <c r="H187" s="39"/>
      <c r="J187" s="42"/>
      <c r="K187" s="42"/>
      <c r="L187" s="42"/>
    </row>
    <row r="188" spans="1:20" x14ac:dyDescent="0.2">
      <c r="G188" s="39"/>
      <c r="H188" s="39"/>
      <c r="J188" s="42"/>
      <c r="K188" s="42"/>
      <c r="L188" s="42"/>
    </row>
    <row r="189" spans="1:20" x14ac:dyDescent="0.2">
      <c r="G189" s="39"/>
      <c r="H189" s="39"/>
      <c r="J189" s="42"/>
      <c r="K189" s="42"/>
      <c r="L189" s="42"/>
    </row>
    <row r="190" spans="1:20" x14ac:dyDescent="0.2">
      <c r="G190" s="39"/>
      <c r="H190" s="39"/>
      <c r="J190" s="42"/>
      <c r="K190" s="42"/>
      <c r="L190" s="42"/>
    </row>
    <row r="191" spans="1:20" x14ac:dyDescent="0.2">
      <c r="G191" s="39"/>
      <c r="H191" s="39"/>
      <c r="J191" s="42"/>
      <c r="K191" s="42"/>
      <c r="L191" s="42"/>
    </row>
    <row r="192" spans="1:20" x14ac:dyDescent="0.2">
      <c r="G192" s="39"/>
      <c r="H192" s="39"/>
    </row>
    <row r="193" spans="7:8" x14ac:dyDescent="0.2">
      <c r="G193" s="39"/>
      <c r="H193" s="39"/>
    </row>
    <row r="194" spans="7:8" x14ac:dyDescent="0.2">
      <c r="G194" s="39"/>
      <c r="H194" s="39"/>
    </row>
    <row r="195" spans="7:8" x14ac:dyDescent="0.2">
      <c r="G195" s="39"/>
      <c r="H195" s="39"/>
    </row>
    <row r="196" spans="7:8" x14ac:dyDescent="0.2">
      <c r="G196" s="39"/>
      <c r="H196" s="39"/>
    </row>
    <row r="197" spans="7:8" x14ac:dyDescent="0.2">
      <c r="G197" s="39"/>
      <c r="H197" s="39"/>
    </row>
    <row r="198" spans="7:8" x14ac:dyDescent="0.2">
      <c r="G198" s="39"/>
      <c r="H198" s="39"/>
    </row>
    <row r="199" spans="7:8" x14ac:dyDescent="0.2">
      <c r="G199" s="39"/>
      <c r="H199" s="39"/>
    </row>
    <row r="200" spans="7:8" x14ac:dyDescent="0.2">
      <c r="G200" s="39"/>
      <c r="H200" s="39"/>
    </row>
    <row r="201" spans="7:8" x14ac:dyDescent="0.2">
      <c r="G201" s="39"/>
      <c r="H201" s="39"/>
    </row>
    <row r="202" spans="7:8" x14ac:dyDescent="0.2">
      <c r="G202" s="39"/>
      <c r="H202" s="39"/>
    </row>
    <row r="203" spans="7:8" x14ac:dyDescent="0.2">
      <c r="G203" s="39"/>
      <c r="H203" s="39"/>
    </row>
    <row r="204" spans="7:8" x14ac:dyDescent="0.2">
      <c r="G204" s="39"/>
      <c r="H204" s="39"/>
    </row>
    <row r="205" spans="7:8" x14ac:dyDescent="0.2">
      <c r="G205" s="39"/>
      <c r="H205" s="39"/>
    </row>
    <row r="206" spans="7:8" x14ac:dyDescent="0.2">
      <c r="G206" s="39"/>
      <c r="H206" s="39"/>
    </row>
    <row r="207" spans="7:8" x14ac:dyDescent="0.2">
      <c r="G207" s="39"/>
      <c r="H207" s="39"/>
    </row>
    <row r="208" spans="7:8" x14ac:dyDescent="0.2">
      <c r="G208" s="39"/>
      <c r="H208" s="39"/>
    </row>
    <row r="209" spans="7:8" x14ac:dyDescent="0.2">
      <c r="G209" s="39"/>
      <c r="H209" s="39"/>
    </row>
    <row r="210" spans="7:8" x14ac:dyDescent="0.2">
      <c r="G210" s="39"/>
      <c r="H210" s="39"/>
    </row>
    <row r="211" spans="7:8" x14ac:dyDescent="0.2">
      <c r="G211" s="39"/>
      <c r="H211" s="39"/>
    </row>
    <row r="212" spans="7:8" x14ac:dyDescent="0.2">
      <c r="G212" s="39"/>
      <c r="H212" s="39"/>
    </row>
    <row r="213" spans="7:8" x14ac:dyDescent="0.2">
      <c r="G213" s="39"/>
      <c r="H213" s="39"/>
    </row>
    <row r="214" spans="7:8" x14ac:dyDescent="0.2">
      <c r="G214" s="39"/>
      <c r="H214" s="39"/>
    </row>
    <row r="215" spans="7:8" x14ac:dyDescent="0.2">
      <c r="G215" s="39"/>
      <c r="H215" s="39"/>
    </row>
    <row r="216" spans="7:8" x14ac:dyDescent="0.2">
      <c r="G216" s="39"/>
      <c r="H216" s="39"/>
    </row>
    <row r="217" spans="7:8" x14ac:dyDescent="0.2">
      <c r="G217" s="39"/>
      <c r="H217" s="39"/>
    </row>
    <row r="218" spans="7:8" x14ac:dyDescent="0.2">
      <c r="G218" s="39"/>
      <c r="H218" s="39"/>
    </row>
    <row r="219" spans="7:8" x14ac:dyDescent="0.2">
      <c r="G219" s="39"/>
      <c r="H219" s="39"/>
    </row>
    <row r="220" spans="7:8" x14ac:dyDescent="0.2">
      <c r="G220" s="39"/>
      <c r="H220" s="39"/>
    </row>
    <row r="221" spans="7:8" x14ac:dyDescent="0.2">
      <c r="G221" s="39"/>
      <c r="H221" s="39"/>
    </row>
    <row r="222" spans="7:8" x14ac:dyDescent="0.2">
      <c r="G222" s="39"/>
      <c r="H222" s="39"/>
    </row>
    <row r="223" spans="7:8" x14ac:dyDescent="0.2">
      <c r="G223" s="39"/>
      <c r="H223" s="39"/>
    </row>
    <row r="224" spans="7:8" x14ac:dyDescent="0.2">
      <c r="G224" s="39"/>
      <c r="H224" s="39"/>
    </row>
    <row r="225" spans="7:8" x14ac:dyDescent="0.2">
      <c r="G225" s="39"/>
      <c r="H225" s="39"/>
    </row>
    <row r="226" spans="7:8" x14ac:dyDescent="0.2">
      <c r="G226" s="39"/>
      <c r="H226" s="39"/>
    </row>
    <row r="227" spans="7:8" x14ac:dyDescent="0.2">
      <c r="G227" s="39"/>
      <c r="H227" s="39"/>
    </row>
    <row r="228" spans="7:8" x14ac:dyDescent="0.2">
      <c r="G228" s="39"/>
      <c r="H228" s="39"/>
    </row>
    <row r="229" spans="7:8" x14ac:dyDescent="0.2">
      <c r="G229" s="39"/>
      <c r="H229" s="39"/>
    </row>
    <row r="230" spans="7:8" x14ac:dyDescent="0.2">
      <c r="G230" s="39"/>
      <c r="H230" s="39"/>
    </row>
    <row r="231" spans="7:8" x14ac:dyDescent="0.2">
      <c r="G231" s="39"/>
      <c r="H231" s="39"/>
    </row>
    <row r="232" spans="7:8" x14ac:dyDescent="0.2">
      <c r="G232" s="39"/>
      <c r="H232" s="39"/>
    </row>
    <row r="233" spans="7:8" x14ac:dyDescent="0.2">
      <c r="G233" s="39"/>
      <c r="H233" s="39"/>
    </row>
    <row r="234" spans="7:8" x14ac:dyDescent="0.2">
      <c r="G234" s="39"/>
      <c r="H234" s="39"/>
    </row>
    <row r="235" spans="7:8" x14ac:dyDescent="0.2">
      <c r="G235" s="39"/>
      <c r="H235" s="39"/>
    </row>
    <row r="236" spans="7:8" x14ac:dyDescent="0.2">
      <c r="G236" s="39"/>
      <c r="H236" s="39"/>
    </row>
    <row r="237" spans="7:8" x14ac:dyDescent="0.2">
      <c r="G237" s="39"/>
      <c r="H237" s="39"/>
    </row>
    <row r="238" spans="7:8" x14ac:dyDescent="0.2">
      <c r="G238" s="39"/>
      <c r="H238" s="39"/>
    </row>
    <row r="239" spans="7:8" x14ac:dyDescent="0.2">
      <c r="G239" s="39"/>
      <c r="H239" s="39"/>
    </row>
    <row r="240" spans="7:8" x14ac:dyDescent="0.2">
      <c r="G240" s="39"/>
      <c r="H240" s="39"/>
    </row>
    <row r="241" spans="7:8" x14ac:dyDescent="0.2">
      <c r="G241" s="39"/>
      <c r="H241" s="39"/>
    </row>
    <row r="242" spans="7:8" x14ac:dyDescent="0.2">
      <c r="G242" s="39"/>
      <c r="H242" s="39"/>
    </row>
    <row r="243" spans="7:8" x14ac:dyDescent="0.2">
      <c r="G243" s="39"/>
      <c r="H243" s="39"/>
    </row>
    <row r="244" spans="7:8" x14ac:dyDescent="0.2">
      <c r="G244" s="39"/>
      <c r="H244" s="39"/>
    </row>
    <row r="245" spans="7:8" x14ac:dyDescent="0.2">
      <c r="G245" s="39"/>
      <c r="H245" s="39"/>
    </row>
    <row r="246" spans="7:8" x14ac:dyDescent="0.2">
      <c r="G246" s="39"/>
      <c r="H246" s="39"/>
    </row>
    <row r="247" spans="7:8" x14ac:dyDescent="0.2">
      <c r="G247" s="39"/>
      <c r="H247" s="39"/>
    </row>
    <row r="248" spans="7:8" x14ac:dyDescent="0.2">
      <c r="G248" s="39"/>
      <c r="H248" s="39"/>
    </row>
    <row r="249" spans="7:8" x14ac:dyDescent="0.2">
      <c r="G249" s="39"/>
      <c r="H249" s="39"/>
    </row>
    <row r="250" spans="7:8" x14ac:dyDescent="0.2">
      <c r="G250" s="39"/>
      <c r="H250" s="39"/>
    </row>
    <row r="251" spans="7:8" x14ac:dyDescent="0.2">
      <c r="G251" s="39"/>
      <c r="H251" s="39"/>
    </row>
    <row r="252" spans="7:8" x14ac:dyDescent="0.2">
      <c r="G252" s="39"/>
      <c r="H252" s="39"/>
    </row>
    <row r="253" spans="7:8" x14ac:dyDescent="0.2">
      <c r="G253" s="39"/>
      <c r="H253" s="39"/>
    </row>
    <row r="254" spans="7:8" x14ac:dyDescent="0.2">
      <c r="G254" s="39"/>
      <c r="H254" s="39"/>
    </row>
    <row r="255" spans="7:8" x14ac:dyDescent="0.2">
      <c r="G255" s="39"/>
      <c r="H255" s="39"/>
    </row>
    <row r="256" spans="7:8" x14ac:dyDescent="0.2">
      <c r="G256" s="39"/>
      <c r="H256" s="39"/>
    </row>
    <row r="257" spans="7:8" x14ac:dyDescent="0.2">
      <c r="G257" s="39"/>
      <c r="H257" s="39"/>
    </row>
    <row r="258" spans="7:8" x14ac:dyDescent="0.2">
      <c r="G258" s="39"/>
      <c r="H258" s="39"/>
    </row>
    <row r="259" spans="7:8" x14ac:dyDescent="0.2">
      <c r="G259" s="39"/>
      <c r="H259" s="39"/>
    </row>
    <row r="260" spans="7:8" x14ac:dyDescent="0.2">
      <c r="G260" s="39"/>
      <c r="H260" s="39"/>
    </row>
    <row r="261" spans="7:8" x14ac:dyDescent="0.2">
      <c r="G261" s="39"/>
      <c r="H261" s="39"/>
    </row>
    <row r="262" spans="7:8" x14ac:dyDescent="0.2">
      <c r="G262" s="39"/>
      <c r="H262" s="39"/>
    </row>
    <row r="263" spans="7:8" x14ac:dyDescent="0.2">
      <c r="G263" s="39"/>
      <c r="H263" s="39"/>
    </row>
    <row r="264" spans="7:8" x14ac:dyDescent="0.2">
      <c r="G264" s="39"/>
      <c r="H264" s="39"/>
    </row>
    <row r="265" spans="7:8" x14ac:dyDescent="0.2">
      <c r="G265" s="39"/>
      <c r="H265" s="39"/>
    </row>
    <row r="266" spans="7:8" x14ac:dyDescent="0.2">
      <c r="G266" s="39"/>
      <c r="H266" s="39"/>
    </row>
    <row r="267" spans="7:8" x14ac:dyDescent="0.2">
      <c r="G267" s="39"/>
      <c r="H267" s="39"/>
    </row>
    <row r="268" spans="7:8" x14ac:dyDescent="0.2">
      <c r="G268" s="39"/>
      <c r="H268" s="39"/>
    </row>
    <row r="269" spans="7:8" x14ac:dyDescent="0.2">
      <c r="G269" s="39"/>
      <c r="H269" s="39"/>
    </row>
    <row r="270" spans="7:8" x14ac:dyDescent="0.2">
      <c r="G270" s="39"/>
      <c r="H270" s="39"/>
    </row>
    <row r="271" spans="7:8" x14ac:dyDescent="0.2">
      <c r="G271" s="39"/>
      <c r="H271" s="39"/>
    </row>
    <row r="272" spans="7:8" x14ac:dyDescent="0.2">
      <c r="G272" s="39"/>
      <c r="H272" s="39"/>
    </row>
    <row r="273" spans="7:8" x14ac:dyDescent="0.2">
      <c r="G273" s="39"/>
      <c r="H273" s="39"/>
    </row>
    <row r="274" spans="7:8" x14ac:dyDescent="0.2">
      <c r="G274" s="39"/>
      <c r="H274" s="39"/>
    </row>
    <row r="275" spans="7:8" x14ac:dyDescent="0.2">
      <c r="G275" s="39"/>
      <c r="H275" s="39"/>
    </row>
    <row r="276" spans="7:8" x14ac:dyDescent="0.2">
      <c r="G276" s="39"/>
      <c r="H276" s="39"/>
    </row>
    <row r="277" spans="7:8" x14ac:dyDescent="0.2">
      <c r="G277" s="39"/>
      <c r="H277" s="39"/>
    </row>
    <row r="278" spans="7:8" x14ac:dyDescent="0.2">
      <c r="G278" s="39"/>
      <c r="H278" s="39"/>
    </row>
    <row r="279" spans="7:8" x14ac:dyDescent="0.2">
      <c r="G279" s="39"/>
      <c r="H279" s="39"/>
    </row>
    <row r="280" spans="7:8" x14ac:dyDescent="0.2">
      <c r="G280" s="39"/>
      <c r="H280" s="39"/>
    </row>
    <row r="281" spans="7:8" x14ac:dyDescent="0.2">
      <c r="G281" s="39"/>
      <c r="H281" s="39"/>
    </row>
    <row r="282" spans="7:8" x14ac:dyDescent="0.2">
      <c r="G282" s="39"/>
      <c r="H282" s="39"/>
    </row>
    <row r="283" spans="7:8" x14ac:dyDescent="0.2">
      <c r="G283" s="39"/>
      <c r="H283" s="39"/>
    </row>
    <row r="284" spans="7:8" x14ac:dyDescent="0.2">
      <c r="G284" s="39"/>
      <c r="H284" s="39"/>
    </row>
    <row r="285" spans="7:8" x14ac:dyDescent="0.2">
      <c r="G285" s="39"/>
      <c r="H285" s="39"/>
    </row>
    <row r="286" spans="7:8" x14ac:dyDescent="0.2">
      <c r="G286" s="39"/>
      <c r="H286" s="39"/>
    </row>
    <row r="287" spans="7:8" x14ac:dyDescent="0.2">
      <c r="G287" s="39"/>
      <c r="H287" s="39"/>
    </row>
    <row r="288" spans="7:8" x14ac:dyDescent="0.2">
      <c r="G288" s="39"/>
      <c r="H288" s="39"/>
    </row>
    <row r="289" spans="7:8" x14ac:dyDescent="0.2">
      <c r="G289" s="39"/>
      <c r="H289" s="39"/>
    </row>
    <row r="290" spans="7:8" x14ac:dyDescent="0.2">
      <c r="G290" s="39"/>
      <c r="H290" s="39"/>
    </row>
    <row r="291" spans="7:8" x14ac:dyDescent="0.2">
      <c r="G291" s="39"/>
      <c r="H291" s="39"/>
    </row>
    <row r="292" spans="7:8" x14ac:dyDescent="0.2">
      <c r="G292" s="39"/>
      <c r="H292" s="39"/>
    </row>
    <row r="293" spans="7:8" x14ac:dyDescent="0.2">
      <c r="G293" s="39"/>
      <c r="H293" s="39"/>
    </row>
    <row r="294" spans="7:8" x14ac:dyDescent="0.2">
      <c r="G294" s="39"/>
      <c r="H294" s="39"/>
    </row>
    <row r="295" spans="7:8" x14ac:dyDescent="0.2">
      <c r="G295" s="39"/>
      <c r="H295" s="39"/>
    </row>
    <row r="296" spans="7:8" x14ac:dyDescent="0.2">
      <c r="G296" s="39"/>
      <c r="H296" s="39"/>
    </row>
    <row r="297" spans="7:8" x14ac:dyDescent="0.2">
      <c r="G297" s="39"/>
      <c r="H297" s="39"/>
    </row>
    <row r="298" spans="7:8" x14ac:dyDescent="0.2">
      <c r="G298" s="39"/>
      <c r="H298" s="39"/>
    </row>
    <row r="299" spans="7:8" x14ac:dyDescent="0.2">
      <c r="G299" s="39"/>
      <c r="H299" s="39"/>
    </row>
    <row r="300" spans="7:8" x14ac:dyDescent="0.2">
      <c r="G300" s="39"/>
      <c r="H300" s="39"/>
    </row>
    <row r="301" spans="7:8" x14ac:dyDescent="0.2">
      <c r="G301" s="39"/>
      <c r="H301" s="39"/>
    </row>
    <row r="302" spans="7:8" x14ac:dyDescent="0.2">
      <c r="G302" s="39"/>
      <c r="H302" s="39"/>
    </row>
    <row r="303" spans="7:8" x14ac:dyDescent="0.2">
      <c r="G303" s="39"/>
      <c r="H303" s="39"/>
    </row>
    <row r="304" spans="7:8" x14ac:dyDescent="0.2">
      <c r="G304" s="39"/>
      <c r="H304" s="39"/>
    </row>
    <row r="305" spans="7:8" x14ac:dyDescent="0.2">
      <c r="G305" s="39"/>
      <c r="H305" s="39"/>
    </row>
    <row r="306" spans="7:8" x14ac:dyDescent="0.2">
      <c r="G306" s="39"/>
      <c r="H306" s="39"/>
    </row>
    <row r="307" spans="7:8" x14ac:dyDescent="0.2">
      <c r="G307" s="39"/>
      <c r="H307" s="39"/>
    </row>
    <row r="308" spans="7:8" x14ac:dyDescent="0.2">
      <c r="G308" s="39"/>
      <c r="H308" s="39"/>
    </row>
    <row r="309" spans="7:8" x14ac:dyDescent="0.2">
      <c r="G309" s="39"/>
      <c r="H309" s="39"/>
    </row>
    <row r="310" spans="7:8" x14ac:dyDescent="0.2">
      <c r="G310" s="39"/>
      <c r="H310" s="39"/>
    </row>
    <row r="311" spans="7:8" x14ac:dyDescent="0.2">
      <c r="G311" s="39"/>
      <c r="H311" s="39"/>
    </row>
    <row r="312" spans="7:8" x14ac:dyDescent="0.2">
      <c r="G312" s="39"/>
      <c r="H312" s="39"/>
    </row>
    <row r="313" spans="7:8" x14ac:dyDescent="0.2">
      <c r="G313" s="39"/>
      <c r="H313" s="39"/>
    </row>
    <row r="314" spans="7:8" x14ac:dyDescent="0.2">
      <c r="G314" s="39"/>
      <c r="H314" s="39"/>
    </row>
    <row r="315" spans="7:8" x14ac:dyDescent="0.2">
      <c r="G315" s="39"/>
      <c r="H315" s="39"/>
    </row>
    <row r="316" spans="7:8" x14ac:dyDescent="0.2">
      <c r="G316" s="39"/>
      <c r="H316" s="39"/>
    </row>
    <row r="317" spans="7:8" x14ac:dyDescent="0.2">
      <c r="G317" s="39"/>
      <c r="H317" s="39"/>
    </row>
    <row r="318" spans="7:8" x14ac:dyDescent="0.2">
      <c r="G318" s="39"/>
      <c r="H318" s="39"/>
    </row>
    <row r="319" spans="7:8" x14ac:dyDescent="0.2">
      <c r="G319" s="39"/>
      <c r="H319" s="39"/>
    </row>
    <row r="320" spans="7:8" x14ac:dyDescent="0.2">
      <c r="G320" s="39"/>
      <c r="H320" s="39"/>
    </row>
    <row r="321" spans="7:8" x14ac:dyDescent="0.2">
      <c r="G321" s="39"/>
      <c r="H321" s="39"/>
    </row>
    <row r="322" spans="7:8" x14ac:dyDescent="0.2">
      <c r="G322" s="39"/>
      <c r="H322" s="39"/>
    </row>
    <row r="323" spans="7:8" x14ac:dyDescent="0.2">
      <c r="G323" s="39"/>
      <c r="H323" s="39"/>
    </row>
    <row r="324" spans="7:8" x14ac:dyDescent="0.2">
      <c r="G324" s="39"/>
      <c r="H324" s="39"/>
    </row>
    <row r="325" spans="7:8" x14ac:dyDescent="0.2">
      <c r="G325" s="39"/>
      <c r="H325" s="39"/>
    </row>
    <row r="326" spans="7:8" x14ac:dyDescent="0.2">
      <c r="G326" s="39"/>
      <c r="H326" s="39"/>
    </row>
    <row r="327" spans="7:8" x14ac:dyDescent="0.2">
      <c r="G327" s="39"/>
      <c r="H327" s="39"/>
    </row>
    <row r="328" spans="7:8" x14ac:dyDescent="0.2">
      <c r="G328" s="39"/>
      <c r="H328" s="39"/>
    </row>
    <row r="329" spans="7:8" x14ac:dyDescent="0.2">
      <c r="G329" s="39"/>
      <c r="H329" s="39"/>
    </row>
    <row r="330" spans="7:8" x14ac:dyDescent="0.2">
      <c r="G330" s="39"/>
      <c r="H330" s="39"/>
    </row>
    <row r="331" spans="7:8" x14ac:dyDescent="0.2">
      <c r="G331" s="39"/>
      <c r="H331" s="39"/>
    </row>
    <row r="332" spans="7:8" x14ac:dyDescent="0.2">
      <c r="G332" s="39"/>
      <c r="H332" s="39"/>
    </row>
    <row r="333" spans="7:8" x14ac:dyDescent="0.2">
      <c r="G333" s="39"/>
      <c r="H333" s="39"/>
    </row>
    <row r="334" spans="7:8" x14ac:dyDescent="0.2">
      <c r="G334" s="39"/>
      <c r="H334" s="39"/>
    </row>
    <row r="335" spans="7:8" x14ac:dyDescent="0.2">
      <c r="G335" s="39"/>
      <c r="H335" s="39"/>
    </row>
    <row r="336" spans="7:8" x14ac:dyDescent="0.2">
      <c r="G336" s="39"/>
      <c r="H336" s="39"/>
    </row>
    <row r="337" spans="7:8" x14ac:dyDescent="0.2">
      <c r="G337" s="39"/>
      <c r="H337" s="39"/>
    </row>
    <row r="338" spans="7:8" x14ac:dyDescent="0.2">
      <c r="G338" s="39"/>
      <c r="H338" s="39"/>
    </row>
    <row r="339" spans="7:8" x14ac:dyDescent="0.2">
      <c r="G339" s="39"/>
      <c r="H339" s="39"/>
    </row>
    <row r="340" spans="7:8" x14ac:dyDescent="0.2">
      <c r="G340" s="39"/>
      <c r="H340" s="39"/>
    </row>
    <row r="341" spans="7:8" x14ac:dyDescent="0.2">
      <c r="G341" s="39"/>
      <c r="H341" s="39"/>
    </row>
    <row r="342" spans="7:8" x14ac:dyDescent="0.2">
      <c r="G342" s="39"/>
      <c r="H342" s="39"/>
    </row>
    <row r="343" spans="7:8" x14ac:dyDescent="0.2">
      <c r="G343" s="39"/>
      <c r="H343" s="39"/>
    </row>
    <row r="344" spans="7:8" x14ac:dyDescent="0.2">
      <c r="G344" s="39"/>
      <c r="H344" s="39"/>
    </row>
    <row r="345" spans="7:8" x14ac:dyDescent="0.2">
      <c r="G345" s="39"/>
      <c r="H345" s="39"/>
    </row>
    <row r="346" spans="7:8" x14ac:dyDescent="0.2">
      <c r="G346" s="39"/>
      <c r="H346" s="39"/>
    </row>
    <row r="347" spans="7:8" x14ac:dyDescent="0.2">
      <c r="G347" s="39"/>
      <c r="H347" s="39"/>
    </row>
    <row r="348" spans="7:8" x14ac:dyDescent="0.2">
      <c r="G348" s="39"/>
      <c r="H348" s="39"/>
    </row>
    <row r="349" spans="7:8" x14ac:dyDescent="0.2">
      <c r="G349" s="39"/>
      <c r="H349" s="39"/>
    </row>
    <row r="350" spans="7:8" x14ac:dyDescent="0.2">
      <c r="G350" s="39"/>
      <c r="H350" s="39"/>
    </row>
    <row r="351" spans="7:8" x14ac:dyDescent="0.2">
      <c r="G351" s="39"/>
      <c r="H351" s="39"/>
    </row>
    <row r="352" spans="7:8" x14ac:dyDescent="0.2">
      <c r="G352" s="39"/>
      <c r="H352" s="39"/>
    </row>
    <row r="353" spans="7:8" x14ac:dyDescent="0.2">
      <c r="G353" s="39"/>
      <c r="H353" s="39"/>
    </row>
    <row r="354" spans="7:8" x14ac:dyDescent="0.2">
      <c r="G354" s="39"/>
      <c r="H354" s="39"/>
    </row>
    <row r="355" spans="7:8" x14ac:dyDescent="0.2">
      <c r="G355" s="39"/>
      <c r="H355" s="39"/>
    </row>
    <row r="356" spans="7:8" x14ac:dyDescent="0.2">
      <c r="G356" s="39"/>
      <c r="H356" s="39"/>
    </row>
    <row r="357" spans="7:8" x14ac:dyDescent="0.2">
      <c r="G357" s="39"/>
      <c r="H357" s="39"/>
    </row>
    <row r="358" spans="7:8" x14ac:dyDescent="0.2">
      <c r="G358" s="39"/>
      <c r="H358" s="39"/>
    </row>
    <row r="359" spans="7:8" x14ac:dyDescent="0.2">
      <c r="G359" s="39"/>
      <c r="H359" s="39"/>
    </row>
    <row r="360" spans="7:8" x14ac:dyDescent="0.2">
      <c r="G360" s="39"/>
      <c r="H360" s="39"/>
    </row>
    <row r="361" spans="7:8" x14ac:dyDescent="0.2">
      <c r="G361" s="39"/>
      <c r="H361" s="39"/>
    </row>
    <row r="362" spans="7:8" x14ac:dyDescent="0.2">
      <c r="G362" s="39"/>
      <c r="H362" s="39"/>
    </row>
    <row r="363" spans="7:8" x14ac:dyDescent="0.2">
      <c r="G363" s="39"/>
      <c r="H363" s="39"/>
    </row>
    <row r="364" spans="7:8" x14ac:dyDescent="0.2">
      <c r="G364" s="39"/>
      <c r="H364" s="39"/>
    </row>
    <row r="365" spans="7:8" x14ac:dyDescent="0.2">
      <c r="G365" s="39"/>
      <c r="H365" s="39"/>
    </row>
    <row r="366" spans="7:8" x14ac:dyDescent="0.2">
      <c r="G366" s="39"/>
      <c r="H366" s="39"/>
    </row>
    <row r="367" spans="7:8" x14ac:dyDescent="0.2">
      <c r="G367" s="39"/>
      <c r="H367" s="39"/>
    </row>
    <row r="368" spans="7:8" x14ac:dyDescent="0.2">
      <c r="G368" s="39"/>
      <c r="H368" s="39"/>
    </row>
    <row r="369" spans="7:8" x14ac:dyDescent="0.2">
      <c r="G369" s="39"/>
      <c r="H369" s="39"/>
    </row>
    <row r="370" spans="7:8" x14ac:dyDescent="0.2">
      <c r="G370" s="39"/>
      <c r="H370" s="39"/>
    </row>
    <row r="371" spans="7:8" x14ac:dyDescent="0.2">
      <c r="G371" s="39"/>
      <c r="H371" s="39"/>
    </row>
    <row r="372" spans="7:8" x14ac:dyDescent="0.2">
      <c r="G372" s="39"/>
      <c r="H372" s="39"/>
    </row>
    <row r="373" spans="7:8" x14ac:dyDescent="0.2">
      <c r="G373" s="39"/>
      <c r="H373" s="39"/>
    </row>
    <row r="374" spans="7:8" x14ac:dyDescent="0.2">
      <c r="G374" s="39"/>
      <c r="H374" s="39"/>
    </row>
    <row r="375" spans="7:8" x14ac:dyDescent="0.2">
      <c r="G375" s="39"/>
      <c r="H375" s="39"/>
    </row>
    <row r="376" spans="7:8" x14ac:dyDescent="0.2">
      <c r="G376" s="39"/>
      <c r="H376" s="39"/>
    </row>
    <row r="377" spans="7:8" x14ac:dyDescent="0.2">
      <c r="G377" s="39"/>
      <c r="H377" s="39"/>
    </row>
    <row r="378" spans="7:8" x14ac:dyDescent="0.2">
      <c r="G378" s="39"/>
      <c r="H378" s="39"/>
    </row>
    <row r="379" spans="7:8" x14ac:dyDescent="0.2">
      <c r="G379" s="39"/>
      <c r="H379" s="39"/>
    </row>
    <row r="380" spans="7:8" x14ac:dyDescent="0.2">
      <c r="G380" s="39"/>
      <c r="H380" s="39"/>
    </row>
    <row r="381" spans="7:8" x14ac:dyDescent="0.2">
      <c r="G381" s="39"/>
      <c r="H381" s="39"/>
    </row>
    <row r="382" spans="7:8" x14ac:dyDescent="0.2">
      <c r="G382" s="39"/>
      <c r="H382" s="39"/>
    </row>
    <row r="383" spans="7:8" x14ac:dyDescent="0.2">
      <c r="G383" s="39"/>
      <c r="H383" s="39"/>
    </row>
    <row r="384" spans="7:8" x14ac:dyDescent="0.2">
      <c r="G384" s="39"/>
      <c r="H384" s="39"/>
    </row>
    <row r="385" spans="7:8" x14ac:dyDescent="0.2">
      <c r="G385" s="39"/>
      <c r="H385" s="39"/>
    </row>
    <row r="386" spans="7:8" x14ac:dyDescent="0.2">
      <c r="G386" s="39"/>
      <c r="H386" s="39"/>
    </row>
    <row r="387" spans="7:8" x14ac:dyDescent="0.2">
      <c r="G387" s="39"/>
      <c r="H387" s="39"/>
    </row>
    <row r="388" spans="7:8" x14ac:dyDescent="0.2">
      <c r="G388" s="39"/>
      <c r="H388" s="39"/>
    </row>
    <row r="389" spans="7:8" x14ac:dyDescent="0.2">
      <c r="G389" s="39"/>
      <c r="H389" s="39"/>
    </row>
    <row r="390" spans="7:8" x14ac:dyDescent="0.2">
      <c r="G390" s="39"/>
      <c r="H390" s="39"/>
    </row>
    <row r="391" spans="7:8" x14ac:dyDescent="0.2">
      <c r="G391" s="39"/>
      <c r="H391" s="39"/>
    </row>
    <row r="392" spans="7:8" x14ac:dyDescent="0.2">
      <c r="G392" s="39"/>
      <c r="H392" s="39"/>
    </row>
    <row r="393" spans="7:8" x14ac:dyDescent="0.2">
      <c r="G393" s="39"/>
      <c r="H393" s="39"/>
    </row>
    <row r="394" spans="7:8" x14ac:dyDescent="0.2">
      <c r="G394" s="39"/>
      <c r="H394" s="39"/>
    </row>
    <row r="395" spans="7:8" x14ac:dyDescent="0.2">
      <c r="G395" s="39"/>
      <c r="H395" s="39"/>
    </row>
    <row r="396" spans="7:8" x14ac:dyDescent="0.2">
      <c r="G396" s="39"/>
      <c r="H396" s="39"/>
    </row>
    <row r="397" spans="7:8" x14ac:dyDescent="0.2">
      <c r="G397" s="39"/>
      <c r="H397" s="39"/>
    </row>
    <row r="398" spans="7:8" x14ac:dyDescent="0.2">
      <c r="G398" s="39"/>
      <c r="H398" s="39"/>
    </row>
    <row r="399" spans="7:8" x14ac:dyDescent="0.2">
      <c r="G399" s="39"/>
      <c r="H399" s="39"/>
    </row>
    <row r="400" spans="7:8" x14ac:dyDescent="0.2">
      <c r="G400" s="39"/>
      <c r="H400" s="39"/>
    </row>
    <row r="401" spans="7:8" x14ac:dyDescent="0.2">
      <c r="G401" s="39"/>
      <c r="H401" s="39"/>
    </row>
    <row r="402" spans="7:8" x14ac:dyDescent="0.2">
      <c r="G402" s="39"/>
      <c r="H402" s="39"/>
    </row>
    <row r="403" spans="7:8" x14ac:dyDescent="0.2">
      <c r="G403" s="39"/>
      <c r="H403" s="39"/>
    </row>
    <row r="404" spans="7:8" x14ac:dyDescent="0.2">
      <c r="G404" s="39"/>
      <c r="H404" s="39"/>
    </row>
    <row r="405" spans="7:8" x14ac:dyDescent="0.2">
      <c r="G405" s="39"/>
      <c r="H405" s="39"/>
    </row>
    <row r="406" spans="7:8" x14ac:dyDescent="0.2">
      <c r="G406" s="39"/>
      <c r="H406" s="39"/>
    </row>
    <row r="407" spans="7:8" x14ac:dyDescent="0.2">
      <c r="G407" s="39"/>
      <c r="H407" s="39"/>
    </row>
    <row r="408" spans="7:8" x14ac:dyDescent="0.2">
      <c r="G408" s="39"/>
      <c r="H408" s="39"/>
    </row>
    <row r="409" spans="7:8" x14ac:dyDescent="0.2">
      <c r="G409" s="39"/>
      <c r="H409" s="39"/>
    </row>
    <row r="410" spans="7:8" x14ac:dyDescent="0.2">
      <c r="G410" s="39"/>
      <c r="H410" s="39"/>
    </row>
    <row r="411" spans="7:8" x14ac:dyDescent="0.2">
      <c r="G411" s="39"/>
      <c r="H411" s="39"/>
    </row>
    <row r="412" spans="7:8" x14ac:dyDescent="0.2">
      <c r="G412" s="39"/>
      <c r="H412" s="39"/>
    </row>
    <row r="413" spans="7:8" x14ac:dyDescent="0.2">
      <c r="G413" s="39"/>
      <c r="H413" s="39"/>
    </row>
    <row r="414" spans="7:8" x14ac:dyDescent="0.2">
      <c r="G414" s="39"/>
      <c r="H414" s="39"/>
    </row>
    <row r="415" spans="7:8" x14ac:dyDescent="0.2">
      <c r="G415" s="39"/>
      <c r="H415" s="39"/>
    </row>
    <row r="416" spans="7:8" x14ac:dyDescent="0.2">
      <c r="G416" s="39"/>
      <c r="H416" s="39"/>
    </row>
    <row r="417" spans="7:8" x14ac:dyDescent="0.2">
      <c r="G417" s="39"/>
      <c r="H417" s="39"/>
    </row>
    <row r="418" spans="7:8" x14ac:dyDescent="0.2">
      <c r="G418" s="39"/>
      <c r="H418" s="39"/>
    </row>
    <row r="419" spans="7:8" x14ac:dyDescent="0.2">
      <c r="G419" s="39"/>
      <c r="H419" s="39"/>
    </row>
  </sheetData>
  <phoneticPr fontId="0" type="noConversion"/>
  <pageMargins left="0.75" right="0.75" top="1" bottom="1" header="0.5" footer="0.5"/>
  <pageSetup scale="31"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19"/>
  <sheetViews>
    <sheetView workbookViewId="0">
      <pane ySplit="18" topLeftCell="A34" activePane="bottomLeft" state="frozen"/>
      <selection pane="bottomLeft" activeCell="N4" sqref="N4"/>
    </sheetView>
  </sheetViews>
  <sheetFormatPr defaultRowHeight="12.75" x14ac:dyDescent="0.2"/>
  <cols>
    <col min="1" max="1" width="3.42578125" style="21" customWidth="1"/>
    <col min="2" max="2" width="10.28515625" style="21" customWidth="1"/>
    <col min="3" max="3" width="6.28515625" style="21" customWidth="1"/>
    <col min="4" max="4" width="6" style="21" customWidth="1"/>
    <col min="5" max="5" width="6.42578125" style="21" customWidth="1"/>
    <col min="6" max="6" width="8.7109375" style="21" customWidth="1"/>
    <col min="7" max="7" width="8.85546875" style="21" customWidth="1"/>
    <col min="8" max="8" width="9.42578125" style="21" customWidth="1"/>
    <col min="9" max="9" width="10.7109375" style="21" customWidth="1"/>
    <col min="10" max="10" width="9.42578125" style="21" customWidth="1"/>
    <col min="11" max="11" width="7.7109375" style="21" bestFit="1" customWidth="1"/>
    <col min="12" max="12" width="9.140625" style="21"/>
    <col min="13" max="13" width="8.42578125" style="21" customWidth="1"/>
    <col min="14" max="16" width="10.28515625" style="21" customWidth="1"/>
    <col min="17" max="18" width="8.85546875" style="38" customWidth="1"/>
    <col min="19" max="19" width="10.7109375" style="38" customWidth="1"/>
    <col min="20" max="20" width="11.5703125" style="21" customWidth="1"/>
    <col min="21" max="22" width="11" style="21" customWidth="1"/>
    <col min="23" max="23" width="10.28515625" style="21" bestFit="1" customWidth="1"/>
    <col min="24" max="16384" width="9.140625" style="21"/>
  </cols>
  <sheetData>
    <row r="1" spans="2:48" x14ac:dyDescent="0.2">
      <c r="B1" s="22" t="s">
        <v>57</v>
      </c>
      <c r="C1" s="23"/>
      <c r="D1" s="23"/>
      <c r="E1" s="23"/>
      <c r="F1" s="23"/>
      <c r="G1" s="23"/>
      <c r="H1" s="23"/>
      <c r="I1" s="23"/>
      <c r="J1" s="23"/>
      <c r="K1" s="23"/>
      <c r="L1" s="23"/>
      <c r="M1" s="23"/>
      <c r="N1" s="25"/>
      <c r="O1" s="23"/>
      <c r="P1" s="23"/>
      <c r="Q1" s="48"/>
      <c r="R1" s="48"/>
      <c r="S1" s="48"/>
      <c r="T1" s="24"/>
      <c r="U1" s="24"/>
      <c r="V1" s="24"/>
      <c r="W1" s="25"/>
      <c r="AQ1" s="21" t="s">
        <v>89</v>
      </c>
      <c r="AU1" s="21" t="s">
        <v>98</v>
      </c>
    </row>
    <row r="2" spans="2:48" x14ac:dyDescent="0.2">
      <c r="B2" s="26" t="s">
        <v>78</v>
      </c>
      <c r="C2" s="24"/>
      <c r="D2" s="24"/>
      <c r="E2" s="24"/>
      <c r="F2" s="20">
        <v>4</v>
      </c>
      <c r="G2" s="24"/>
      <c r="H2" s="24" t="s">
        <v>2</v>
      </c>
      <c r="I2" s="24"/>
      <c r="J2" s="24">
        <v>0.04</v>
      </c>
      <c r="K2" s="24"/>
      <c r="L2" s="24" t="s">
        <v>86</v>
      </c>
      <c r="M2" s="24"/>
      <c r="N2" s="27">
        <v>40000</v>
      </c>
      <c r="O2" s="45"/>
      <c r="P2" s="45"/>
      <c r="Q2" s="45"/>
      <c r="R2" s="45"/>
    </row>
    <row r="3" spans="2:48" x14ac:dyDescent="0.2">
      <c r="B3" s="26" t="s">
        <v>1</v>
      </c>
      <c r="C3" s="24"/>
      <c r="D3" s="24"/>
      <c r="E3" s="24"/>
      <c r="F3" s="20">
        <v>240</v>
      </c>
      <c r="G3" s="24"/>
      <c r="H3" s="24" t="s">
        <v>4</v>
      </c>
      <c r="I3" s="24"/>
      <c r="J3" s="24">
        <v>0</v>
      </c>
      <c r="K3" s="24"/>
      <c r="L3" s="24" t="s">
        <v>87</v>
      </c>
      <c r="M3" s="24"/>
      <c r="N3" s="28">
        <v>5</v>
      </c>
      <c r="O3" s="46"/>
      <c r="P3" s="46"/>
      <c r="Q3" s="45"/>
      <c r="R3" s="45"/>
      <c r="AQ3" s="21" t="s">
        <v>90</v>
      </c>
      <c r="AR3" s="21" t="s">
        <v>11</v>
      </c>
      <c r="AS3" s="21" t="s">
        <v>91</v>
      </c>
      <c r="AU3" s="21" t="s">
        <v>72</v>
      </c>
      <c r="AV3" s="21" t="s">
        <v>11</v>
      </c>
    </row>
    <row r="4" spans="2:48" x14ac:dyDescent="0.2">
      <c r="B4" s="26" t="s">
        <v>60</v>
      </c>
      <c r="C4" s="24"/>
      <c r="D4" s="24"/>
      <c r="E4" s="24"/>
      <c r="F4" s="24">
        <v>0.3</v>
      </c>
      <c r="G4" s="24"/>
      <c r="H4" s="24" t="s">
        <v>45</v>
      </c>
      <c r="I4" s="24"/>
      <c r="J4" s="24">
        <v>0.01</v>
      </c>
      <c r="L4" s="21" t="s">
        <v>129</v>
      </c>
      <c r="N4" s="49">
        <v>0.5</v>
      </c>
      <c r="O4" s="24"/>
      <c r="P4" s="24"/>
      <c r="Q4" s="45"/>
      <c r="R4" s="45"/>
      <c r="AQ4" s="21">
        <v>0</v>
      </c>
      <c r="AR4" s="21">
        <v>0</v>
      </c>
      <c r="AS4" s="21">
        <v>-0.01</v>
      </c>
      <c r="AU4" s="21">
        <v>0</v>
      </c>
      <c r="AV4" s="21">
        <v>0.02</v>
      </c>
    </row>
    <row r="5" spans="2:48" x14ac:dyDescent="0.2">
      <c r="B5" s="30" t="s">
        <v>61</v>
      </c>
      <c r="C5" s="31"/>
      <c r="D5" s="31"/>
      <c r="E5" s="31"/>
      <c r="F5" s="31">
        <v>0.1</v>
      </c>
      <c r="G5" s="31"/>
      <c r="H5" s="31"/>
      <c r="I5" s="31"/>
      <c r="J5" s="31"/>
      <c r="K5" s="31"/>
      <c r="L5" s="31"/>
      <c r="M5" s="31"/>
      <c r="N5" s="32"/>
      <c r="O5" s="24"/>
      <c r="P5" s="24"/>
      <c r="Q5" s="45"/>
      <c r="R5" s="45"/>
      <c r="AQ5" s="21">
        <f>AQ4+1</f>
        <v>1</v>
      </c>
      <c r="AR5" s="21">
        <v>0</v>
      </c>
      <c r="AS5" s="21">
        <v>-0.01</v>
      </c>
      <c r="AU5" s="21">
        <v>11</v>
      </c>
      <c r="AV5" s="21">
        <v>0.01</v>
      </c>
    </row>
    <row r="6" spans="2:48" x14ac:dyDescent="0.2">
      <c r="AQ6" s="21">
        <f t="shared" ref="AQ6:AQ24" si="0">AQ5+1</f>
        <v>2</v>
      </c>
      <c r="AR6" s="21">
        <v>0</v>
      </c>
      <c r="AS6" s="21">
        <v>-0.01</v>
      </c>
      <c r="AU6" s="21">
        <v>20</v>
      </c>
      <c r="AV6" s="21">
        <v>0</v>
      </c>
    </row>
    <row r="7" spans="2:48" x14ac:dyDescent="0.2">
      <c r="B7" s="22" t="s">
        <v>26</v>
      </c>
      <c r="C7" s="23"/>
      <c r="D7" s="23"/>
      <c r="E7" s="23"/>
      <c r="F7" s="23"/>
      <c r="G7" s="25"/>
      <c r="H7" s="33" t="s">
        <v>71</v>
      </c>
      <c r="I7" s="23"/>
      <c r="J7" s="25"/>
      <c r="AQ7" s="21">
        <f t="shared" si="0"/>
        <v>3</v>
      </c>
      <c r="AR7" s="21">
        <v>0</v>
      </c>
      <c r="AS7" s="21">
        <v>-0.01</v>
      </c>
      <c r="AU7" s="21">
        <v>220</v>
      </c>
      <c r="AV7" s="21">
        <v>-0.01</v>
      </c>
    </row>
    <row r="8" spans="2:48" x14ac:dyDescent="0.2">
      <c r="B8" s="26"/>
      <c r="C8" s="34" t="s">
        <v>58</v>
      </c>
      <c r="D8" s="34"/>
      <c r="E8" s="34" t="s">
        <v>17</v>
      </c>
      <c r="F8" s="34"/>
      <c r="G8" s="29"/>
      <c r="H8" s="24"/>
      <c r="I8" s="34" t="s">
        <v>58</v>
      </c>
      <c r="J8" s="43" t="s">
        <v>104</v>
      </c>
      <c r="L8" s="21" t="s">
        <v>135</v>
      </c>
      <c r="AQ8" s="21">
        <f t="shared" si="0"/>
        <v>4</v>
      </c>
      <c r="AR8" s="21">
        <v>0</v>
      </c>
      <c r="AS8" s="21">
        <v>0.01</v>
      </c>
    </row>
    <row r="9" spans="2:48" x14ac:dyDescent="0.2">
      <c r="B9" s="26" t="s">
        <v>18</v>
      </c>
      <c r="C9" s="24" t="s">
        <v>27</v>
      </c>
      <c r="D9" s="24"/>
      <c r="E9" s="24" t="s">
        <v>11</v>
      </c>
      <c r="F9" s="24" t="s">
        <v>91</v>
      </c>
      <c r="G9" s="29" t="s">
        <v>105</v>
      </c>
      <c r="H9" s="24" t="s">
        <v>18</v>
      </c>
      <c r="I9" s="24" t="s">
        <v>72</v>
      </c>
      <c r="J9" s="29" t="s">
        <v>11</v>
      </c>
      <c r="L9" s="21" t="s">
        <v>140</v>
      </c>
      <c r="AQ9" s="21">
        <f t="shared" si="0"/>
        <v>5</v>
      </c>
      <c r="AR9" s="21">
        <v>0</v>
      </c>
      <c r="AS9" s="21">
        <v>0.01</v>
      </c>
    </row>
    <row r="10" spans="2:48" x14ac:dyDescent="0.2">
      <c r="B10" s="26" t="s">
        <v>28</v>
      </c>
      <c r="C10" s="24" t="s">
        <v>97</v>
      </c>
      <c r="D10" s="24"/>
      <c r="E10" s="35" t="s">
        <v>21</v>
      </c>
      <c r="F10" s="24">
        <v>-0.01</v>
      </c>
      <c r="G10" s="29" t="s">
        <v>22</v>
      </c>
      <c r="H10" s="24" t="s">
        <v>20</v>
      </c>
      <c r="I10" s="24" t="s">
        <v>55</v>
      </c>
      <c r="J10" s="44">
        <v>-0.01</v>
      </c>
      <c r="L10" s="21" t="s">
        <v>141</v>
      </c>
      <c r="AQ10" s="21">
        <f t="shared" si="0"/>
        <v>6</v>
      </c>
      <c r="AR10" s="21">
        <v>0.01</v>
      </c>
      <c r="AS10" s="21">
        <v>0.02</v>
      </c>
    </row>
    <row r="11" spans="2:48" x14ac:dyDescent="0.2">
      <c r="B11" s="26" t="s">
        <v>30</v>
      </c>
      <c r="C11" s="24" t="s">
        <v>92</v>
      </c>
      <c r="D11" s="24"/>
      <c r="E11" s="35" t="s">
        <v>21</v>
      </c>
      <c r="F11" s="24">
        <v>0.01</v>
      </c>
      <c r="G11" s="29" t="s">
        <v>22</v>
      </c>
      <c r="H11" s="24" t="s">
        <v>23</v>
      </c>
      <c r="I11" s="24" t="s">
        <v>41</v>
      </c>
      <c r="J11" s="44">
        <v>0.01</v>
      </c>
      <c r="AQ11" s="21">
        <f t="shared" si="0"/>
        <v>7</v>
      </c>
      <c r="AR11" s="21">
        <v>0.01</v>
      </c>
      <c r="AS11" s="21">
        <v>0.02</v>
      </c>
    </row>
    <row r="12" spans="2:48" x14ac:dyDescent="0.2">
      <c r="B12" s="26" t="s">
        <v>32</v>
      </c>
      <c r="C12" s="24" t="s">
        <v>93</v>
      </c>
      <c r="D12" s="24"/>
      <c r="E12" s="35">
        <v>0.01</v>
      </c>
      <c r="F12" s="24">
        <v>0.02</v>
      </c>
      <c r="G12" s="29" t="s">
        <v>22</v>
      </c>
      <c r="H12" s="24" t="s">
        <v>24</v>
      </c>
      <c r="I12" s="24" t="s">
        <v>25</v>
      </c>
      <c r="J12" s="44">
        <v>0.02</v>
      </c>
      <c r="AQ12" s="21">
        <f t="shared" si="0"/>
        <v>8</v>
      </c>
      <c r="AR12" s="21">
        <v>0.01</v>
      </c>
      <c r="AS12" s="21">
        <v>0.02</v>
      </c>
    </row>
    <row r="13" spans="2:48" x14ac:dyDescent="0.2">
      <c r="B13" s="26" t="s">
        <v>34</v>
      </c>
      <c r="C13" s="24" t="s">
        <v>94</v>
      </c>
      <c r="D13" s="24"/>
      <c r="E13" s="35">
        <v>0.02</v>
      </c>
      <c r="F13" s="24">
        <v>0.04</v>
      </c>
      <c r="G13" s="29" t="s">
        <v>22</v>
      </c>
      <c r="I13" s="24"/>
      <c r="J13" s="29"/>
      <c r="AQ13" s="21">
        <f t="shared" si="0"/>
        <v>9</v>
      </c>
      <c r="AR13" s="21">
        <v>0.01</v>
      </c>
      <c r="AS13" s="21">
        <v>0.02</v>
      </c>
    </row>
    <row r="14" spans="2:48" x14ac:dyDescent="0.2">
      <c r="B14" s="26" t="s">
        <v>42</v>
      </c>
      <c r="C14" s="24" t="s">
        <v>95</v>
      </c>
      <c r="D14" s="24"/>
      <c r="E14" s="35">
        <v>0.04</v>
      </c>
      <c r="F14" s="24">
        <v>0.15</v>
      </c>
      <c r="G14" s="29" t="s">
        <v>22</v>
      </c>
      <c r="I14" s="24"/>
      <c r="J14" s="29"/>
      <c r="AQ14" s="21">
        <f t="shared" si="0"/>
        <v>10</v>
      </c>
      <c r="AR14" s="21">
        <v>0.01</v>
      </c>
      <c r="AS14" s="21">
        <v>0.02</v>
      </c>
    </row>
    <row r="15" spans="2:48" x14ac:dyDescent="0.2">
      <c r="B15" s="30" t="s">
        <v>43</v>
      </c>
      <c r="C15" s="31" t="s">
        <v>96</v>
      </c>
      <c r="D15" s="31"/>
      <c r="E15" s="36" t="s">
        <v>21</v>
      </c>
      <c r="F15" s="31" t="s">
        <v>21</v>
      </c>
      <c r="G15" s="32" t="s">
        <v>36</v>
      </c>
      <c r="H15" s="30"/>
      <c r="I15" s="31"/>
      <c r="J15" s="32"/>
      <c r="AQ15" s="21">
        <f t="shared" si="0"/>
        <v>11</v>
      </c>
      <c r="AR15" s="21">
        <v>0.02</v>
      </c>
      <c r="AS15" s="21">
        <v>0.04</v>
      </c>
    </row>
    <row r="16" spans="2:48" x14ac:dyDescent="0.2">
      <c r="AQ16" s="21">
        <f t="shared" si="0"/>
        <v>12</v>
      </c>
      <c r="AR16" s="21">
        <v>0.02</v>
      </c>
      <c r="AS16" s="21">
        <v>0.04</v>
      </c>
    </row>
    <row r="17" spans="1:45" x14ac:dyDescent="0.2">
      <c r="B17" s="37" t="s">
        <v>59</v>
      </c>
      <c r="G17" s="21" t="s">
        <v>106</v>
      </c>
      <c r="AQ17" s="21">
        <f t="shared" si="0"/>
        <v>13</v>
      </c>
      <c r="AR17" s="21">
        <v>0.02</v>
      </c>
      <c r="AS17" s="21">
        <v>0.04</v>
      </c>
    </row>
    <row r="18" spans="1:45" x14ac:dyDescent="0.2">
      <c r="A18" s="21" t="s">
        <v>100</v>
      </c>
      <c r="B18" s="21" t="s">
        <v>40</v>
      </c>
      <c r="C18" s="21" t="s">
        <v>0</v>
      </c>
      <c r="D18" s="21" t="s">
        <v>72</v>
      </c>
      <c r="E18" s="21" t="s">
        <v>37</v>
      </c>
      <c r="F18" s="21" t="s">
        <v>38</v>
      </c>
      <c r="G18" s="21" t="s">
        <v>37</v>
      </c>
      <c r="H18" s="21" t="s">
        <v>38</v>
      </c>
      <c r="I18" s="21" t="s">
        <v>9</v>
      </c>
      <c r="J18" s="21" t="s">
        <v>10</v>
      </c>
      <c r="K18" s="21" t="s">
        <v>11</v>
      </c>
      <c r="L18" s="21" t="s">
        <v>12</v>
      </c>
      <c r="M18" s="21" t="s">
        <v>13</v>
      </c>
      <c r="N18" s="21" t="s">
        <v>112</v>
      </c>
      <c r="O18" s="21" t="s">
        <v>99</v>
      </c>
      <c r="P18" s="21" t="s">
        <v>107</v>
      </c>
      <c r="Q18" s="21" t="s">
        <v>108</v>
      </c>
      <c r="R18" s="38" t="s">
        <v>109</v>
      </c>
      <c r="S18" s="38" t="s">
        <v>110</v>
      </c>
      <c r="T18" s="38" t="s">
        <v>111</v>
      </c>
      <c r="U18" s="21" t="s">
        <v>76</v>
      </c>
      <c r="V18" s="21" t="s">
        <v>77</v>
      </c>
      <c r="X18" s="21" t="s">
        <v>15</v>
      </c>
      <c r="AQ18" s="21">
        <f t="shared" si="0"/>
        <v>14</v>
      </c>
      <c r="AR18" s="21">
        <v>0.04</v>
      </c>
      <c r="AS18" s="21">
        <v>0.15</v>
      </c>
    </row>
    <row r="19" spans="1:45" x14ac:dyDescent="0.2">
      <c r="A19" s="21">
        <v>1</v>
      </c>
      <c r="B19" s="38">
        <v>0</v>
      </c>
      <c r="C19" s="21" t="s">
        <v>16</v>
      </c>
      <c r="D19" s="21">
        <v>240</v>
      </c>
      <c r="E19" s="21">
        <v>0</v>
      </c>
      <c r="F19" s="21">
        <v>0</v>
      </c>
      <c r="G19" s="21">
        <f>IF(T19&gt;$N$2,E19+$N$3,E19)</f>
        <v>0</v>
      </c>
      <c r="H19" s="21">
        <f>IF(T19&lt;$N$2*-1,F19+$N$3,F19)</f>
        <v>0</v>
      </c>
      <c r="I19" s="39">
        <f>VLOOKUP(E19,Trans,2,FALSE)</f>
        <v>0</v>
      </c>
      <c r="J19" s="39">
        <v>0</v>
      </c>
      <c r="K19" s="21">
        <f>MAX($J$2,VLOOKUP(D19,Intensity2,2,TRUE))</f>
        <v>0.04</v>
      </c>
      <c r="L19" s="40">
        <v>25</v>
      </c>
      <c r="M19" s="40">
        <v>25.04</v>
      </c>
      <c r="N19" s="21">
        <f>(L19+M19)/2</f>
        <v>25.02</v>
      </c>
      <c r="O19" s="21" t="str">
        <f>IF(C19="Buy",L19,IF(C19="Sell",M19,""))</f>
        <v/>
      </c>
      <c r="Q19" s="21"/>
      <c r="T19" s="38">
        <v>1.0000000000000001E-5</v>
      </c>
      <c r="U19" s="38"/>
      <c r="AQ19" s="21">
        <f t="shared" si="0"/>
        <v>15</v>
      </c>
      <c r="AR19" s="21">
        <v>0.04</v>
      </c>
      <c r="AS19" s="21">
        <v>0.15</v>
      </c>
    </row>
    <row r="20" spans="1:45" x14ac:dyDescent="0.2">
      <c r="A20" s="21">
        <f>A19+1</f>
        <v>2</v>
      </c>
      <c r="B20" s="38">
        <f ca="1">model1!B20</f>
        <v>83.288638018797116</v>
      </c>
      <c r="C20" s="21" t="s">
        <v>39</v>
      </c>
      <c r="D20" s="21">
        <v>240</v>
      </c>
      <c r="E20" s="21">
        <f t="shared" ref="E20:E67" si="1">MAX(0,IF(C20="Buy",E19+1,E19-MAX(1,ROUND($F$5*E19,0))))</f>
        <v>0</v>
      </c>
      <c r="F20" s="21">
        <f t="shared" ref="F20:F67" si="2">MAX(0,IF(C20="Sell",F19+1,F19-MAX(1,ROUND($F$5*F19,0))))</f>
        <v>1</v>
      </c>
      <c r="G20" s="21">
        <f t="shared" ref="G20:G62" si="3">IF(T20&gt;$N$2,E20+$N$3,IF(T20&lt;0,IF(L19&gt;Q20,E20+$N$3,E20),E20))</f>
        <v>0</v>
      </c>
      <c r="H20" s="21">
        <f t="shared" ref="H20:H63" si="4">IF(T20&lt;$N$2*-1,F20+$N$3,IF(T20&gt;0,(IF(M19-Q20-J2*(1+$N$4)&gt;0,F20+$N$3,F20)),F20))</f>
        <v>1</v>
      </c>
      <c r="I20" s="39">
        <f>MAX($J$3,IF(C20="Buy",MAX(0,VLOOKUP(G20,Trans2,3,FALSE)+I19),MAX(0,I19-MAX(0.01,ROUND(I19*$F$4,2)))))</f>
        <v>0</v>
      </c>
      <c r="J20" s="39">
        <f t="shared" ref="J20:J31" si="5">MAX($J$3,IF(C20="Sell",MAX(0,VLOOKUP(H20,Trans2,3,FALSE)+J19),MAX(0,J19-MAX(0.01,ROUND(J19*$F$4,2)))))</f>
        <v>0</v>
      </c>
      <c r="K20" s="41">
        <f t="shared" ref="K20:K67" si="6">MAX($J$2,J20+$J$4,I20+0.01,IF(C20="Sell",VLOOKUP(F20,Trans2,2,FALSE),IF(C20="Buy",VLOOKUP(E20,Trans2,2,FALSE),0))+VLOOKUP(D20,Intensity2,2,TRUE)+K19)</f>
        <v>0.04</v>
      </c>
      <c r="L20" s="40">
        <f>IF(C20="Sell",M20-K20,IF(C20="Buy",L19-I20,((L19+M19)/2-K20/2)))</f>
        <v>25</v>
      </c>
      <c r="M20" s="40">
        <f t="shared" ref="M20:M67" si="7">IF(C20="Sell",M19+J20,IF(C20="Buy",L20+K20,((L19+M19)/2+K20/2)))</f>
        <v>25.04</v>
      </c>
      <c r="N20" s="21">
        <f t="shared" ref="N20:N67" si="8">(L20+M20)/2</f>
        <v>25.02</v>
      </c>
      <c r="O20" s="21">
        <f>IF(C20="Buy",L19,IF(C20="Sell",M19,""))</f>
        <v>25.04</v>
      </c>
      <c r="P20" s="47">
        <f t="shared" ref="P20:P67" si="9">IF(C20="Buy",(O20*10000+R19*P19)/(R19+10000),P19)</f>
        <v>0</v>
      </c>
      <c r="Q20" s="47">
        <f t="shared" ref="Q20:Q67" si="10">IF(C20="Sell",(O20*10000+S19*Q19)/(S19+10000),Q19)</f>
        <v>25.04</v>
      </c>
      <c r="R20" s="38">
        <f t="shared" ref="R20:R67" si="11">IF(C20="Buy",R19+10000,R19)</f>
        <v>0</v>
      </c>
      <c r="S20" s="38">
        <f t="shared" ref="S20:S67" si="12">IF(C20="Sell",S19+10000,S19)</f>
        <v>10000</v>
      </c>
      <c r="T20" s="38">
        <f>R20-S20</f>
        <v>-10000</v>
      </c>
      <c r="U20" s="38">
        <f t="shared" ref="U20:U33" si="13">S20*Q20-R20*P20</f>
        <v>250400</v>
      </c>
      <c r="V20" s="38">
        <f>T20*N20+U20</f>
        <v>200</v>
      </c>
      <c r="X20" s="21" t="s">
        <v>62</v>
      </c>
      <c r="AQ20" s="21">
        <f t="shared" si="0"/>
        <v>16</v>
      </c>
      <c r="AR20" s="21">
        <v>0.04</v>
      </c>
      <c r="AS20" s="21">
        <v>0.15</v>
      </c>
    </row>
    <row r="21" spans="1:45" x14ac:dyDescent="0.2">
      <c r="A21" s="21">
        <f t="shared" ref="A21:A67" si="14">A20+1</f>
        <v>3</v>
      </c>
      <c r="B21" s="38">
        <f ca="1">model1!B21</f>
        <v>142.33288582130433</v>
      </c>
      <c r="C21" s="21" t="s">
        <v>39</v>
      </c>
      <c r="D21" s="21">
        <v>240</v>
      </c>
      <c r="E21" s="21">
        <f t="shared" si="1"/>
        <v>0</v>
      </c>
      <c r="F21" s="21">
        <f t="shared" si="2"/>
        <v>2</v>
      </c>
      <c r="G21" s="21">
        <f t="shared" si="3"/>
        <v>0</v>
      </c>
      <c r="H21" s="21">
        <f t="shared" si="4"/>
        <v>2</v>
      </c>
      <c r="I21" s="39">
        <f t="shared" ref="I21:I67" si="15">MAX($J$3,IF(C21="Buy",MAX(0,VLOOKUP(G21,Trans2,3,FALSE)+I20),MAX(0,I20-MAX(0.01,ROUND(I20*$F$4,2)))))</f>
        <v>0</v>
      </c>
      <c r="J21" s="39">
        <f t="shared" si="5"/>
        <v>0</v>
      </c>
      <c r="K21" s="41">
        <f t="shared" si="6"/>
        <v>0.04</v>
      </c>
      <c r="L21" s="40">
        <f t="shared" ref="L21:L67" si="16">IF(C21="Sell",M21-K21,IF(C21="Buy",L20-I21,((L20+M20)/2-K21/2)))</f>
        <v>25</v>
      </c>
      <c r="M21" s="40">
        <f t="shared" si="7"/>
        <v>25.04</v>
      </c>
      <c r="N21" s="21">
        <f t="shared" si="8"/>
        <v>25.02</v>
      </c>
      <c r="O21" s="21">
        <f t="shared" ref="O21:O67" si="17">IF(C21="Buy",L20,IF(C21="Sell",M20,""))</f>
        <v>25.04</v>
      </c>
      <c r="P21" s="47">
        <f t="shared" si="9"/>
        <v>0</v>
      </c>
      <c r="Q21" s="47">
        <f t="shared" si="10"/>
        <v>25.04</v>
      </c>
      <c r="R21" s="38">
        <f t="shared" si="11"/>
        <v>0</v>
      </c>
      <c r="S21" s="38">
        <f t="shared" si="12"/>
        <v>20000</v>
      </c>
      <c r="T21" s="38">
        <f t="shared" ref="T21:T67" si="18">R21-S21</f>
        <v>-20000</v>
      </c>
      <c r="U21" s="38">
        <f t="shared" si="13"/>
        <v>500800</v>
      </c>
      <c r="V21" s="38">
        <f t="shared" ref="V21:V67" si="19">T21*N21+U21</f>
        <v>400</v>
      </c>
      <c r="X21" s="21" t="s">
        <v>28</v>
      </c>
      <c r="AQ21" s="21">
        <f t="shared" si="0"/>
        <v>17</v>
      </c>
      <c r="AR21" s="21">
        <v>0.04</v>
      </c>
      <c r="AS21" s="21">
        <v>0.15</v>
      </c>
    </row>
    <row r="22" spans="1:45" x14ac:dyDescent="0.2">
      <c r="A22" s="21">
        <f t="shared" si="14"/>
        <v>4</v>
      </c>
      <c r="B22" s="38">
        <f ca="1">model1!B22</f>
        <v>173.1931891137823</v>
      </c>
      <c r="C22" s="21" t="s">
        <v>39</v>
      </c>
      <c r="D22" s="21">
        <v>240</v>
      </c>
      <c r="E22" s="21">
        <f t="shared" si="1"/>
        <v>0</v>
      </c>
      <c r="F22" s="21">
        <f t="shared" si="2"/>
        <v>3</v>
      </c>
      <c r="G22" s="21">
        <f t="shared" si="3"/>
        <v>0</v>
      </c>
      <c r="H22" s="21">
        <f t="shared" si="4"/>
        <v>3</v>
      </c>
      <c r="I22" s="39">
        <f t="shared" si="15"/>
        <v>0</v>
      </c>
      <c r="J22" s="39">
        <f t="shared" si="5"/>
        <v>0</v>
      </c>
      <c r="K22" s="41">
        <f t="shared" si="6"/>
        <v>0.04</v>
      </c>
      <c r="L22" s="40">
        <f t="shared" si="16"/>
        <v>25</v>
      </c>
      <c r="M22" s="40">
        <f t="shared" si="7"/>
        <v>25.04</v>
      </c>
      <c r="N22" s="21">
        <f t="shared" si="8"/>
        <v>25.02</v>
      </c>
      <c r="O22" s="21">
        <f t="shared" si="17"/>
        <v>25.04</v>
      </c>
      <c r="P22" s="47">
        <f t="shared" si="9"/>
        <v>0</v>
      </c>
      <c r="Q22" s="47">
        <f t="shared" si="10"/>
        <v>25.04</v>
      </c>
      <c r="R22" s="38">
        <f t="shared" si="11"/>
        <v>0</v>
      </c>
      <c r="S22" s="38">
        <f t="shared" si="12"/>
        <v>30000</v>
      </c>
      <c r="T22" s="38">
        <f t="shared" si="18"/>
        <v>-30000</v>
      </c>
      <c r="U22" s="38">
        <f t="shared" si="13"/>
        <v>751200</v>
      </c>
      <c r="V22" s="38">
        <f t="shared" si="19"/>
        <v>600</v>
      </c>
      <c r="X22" s="21" t="s">
        <v>28</v>
      </c>
      <c r="AQ22" s="21">
        <f t="shared" si="0"/>
        <v>18</v>
      </c>
      <c r="AR22" s="21">
        <v>0.04</v>
      </c>
      <c r="AS22" s="21">
        <v>0.15</v>
      </c>
    </row>
    <row r="23" spans="1:45" x14ac:dyDescent="0.2">
      <c r="A23" s="21">
        <f t="shared" si="14"/>
        <v>5</v>
      </c>
      <c r="B23" s="38">
        <f ca="1">model1!B23</f>
        <v>255.49240865264954</v>
      </c>
      <c r="C23" s="21" t="s">
        <v>39</v>
      </c>
      <c r="D23" s="38">
        <f t="shared" ref="D23:D67" ca="1" si="20">((B23-B22)+(B22-B21)+(B21-B20)+(B20-B19))/4</f>
        <v>63.873102163162386</v>
      </c>
      <c r="E23" s="21">
        <f t="shared" si="1"/>
        <v>0</v>
      </c>
      <c r="F23" s="21">
        <f t="shared" si="2"/>
        <v>4</v>
      </c>
      <c r="G23" s="21">
        <f t="shared" si="3"/>
        <v>0</v>
      </c>
      <c r="H23" s="21">
        <f t="shared" si="4"/>
        <v>4</v>
      </c>
      <c r="I23" s="39">
        <f t="shared" si="15"/>
        <v>0</v>
      </c>
      <c r="J23" s="39">
        <f t="shared" si="5"/>
        <v>0.01</v>
      </c>
      <c r="K23" s="41">
        <f t="shared" ca="1" si="6"/>
        <v>0.04</v>
      </c>
      <c r="L23" s="40">
        <f t="shared" ca="1" si="16"/>
        <v>25.01</v>
      </c>
      <c r="M23" s="40">
        <f t="shared" si="7"/>
        <v>25.05</v>
      </c>
      <c r="N23" s="21">
        <f t="shared" ca="1" si="8"/>
        <v>25.03</v>
      </c>
      <c r="O23" s="21">
        <f t="shared" si="17"/>
        <v>25.04</v>
      </c>
      <c r="P23" s="47">
        <f t="shared" si="9"/>
        <v>0</v>
      </c>
      <c r="Q23" s="47">
        <f t="shared" si="10"/>
        <v>25.04</v>
      </c>
      <c r="R23" s="38">
        <f t="shared" si="11"/>
        <v>0</v>
      </c>
      <c r="S23" s="38">
        <f t="shared" si="12"/>
        <v>40000</v>
      </c>
      <c r="T23" s="38">
        <f t="shared" si="18"/>
        <v>-40000</v>
      </c>
      <c r="U23" s="38">
        <f t="shared" si="13"/>
        <v>1001600</v>
      </c>
      <c r="V23" s="38">
        <f t="shared" ca="1" si="19"/>
        <v>400</v>
      </c>
      <c r="X23" s="21" t="s">
        <v>73</v>
      </c>
      <c r="AQ23" s="21">
        <f t="shared" si="0"/>
        <v>19</v>
      </c>
      <c r="AR23" s="21">
        <v>0.04</v>
      </c>
      <c r="AS23" s="21">
        <v>0.15</v>
      </c>
    </row>
    <row r="24" spans="1:45" x14ac:dyDescent="0.2">
      <c r="A24" s="21">
        <f t="shared" si="14"/>
        <v>6</v>
      </c>
      <c r="B24" s="38">
        <f ca="1">model1!B24</f>
        <v>414.90041426418861</v>
      </c>
      <c r="C24" s="21" t="s">
        <v>39</v>
      </c>
      <c r="D24" s="38">
        <f t="shared" ca="1" si="20"/>
        <v>82.902944061347881</v>
      </c>
      <c r="E24" s="21">
        <f t="shared" si="1"/>
        <v>0</v>
      </c>
      <c r="F24" s="21">
        <f t="shared" si="2"/>
        <v>5</v>
      </c>
      <c r="G24" s="21">
        <f t="shared" ca="1" si="3"/>
        <v>0</v>
      </c>
      <c r="H24" s="21">
        <f t="shared" si="4"/>
        <v>10</v>
      </c>
      <c r="I24" s="39">
        <f t="shared" si="15"/>
        <v>0</v>
      </c>
      <c r="J24" s="39">
        <f t="shared" si="5"/>
        <v>0.03</v>
      </c>
      <c r="K24" s="41">
        <f t="shared" ca="1" si="6"/>
        <v>0.04</v>
      </c>
      <c r="L24" s="40">
        <f t="shared" ca="1" si="16"/>
        <v>25.040000000000003</v>
      </c>
      <c r="M24" s="40">
        <f t="shared" si="7"/>
        <v>25.080000000000002</v>
      </c>
      <c r="N24" s="21">
        <f t="shared" ca="1" si="8"/>
        <v>25.060000000000002</v>
      </c>
      <c r="O24" s="21">
        <f t="shared" si="17"/>
        <v>25.05</v>
      </c>
      <c r="P24" s="47">
        <f t="shared" si="9"/>
        <v>0</v>
      </c>
      <c r="Q24" s="47">
        <f t="shared" si="10"/>
        <v>25.042000000000002</v>
      </c>
      <c r="R24" s="38">
        <f t="shared" si="11"/>
        <v>0</v>
      </c>
      <c r="S24" s="38">
        <f t="shared" si="12"/>
        <v>50000</v>
      </c>
      <c r="T24" s="38">
        <f t="shared" si="18"/>
        <v>-50000</v>
      </c>
      <c r="U24" s="38">
        <f t="shared" si="13"/>
        <v>1252100</v>
      </c>
      <c r="V24" s="38">
        <f t="shared" ca="1" si="19"/>
        <v>-900</v>
      </c>
      <c r="X24" s="21" t="s">
        <v>63</v>
      </c>
      <c r="AQ24" s="21">
        <f t="shared" si="0"/>
        <v>20</v>
      </c>
      <c r="AR24" s="21">
        <v>0.04</v>
      </c>
      <c r="AS24" s="21">
        <v>0.15</v>
      </c>
    </row>
    <row r="25" spans="1:45" x14ac:dyDescent="0.2">
      <c r="A25" s="21">
        <f t="shared" si="14"/>
        <v>7</v>
      </c>
      <c r="B25" s="38">
        <f ca="1">model1!B25</f>
        <v>651.93454648948409</v>
      </c>
      <c r="C25" s="21" t="s">
        <v>39</v>
      </c>
      <c r="D25" s="38">
        <f t="shared" ca="1" si="20"/>
        <v>127.40041516704494</v>
      </c>
      <c r="E25" s="21">
        <f t="shared" si="1"/>
        <v>0</v>
      </c>
      <c r="F25" s="21">
        <f t="shared" si="2"/>
        <v>6</v>
      </c>
      <c r="G25" s="21">
        <f t="shared" ca="1" si="3"/>
        <v>0</v>
      </c>
      <c r="H25" s="21">
        <f t="shared" si="4"/>
        <v>11</v>
      </c>
      <c r="I25" s="39">
        <f t="shared" si="15"/>
        <v>0</v>
      </c>
      <c r="J25" s="39">
        <f t="shared" si="5"/>
        <v>7.0000000000000007E-2</v>
      </c>
      <c r="K25" s="41">
        <f t="shared" ca="1" si="6"/>
        <v>0.08</v>
      </c>
      <c r="L25" s="40">
        <f t="shared" ca="1" si="16"/>
        <v>25.070000000000004</v>
      </c>
      <c r="M25" s="40">
        <f t="shared" si="7"/>
        <v>25.150000000000002</v>
      </c>
      <c r="N25" s="21">
        <f t="shared" ca="1" si="8"/>
        <v>25.110000000000003</v>
      </c>
      <c r="O25" s="21">
        <f t="shared" si="17"/>
        <v>25.080000000000002</v>
      </c>
      <c r="P25" s="47">
        <f t="shared" si="9"/>
        <v>0</v>
      </c>
      <c r="Q25" s="47">
        <f t="shared" si="10"/>
        <v>25.048333333333332</v>
      </c>
      <c r="R25" s="38">
        <f t="shared" si="11"/>
        <v>0</v>
      </c>
      <c r="S25" s="38">
        <f t="shared" si="12"/>
        <v>60000</v>
      </c>
      <c r="T25" s="38">
        <f t="shared" si="18"/>
        <v>-60000</v>
      </c>
      <c r="U25" s="38">
        <f t="shared" si="13"/>
        <v>1502900</v>
      </c>
      <c r="V25" s="38">
        <f t="shared" ca="1" si="19"/>
        <v>-3700.0000000002328</v>
      </c>
      <c r="X25" s="21" t="s">
        <v>46</v>
      </c>
    </row>
    <row r="26" spans="1:45" x14ac:dyDescent="0.2">
      <c r="A26" s="21">
        <f t="shared" si="14"/>
        <v>8</v>
      </c>
      <c r="B26" s="38">
        <f ca="1">model1!B26</f>
        <v>725.00436466238295</v>
      </c>
      <c r="C26" s="21" t="s">
        <v>39</v>
      </c>
      <c r="D26" s="38">
        <f t="shared" ca="1" si="20"/>
        <v>137.95279388715016</v>
      </c>
      <c r="E26" s="21">
        <f t="shared" si="1"/>
        <v>0</v>
      </c>
      <c r="F26" s="21">
        <f t="shared" si="2"/>
        <v>7</v>
      </c>
      <c r="G26" s="21">
        <f t="shared" ca="1" si="3"/>
        <v>5</v>
      </c>
      <c r="H26" s="21">
        <f t="shared" si="4"/>
        <v>12</v>
      </c>
      <c r="I26" s="39">
        <f t="shared" si="15"/>
        <v>0</v>
      </c>
      <c r="J26" s="39">
        <f t="shared" si="5"/>
        <v>0.11000000000000001</v>
      </c>
      <c r="K26" s="41">
        <f t="shared" ca="1" si="6"/>
        <v>0.12000000000000001</v>
      </c>
      <c r="L26" s="40">
        <f t="shared" ca="1" si="16"/>
        <v>25.14</v>
      </c>
      <c r="M26" s="40">
        <f t="shared" si="7"/>
        <v>25.26</v>
      </c>
      <c r="N26" s="21">
        <f t="shared" ca="1" si="8"/>
        <v>25.200000000000003</v>
      </c>
      <c r="O26" s="21">
        <f t="shared" si="17"/>
        <v>25.150000000000002</v>
      </c>
      <c r="P26" s="47">
        <f t="shared" si="9"/>
        <v>0</v>
      </c>
      <c r="Q26" s="47">
        <f t="shared" si="10"/>
        <v>25.062857142857144</v>
      </c>
      <c r="R26" s="38">
        <f t="shared" si="11"/>
        <v>0</v>
      </c>
      <c r="S26" s="38">
        <f t="shared" si="12"/>
        <v>70000</v>
      </c>
      <c r="T26" s="38">
        <f t="shared" si="18"/>
        <v>-70000</v>
      </c>
      <c r="U26" s="38">
        <f t="shared" si="13"/>
        <v>1754400</v>
      </c>
      <c r="V26" s="38">
        <f t="shared" ca="1" si="19"/>
        <v>-9600.0000000002328</v>
      </c>
      <c r="X26" s="21" t="s">
        <v>44</v>
      </c>
    </row>
    <row r="27" spans="1:45" x14ac:dyDescent="0.2">
      <c r="A27" s="21">
        <f t="shared" si="14"/>
        <v>9</v>
      </c>
      <c r="B27" s="38">
        <f ca="1">model1!B27</f>
        <v>819.82033098184138</v>
      </c>
      <c r="C27" s="21" t="s">
        <v>39</v>
      </c>
      <c r="D27" s="38">
        <f t="shared" ca="1" si="20"/>
        <v>141.08198058229794</v>
      </c>
      <c r="E27" s="21">
        <f t="shared" si="1"/>
        <v>0</v>
      </c>
      <c r="F27" s="21">
        <f t="shared" si="2"/>
        <v>8</v>
      </c>
      <c r="G27" s="21">
        <f t="shared" ca="1" si="3"/>
        <v>5</v>
      </c>
      <c r="H27" s="21">
        <f t="shared" si="4"/>
        <v>13</v>
      </c>
      <c r="I27" s="39">
        <f t="shared" si="15"/>
        <v>0</v>
      </c>
      <c r="J27" s="39">
        <f t="shared" si="5"/>
        <v>0.15000000000000002</v>
      </c>
      <c r="K27" s="41">
        <f t="shared" ca="1" si="6"/>
        <v>0.16000000000000003</v>
      </c>
      <c r="L27" s="40">
        <f t="shared" ca="1" si="16"/>
        <v>25.25</v>
      </c>
      <c r="M27" s="40">
        <f t="shared" si="7"/>
        <v>25.41</v>
      </c>
      <c r="N27" s="21">
        <f t="shared" ca="1" si="8"/>
        <v>25.33</v>
      </c>
      <c r="O27" s="21">
        <f t="shared" si="17"/>
        <v>25.26</v>
      </c>
      <c r="P27" s="47">
        <f t="shared" si="9"/>
        <v>0</v>
      </c>
      <c r="Q27" s="47">
        <f t="shared" si="10"/>
        <v>25.087499999999999</v>
      </c>
      <c r="R27" s="38">
        <f t="shared" si="11"/>
        <v>0</v>
      </c>
      <c r="S27" s="38">
        <f t="shared" si="12"/>
        <v>80000</v>
      </c>
      <c r="T27" s="38">
        <f t="shared" si="18"/>
        <v>-80000</v>
      </c>
      <c r="U27" s="38">
        <f t="shared" si="13"/>
        <v>2007000</v>
      </c>
      <c r="V27" s="38">
        <f t="shared" ca="1" si="19"/>
        <v>-19399.999999999767</v>
      </c>
      <c r="X27" s="21" t="s">
        <v>65</v>
      </c>
    </row>
    <row r="28" spans="1:45" x14ac:dyDescent="0.2">
      <c r="A28" s="21">
        <f t="shared" si="14"/>
        <v>10</v>
      </c>
      <c r="B28" s="38">
        <f ca="1">model1!B28</f>
        <v>839.7735154972047</v>
      </c>
      <c r="C28" s="21" t="s">
        <v>39</v>
      </c>
      <c r="D28" s="38">
        <f t="shared" ca="1" si="20"/>
        <v>106.21827530825402</v>
      </c>
      <c r="E28" s="21">
        <f t="shared" si="1"/>
        <v>0</v>
      </c>
      <c r="F28" s="21">
        <f t="shared" si="2"/>
        <v>9</v>
      </c>
      <c r="G28" s="21">
        <f t="shared" ca="1" si="3"/>
        <v>5</v>
      </c>
      <c r="H28" s="21">
        <f t="shared" si="4"/>
        <v>14</v>
      </c>
      <c r="I28" s="39">
        <f t="shared" si="15"/>
        <v>0</v>
      </c>
      <c r="J28" s="39">
        <f t="shared" si="5"/>
        <v>0.30000000000000004</v>
      </c>
      <c r="K28" s="41">
        <f t="shared" ca="1" si="6"/>
        <v>0.31000000000000005</v>
      </c>
      <c r="L28" s="40">
        <f t="shared" ca="1" si="16"/>
        <v>25.400000000000002</v>
      </c>
      <c r="M28" s="40">
        <f t="shared" si="7"/>
        <v>25.71</v>
      </c>
      <c r="N28" s="21">
        <f t="shared" ca="1" si="8"/>
        <v>25.555</v>
      </c>
      <c r="O28" s="21">
        <f t="shared" si="17"/>
        <v>25.41</v>
      </c>
      <c r="P28" s="47">
        <f t="shared" si="9"/>
        <v>0</v>
      </c>
      <c r="Q28" s="47">
        <f t="shared" si="10"/>
        <v>25.123333333333335</v>
      </c>
      <c r="R28" s="38">
        <f t="shared" si="11"/>
        <v>0</v>
      </c>
      <c r="S28" s="38">
        <f t="shared" si="12"/>
        <v>90000</v>
      </c>
      <c r="T28" s="38">
        <f t="shared" si="18"/>
        <v>-90000</v>
      </c>
      <c r="U28" s="38">
        <f t="shared" si="13"/>
        <v>2261100</v>
      </c>
      <c r="V28" s="38">
        <f t="shared" ca="1" si="19"/>
        <v>-38850</v>
      </c>
      <c r="X28" s="21" t="s">
        <v>32</v>
      </c>
    </row>
    <row r="29" spans="1:45" x14ac:dyDescent="0.2">
      <c r="A29" s="21">
        <f t="shared" si="14"/>
        <v>11</v>
      </c>
      <c r="B29" s="38">
        <f ca="1">model1!B29</f>
        <v>855.9397781899122</v>
      </c>
      <c r="C29" s="21" t="s">
        <v>39</v>
      </c>
      <c r="D29" s="38">
        <f t="shared" ca="1" si="20"/>
        <v>51.001307925107028</v>
      </c>
      <c r="E29" s="21">
        <f t="shared" si="1"/>
        <v>0</v>
      </c>
      <c r="F29" s="21">
        <f t="shared" si="2"/>
        <v>10</v>
      </c>
      <c r="G29" s="21">
        <f t="shared" ca="1" si="3"/>
        <v>5</v>
      </c>
      <c r="H29" s="21">
        <f t="shared" si="4"/>
        <v>15</v>
      </c>
      <c r="I29" s="39">
        <f t="shared" si="15"/>
        <v>0</v>
      </c>
      <c r="J29" s="39">
        <f t="shared" si="5"/>
        <v>0.45000000000000007</v>
      </c>
      <c r="K29" s="41">
        <f t="shared" ca="1" si="6"/>
        <v>0.46000000000000008</v>
      </c>
      <c r="L29" s="40">
        <f t="shared" ca="1" si="16"/>
        <v>25.7</v>
      </c>
      <c r="M29" s="40">
        <f t="shared" si="7"/>
        <v>26.16</v>
      </c>
      <c r="N29" s="21">
        <f t="shared" ca="1" si="8"/>
        <v>25.93</v>
      </c>
      <c r="O29" s="21">
        <f t="shared" si="17"/>
        <v>25.71</v>
      </c>
      <c r="P29" s="47">
        <f t="shared" si="9"/>
        <v>0</v>
      </c>
      <c r="Q29" s="47">
        <f t="shared" si="10"/>
        <v>25.181999999999999</v>
      </c>
      <c r="R29" s="38">
        <f t="shared" si="11"/>
        <v>0</v>
      </c>
      <c r="S29" s="38">
        <f t="shared" si="12"/>
        <v>100000</v>
      </c>
      <c r="T29" s="38">
        <f t="shared" si="18"/>
        <v>-100000</v>
      </c>
      <c r="U29" s="38">
        <f t="shared" si="13"/>
        <v>2518200</v>
      </c>
      <c r="V29" s="38">
        <f t="shared" ca="1" si="19"/>
        <v>-74800</v>
      </c>
      <c r="X29" s="21" t="s">
        <v>32</v>
      </c>
    </row>
    <row r="30" spans="1:45" x14ac:dyDescent="0.2">
      <c r="A30" s="21">
        <f t="shared" si="14"/>
        <v>12</v>
      </c>
      <c r="B30" s="38">
        <f ca="1">model1!B30</f>
        <v>984.48225702759976</v>
      </c>
      <c r="C30" s="21" t="s">
        <v>39</v>
      </c>
      <c r="D30" s="38">
        <f t="shared" ca="1" si="20"/>
        <v>64.869473091304201</v>
      </c>
      <c r="E30" s="21">
        <f t="shared" si="1"/>
        <v>0</v>
      </c>
      <c r="F30" s="21">
        <f t="shared" si="2"/>
        <v>11</v>
      </c>
      <c r="G30" s="21">
        <f t="shared" ca="1" si="3"/>
        <v>5</v>
      </c>
      <c r="H30" s="21">
        <f t="shared" si="4"/>
        <v>16</v>
      </c>
      <c r="I30" s="39">
        <f t="shared" si="15"/>
        <v>0</v>
      </c>
      <c r="J30" s="39">
        <f t="shared" si="5"/>
        <v>0.60000000000000009</v>
      </c>
      <c r="K30" s="41">
        <f t="shared" ca="1" si="6"/>
        <v>0.6100000000000001</v>
      </c>
      <c r="L30" s="40">
        <f t="shared" ca="1" si="16"/>
        <v>26.150000000000002</v>
      </c>
      <c r="M30" s="40">
        <f t="shared" si="7"/>
        <v>26.76</v>
      </c>
      <c r="N30" s="21">
        <f t="shared" ca="1" si="8"/>
        <v>26.455000000000002</v>
      </c>
      <c r="O30" s="21">
        <f t="shared" si="17"/>
        <v>26.16</v>
      </c>
      <c r="P30" s="47">
        <f t="shared" si="9"/>
        <v>0</v>
      </c>
      <c r="Q30" s="47">
        <f t="shared" si="10"/>
        <v>25.27090909090909</v>
      </c>
      <c r="R30" s="38">
        <f t="shared" si="11"/>
        <v>0</v>
      </c>
      <c r="S30" s="38">
        <f t="shared" si="12"/>
        <v>110000</v>
      </c>
      <c r="T30" s="38">
        <f t="shared" si="18"/>
        <v>-110000</v>
      </c>
      <c r="U30" s="38">
        <f t="shared" si="13"/>
        <v>2779800</v>
      </c>
      <c r="V30" s="38">
        <f t="shared" ca="1" si="19"/>
        <v>-130250</v>
      </c>
      <c r="X30" s="21" t="s">
        <v>47</v>
      </c>
    </row>
    <row r="31" spans="1:45" x14ac:dyDescent="0.2">
      <c r="A31" s="21">
        <f t="shared" si="14"/>
        <v>13</v>
      </c>
      <c r="B31" s="38">
        <f ca="1">model1!B31</f>
        <v>996.6675017906382</v>
      </c>
      <c r="C31" s="21" t="s">
        <v>39</v>
      </c>
      <c r="D31" s="38">
        <f t="shared" ca="1" si="20"/>
        <v>44.211792702199205</v>
      </c>
      <c r="E31" s="21">
        <f t="shared" si="1"/>
        <v>0</v>
      </c>
      <c r="F31" s="21">
        <f t="shared" si="2"/>
        <v>12</v>
      </c>
      <c r="G31" s="21">
        <f t="shared" ca="1" si="3"/>
        <v>5</v>
      </c>
      <c r="H31" s="21">
        <f t="shared" si="4"/>
        <v>17</v>
      </c>
      <c r="I31" s="39">
        <f t="shared" si="15"/>
        <v>0</v>
      </c>
      <c r="J31" s="39">
        <f t="shared" si="5"/>
        <v>0.75000000000000011</v>
      </c>
      <c r="K31" s="41">
        <f t="shared" ca="1" si="6"/>
        <v>0.76000000000000012</v>
      </c>
      <c r="L31" s="40">
        <f t="shared" ca="1" si="16"/>
        <v>26.75</v>
      </c>
      <c r="M31" s="40">
        <f t="shared" si="7"/>
        <v>27.51</v>
      </c>
      <c r="N31" s="21">
        <f t="shared" ca="1" si="8"/>
        <v>27.130000000000003</v>
      </c>
      <c r="O31" s="21">
        <f t="shared" si="17"/>
        <v>26.76</v>
      </c>
      <c r="P31" s="47">
        <f t="shared" si="9"/>
        <v>0</v>
      </c>
      <c r="Q31" s="47">
        <f t="shared" si="10"/>
        <v>25.395</v>
      </c>
      <c r="R31" s="38">
        <f t="shared" si="11"/>
        <v>0</v>
      </c>
      <c r="S31" s="38">
        <f t="shared" si="12"/>
        <v>120000</v>
      </c>
      <c r="T31" s="38">
        <f t="shared" si="18"/>
        <v>-120000</v>
      </c>
      <c r="U31" s="38">
        <f t="shared" si="13"/>
        <v>3047400</v>
      </c>
      <c r="V31" s="38">
        <f t="shared" ca="1" si="19"/>
        <v>-208200.00000000047</v>
      </c>
      <c r="X31" s="21" t="s">
        <v>32</v>
      </c>
    </row>
    <row r="32" spans="1:45" x14ac:dyDescent="0.2">
      <c r="A32" s="21">
        <f t="shared" si="14"/>
        <v>14</v>
      </c>
      <c r="B32" s="38">
        <f ca="1">model1!B32</f>
        <v>1003.2238867636768</v>
      </c>
      <c r="C32" s="21" t="s">
        <v>39</v>
      </c>
      <c r="D32" s="38">
        <f t="shared" ca="1" si="20"/>
        <v>40.862592816618019</v>
      </c>
      <c r="E32" s="21">
        <f t="shared" si="1"/>
        <v>0</v>
      </c>
      <c r="F32" s="21">
        <f t="shared" si="2"/>
        <v>13</v>
      </c>
      <c r="G32" s="21">
        <f t="shared" ca="1" si="3"/>
        <v>5</v>
      </c>
      <c r="H32" s="21">
        <f t="shared" si="4"/>
        <v>18</v>
      </c>
      <c r="I32" s="39">
        <f t="shared" si="15"/>
        <v>0</v>
      </c>
      <c r="J32" s="39">
        <f t="shared" ref="J32:J67" si="21">MAX($J$3,IF(C32="Sell",MAX(0,VLOOKUP(H32,Trans2,3,FALSE)+J31),MAX(0,J31-MAX(0.01,ROUND(J31*$F$4,2)))))</f>
        <v>0.90000000000000013</v>
      </c>
      <c r="K32" s="41">
        <f t="shared" ca="1" si="6"/>
        <v>0.91000000000000014</v>
      </c>
      <c r="L32" s="40">
        <f t="shared" ca="1" si="16"/>
        <v>27.5</v>
      </c>
      <c r="M32" s="40">
        <f t="shared" si="7"/>
        <v>28.41</v>
      </c>
      <c r="N32" s="21">
        <f t="shared" ca="1" si="8"/>
        <v>27.954999999999998</v>
      </c>
      <c r="O32" s="21">
        <f t="shared" si="17"/>
        <v>27.51</v>
      </c>
      <c r="P32" s="47">
        <f t="shared" si="9"/>
        <v>0</v>
      </c>
      <c r="Q32" s="47">
        <f t="shared" si="10"/>
        <v>25.557692307692307</v>
      </c>
      <c r="R32" s="38">
        <f t="shared" si="11"/>
        <v>0</v>
      </c>
      <c r="S32" s="38">
        <f t="shared" si="12"/>
        <v>130000</v>
      </c>
      <c r="T32" s="38">
        <f t="shared" si="18"/>
        <v>-130000</v>
      </c>
      <c r="U32" s="38">
        <f t="shared" si="13"/>
        <v>3322500</v>
      </c>
      <c r="V32" s="38">
        <f t="shared" ca="1" si="19"/>
        <v>-311650</v>
      </c>
      <c r="X32" s="21" t="s">
        <v>64</v>
      </c>
    </row>
    <row r="33" spans="1:24" x14ac:dyDescent="0.2">
      <c r="A33" s="21">
        <f t="shared" si="14"/>
        <v>15</v>
      </c>
      <c r="B33" s="38">
        <f ca="1">model1!B33</f>
        <v>1153.2372125647169</v>
      </c>
      <c r="C33" s="21" t="s">
        <v>50</v>
      </c>
      <c r="D33" s="38">
        <f t="shared" ca="1" si="20"/>
        <v>74.324358593701163</v>
      </c>
      <c r="E33" s="21">
        <f t="shared" si="1"/>
        <v>0</v>
      </c>
      <c r="F33" s="21">
        <f t="shared" si="2"/>
        <v>12</v>
      </c>
      <c r="G33" s="21">
        <f t="shared" ca="1" si="3"/>
        <v>5</v>
      </c>
      <c r="H33" s="21">
        <f t="shared" si="4"/>
        <v>17</v>
      </c>
      <c r="I33" s="39">
        <f t="shared" si="15"/>
        <v>0</v>
      </c>
      <c r="J33" s="39">
        <f t="shared" si="21"/>
        <v>0.63000000000000012</v>
      </c>
      <c r="K33" s="41">
        <f t="shared" ca="1" si="6"/>
        <v>0.91000000000000014</v>
      </c>
      <c r="L33" s="40">
        <f t="shared" ca="1" si="16"/>
        <v>27.5</v>
      </c>
      <c r="M33" s="40">
        <f t="shared" ca="1" si="7"/>
        <v>28.409999999999997</v>
      </c>
      <c r="N33" s="21">
        <f t="shared" ca="1" si="8"/>
        <v>27.954999999999998</v>
      </c>
      <c r="O33" s="21" t="str">
        <f t="shared" si="17"/>
        <v/>
      </c>
      <c r="P33" s="47">
        <f t="shared" si="9"/>
        <v>0</v>
      </c>
      <c r="Q33" s="47">
        <f t="shared" si="10"/>
        <v>25.557692307692307</v>
      </c>
      <c r="R33" s="38">
        <f t="shared" si="11"/>
        <v>0</v>
      </c>
      <c r="S33" s="38">
        <f t="shared" si="12"/>
        <v>130000</v>
      </c>
      <c r="T33" s="38">
        <f t="shared" si="18"/>
        <v>-130000</v>
      </c>
      <c r="U33" s="38">
        <f t="shared" si="13"/>
        <v>3322500</v>
      </c>
      <c r="V33" s="38">
        <f t="shared" ca="1" si="19"/>
        <v>-311650</v>
      </c>
      <c r="X33" s="21" t="s">
        <v>34</v>
      </c>
    </row>
    <row r="34" spans="1:24" x14ac:dyDescent="0.2">
      <c r="A34" s="21">
        <f t="shared" si="14"/>
        <v>16</v>
      </c>
      <c r="B34" s="38">
        <f ca="1">model1!B34</f>
        <v>1346.6295725490452</v>
      </c>
      <c r="C34" s="21" t="s">
        <v>50</v>
      </c>
      <c r="D34" s="38">
        <f t="shared" ca="1" si="20"/>
        <v>90.536828880361355</v>
      </c>
      <c r="E34" s="21">
        <f t="shared" si="1"/>
        <v>0</v>
      </c>
      <c r="F34" s="21">
        <f t="shared" si="2"/>
        <v>11</v>
      </c>
      <c r="G34" s="21">
        <f t="shared" ca="1" si="3"/>
        <v>5</v>
      </c>
      <c r="H34" s="21">
        <f t="shared" si="4"/>
        <v>16</v>
      </c>
      <c r="I34" s="39">
        <f t="shared" si="15"/>
        <v>0</v>
      </c>
      <c r="J34" s="39">
        <f t="shared" si="21"/>
        <v>0.44000000000000011</v>
      </c>
      <c r="K34" s="41">
        <f t="shared" ca="1" si="6"/>
        <v>0.91000000000000014</v>
      </c>
      <c r="L34" s="40">
        <f t="shared" ca="1" si="16"/>
        <v>27.5</v>
      </c>
      <c r="M34" s="40">
        <f t="shared" ca="1" si="7"/>
        <v>28.409999999999997</v>
      </c>
      <c r="N34" s="21">
        <f t="shared" ca="1" si="8"/>
        <v>27.954999999999998</v>
      </c>
      <c r="O34" s="21" t="str">
        <f t="shared" si="17"/>
        <v/>
      </c>
      <c r="P34" s="47">
        <f t="shared" si="9"/>
        <v>0</v>
      </c>
      <c r="Q34" s="47">
        <f t="shared" si="10"/>
        <v>25.557692307692307</v>
      </c>
      <c r="R34" s="38">
        <f t="shared" si="11"/>
        <v>0</v>
      </c>
      <c r="S34" s="38">
        <f t="shared" si="12"/>
        <v>130000</v>
      </c>
      <c r="T34" s="38">
        <f t="shared" si="18"/>
        <v>-130000</v>
      </c>
      <c r="U34" s="38">
        <f t="shared" ref="U34:U67" si="22">S34*Q34-R34*P34</f>
        <v>3322500</v>
      </c>
      <c r="V34" s="38">
        <f t="shared" ca="1" si="19"/>
        <v>-311650</v>
      </c>
      <c r="X34" s="21" t="s">
        <v>34</v>
      </c>
    </row>
    <row r="35" spans="1:24" x14ac:dyDescent="0.2">
      <c r="A35" s="21">
        <f t="shared" si="14"/>
        <v>17</v>
      </c>
      <c r="B35" s="38">
        <f ca="1">model1!B35</f>
        <v>1500.8396085199001</v>
      </c>
      <c r="C35" s="21" t="s">
        <v>50</v>
      </c>
      <c r="D35" s="38">
        <f t="shared" ca="1" si="20"/>
        <v>126.04302668231549</v>
      </c>
      <c r="E35" s="21">
        <f t="shared" si="1"/>
        <v>0</v>
      </c>
      <c r="F35" s="21">
        <f t="shared" si="2"/>
        <v>10</v>
      </c>
      <c r="G35" s="21">
        <f t="shared" ca="1" si="3"/>
        <v>5</v>
      </c>
      <c r="H35" s="21">
        <f t="shared" si="4"/>
        <v>15</v>
      </c>
      <c r="I35" s="39">
        <f t="shared" si="15"/>
        <v>0</v>
      </c>
      <c r="J35" s="39">
        <f t="shared" si="21"/>
        <v>0.31000000000000011</v>
      </c>
      <c r="K35" s="41">
        <f t="shared" ca="1" si="6"/>
        <v>0.91000000000000014</v>
      </c>
      <c r="L35" s="40">
        <f t="shared" ca="1" si="16"/>
        <v>27.5</v>
      </c>
      <c r="M35" s="40">
        <f t="shared" ca="1" si="7"/>
        <v>28.409999999999997</v>
      </c>
      <c r="N35" s="21">
        <f t="shared" ca="1" si="8"/>
        <v>27.954999999999998</v>
      </c>
      <c r="O35" s="21" t="str">
        <f t="shared" si="17"/>
        <v/>
      </c>
      <c r="P35" s="47">
        <f t="shared" si="9"/>
        <v>0</v>
      </c>
      <c r="Q35" s="47">
        <f t="shared" si="10"/>
        <v>25.557692307692307</v>
      </c>
      <c r="R35" s="38">
        <f t="shared" si="11"/>
        <v>0</v>
      </c>
      <c r="S35" s="38">
        <f t="shared" si="12"/>
        <v>130000</v>
      </c>
      <c r="T35" s="38">
        <f t="shared" si="18"/>
        <v>-130000</v>
      </c>
      <c r="U35" s="38">
        <f t="shared" si="22"/>
        <v>3322500</v>
      </c>
      <c r="V35" s="38">
        <f t="shared" ca="1" si="19"/>
        <v>-311650</v>
      </c>
      <c r="X35" s="21" t="s">
        <v>66</v>
      </c>
    </row>
    <row r="36" spans="1:24" x14ac:dyDescent="0.2">
      <c r="A36" s="21">
        <f t="shared" si="14"/>
        <v>18</v>
      </c>
      <c r="B36" s="38">
        <f ca="1">model1!B36</f>
        <v>1603.9215953177281</v>
      </c>
      <c r="C36" s="21" t="s">
        <v>14</v>
      </c>
      <c r="D36" s="38">
        <f t="shared" ca="1" si="20"/>
        <v>150.17442713851284</v>
      </c>
      <c r="E36" s="21">
        <f t="shared" si="1"/>
        <v>1</v>
      </c>
      <c r="F36" s="21">
        <f t="shared" si="2"/>
        <v>9</v>
      </c>
      <c r="G36" s="21">
        <f t="shared" ca="1" si="3"/>
        <v>6</v>
      </c>
      <c r="H36" s="21">
        <f t="shared" si="4"/>
        <v>14</v>
      </c>
      <c r="I36" s="39">
        <f t="shared" ca="1" si="15"/>
        <v>0.02</v>
      </c>
      <c r="J36" s="39">
        <f t="shared" si="21"/>
        <v>0.22000000000000011</v>
      </c>
      <c r="K36" s="41">
        <f t="shared" ca="1" si="6"/>
        <v>0.91000000000000014</v>
      </c>
      <c r="L36" s="40">
        <f t="shared" ca="1" si="16"/>
        <v>27.48</v>
      </c>
      <c r="M36" s="40">
        <f t="shared" ca="1" si="7"/>
        <v>28.39</v>
      </c>
      <c r="N36" s="21">
        <f t="shared" ca="1" si="8"/>
        <v>27.935000000000002</v>
      </c>
      <c r="O36" s="21">
        <f t="shared" ca="1" si="17"/>
        <v>27.5</v>
      </c>
      <c r="P36" s="47">
        <f t="shared" ca="1" si="9"/>
        <v>27.5</v>
      </c>
      <c r="Q36" s="47">
        <f t="shared" si="10"/>
        <v>25.557692307692307</v>
      </c>
      <c r="R36" s="38">
        <f t="shared" si="11"/>
        <v>10000</v>
      </c>
      <c r="S36" s="38">
        <f t="shared" si="12"/>
        <v>130000</v>
      </c>
      <c r="T36" s="38">
        <f t="shared" si="18"/>
        <v>-120000</v>
      </c>
      <c r="U36" s="38">
        <f t="shared" ca="1" si="22"/>
        <v>3047500</v>
      </c>
      <c r="V36" s="38">
        <f t="shared" ca="1" si="19"/>
        <v>-304700.00000000047</v>
      </c>
      <c r="X36" s="21" t="s">
        <v>48</v>
      </c>
    </row>
    <row r="37" spans="1:24" x14ac:dyDescent="0.2">
      <c r="A37" s="21">
        <f t="shared" si="14"/>
        <v>19</v>
      </c>
      <c r="B37" s="38">
        <f ca="1">model1!B37</f>
        <v>1843.9215953177281</v>
      </c>
      <c r="C37" s="21" t="s">
        <v>14</v>
      </c>
      <c r="D37" s="38">
        <f t="shared" ca="1" si="20"/>
        <v>172.67109568825282</v>
      </c>
      <c r="E37" s="21">
        <f t="shared" si="1"/>
        <v>2</v>
      </c>
      <c r="F37" s="21">
        <f t="shared" si="2"/>
        <v>8</v>
      </c>
      <c r="G37" s="21">
        <f t="shared" ca="1" si="3"/>
        <v>7</v>
      </c>
      <c r="H37" s="21">
        <f t="shared" si="4"/>
        <v>13</v>
      </c>
      <c r="I37" s="39">
        <f t="shared" ca="1" si="15"/>
        <v>0.04</v>
      </c>
      <c r="J37" s="39">
        <f t="shared" si="21"/>
        <v>0.15000000000000011</v>
      </c>
      <c r="K37" s="41">
        <f t="shared" ca="1" si="6"/>
        <v>0.91000000000000014</v>
      </c>
      <c r="L37" s="40">
        <f t="shared" ca="1" si="16"/>
        <v>27.44</v>
      </c>
      <c r="M37" s="40">
        <f t="shared" ca="1" si="7"/>
        <v>28.35</v>
      </c>
      <c r="N37" s="21">
        <f t="shared" ca="1" si="8"/>
        <v>27.895000000000003</v>
      </c>
      <c r="O37" s="21">
        <f t="shared" ca="1" si="17"/>
        <v>27.48</v>
      </c>
      <c r="P37" s="47">
        <f t="shared" ca="1" si="9"/>
        <v>27.49</v>
      </c>
      <c r="Q37" s="47">
        <f t="shared" si="10"/>
        <v>25.557692307692307</v>
      </c>
      <c r="R37" s="38">
        <f t="shared" si="11"/>
        <v>20000</v>
      </c>
      <c r="S37" s="38">
        <f t="shared" si="12"/>
        <v>130000</v>
      </c>
      <c r="T37" s="38">
        <f t="shared" si="18"/>
        <v>-110000</v>
      </c>
      <c r="U37" s="38">
        <f t="shared" ca="1" si="22"/>
        <v>2772700</v>
      </c>
      <c r="V37" s="38">
        <f t="shared" ca="1" si="19"/>
        <v>-295750.00000000047</v>
      </c>
      <c r="X37" s="21" t="s">
        <v>34</v>
      </c>
    </row>
    <row r="38" spans="1:24" x14ac:dyDescent="0.2">
      <c r="A38" s="21">
        <f t="shared" si="14"/>
        <v>20</v>
      </c>
      <c r="B38" s="38">
        <f ca="1">model1!B38</f>
        <v>2083.9215953177281</v>
      </c>
      <c r="C38" s="21" t="s">
        <v>14</v>
      </c>
      <c r="D38" s="38">
        <f t="shared" ca="1" si="20"/>
        <v>184.32300569217074</v>
      </c>
      <c r="E38" s="21">
        <f t="shared" si="1"/>
        <v>3</v>
      </c>
      <c r="F38" s="21">
        <f t="shared" si="2"/>
        <v>7</v>
      </c>
      <c r="G38" s="21">
        <f t="shared" ca="1" si="3"/>
        <v>8</v>
      </c>
      <c r="H38" s="21">
        <f t="shared" si="4"/>
        <v>12</v>
      </c>
      <c r="I38" s="39">
        <f t="shared" ca="1" si="15"/>
        <v>0.06</v>
      </c>
      <c r="J38" s="39">
        <f t="shared" si="21"/>
        <v>0.1000000000000001</v>
      </c>
      <c r="K38" s="41">
        <f t="shared" ca="1" si="6"/>
        <v>0.91000000000000014</v>
      </c>
      <c r="L38" s="40">
        <f t="shared" ca="1" si="16"/>
        <v>27.380000000000003</v>
      </c>
      <c r="M38" s="40">
        <f t="shared" ca="1" si="7"/>
        <v>28.290000000000003</v>
      </c>
      <c r="N38" s="21">
        <f t="shared" ca="1" si="8"/>
        <v>27.835000000000001</v>
      </c>
      <c r="O38" s="21">
        <f t="shared" ca="1" si="17"/>
        <v>27.44</v>
      </c>
      <c r="P38" s="47">
        <f t="shared" ca="1" si="9"/>
        <v>27.473333333333333</v>
      </c>
      <c r="Q38" s="47">
        <f t="shared" si="10"/>
        <v>25.557692307692307</v>
      </c>
      <c r="R38" s="38">
        <f t="shared" si="11"/>
        <v>30000</v>
      </c>
      <c r="S38" s="38">
        <f t="shared" si="12"/>
        <v>130000</v>
      </c>
      <c r="T38" s="38">
        <f t="shared" si="18"/>
        <v>-100000</v>
      </c>
      <c r="U38" s="38">
        <f t="shared" ca="1" si="22"/>
        <v>2498300</v>
      </c>
      <c r="V38" s="38">
        <f t="shared" ca="1" si="19"/>
        <v>-285200</v>
      </c>
      <c r="X38" s="21" t="s">
        <v>34</v>
      </c>
    </row>
    <row r="39" spans="1:24" x14ac:dyDescent="0.2">
      <c r="A39" s="21">
        <f t="shared" si="14"/>
        <v>21</v>
      </c>
      <c r="B39" s="38">
        <f ca="1">model1!B39</f>
        <v>2323.9215953177281</v>
      </c>
      <c r="C39" s="21" t="s">
        <v>14</v>
      </c>
      <c r="D39" s="38">
        <f t="shared" ca="1" si="20"/>
        <v>205.770496699457</v>
      </c>
      <c r="E39" s="21">
        <f t="shared" si="1"/>
        <v>4</v>
      </c>
      <c r="F39" s="21">
        <f t="shared" si="2"/>
        <v>6</v>
      </c>
      <c r="G39" s="21">
        <f t="shared" ca="1" si="3"/>
        <v>9</v>
      </c>
      <c r="H39" s="21">
        <f t="shared" si="4"/>
        <v>11</v>
      </c>
      <c r="I39" s="39">
        <f t="shared" ca="1" si="15"/>
        <v>0.08</v>
      </c>
      <c r="J39" s="39">
        <f t="shared" si="21"/>
        <v>7.0000000000000104E-2</v>
      </c>
      <c r="K39" s="41">
        <f t="shared" ca="1" si="6"/>
        <v>0.91000000000000014</v>
      </c>
      <c r="L39" s="40">
        <f t="shared" ca="1" si="16"/>
        <v>27.300000000000004</v>
      </c>
      <c r="M39" s="40">
        <f t="shared" ca="1" si="7"/>
        <v>28.210000000000004</v>
      </c>
      <c r="N39" s="21">
        <f t="shared" ca="1" si="8"/>
        <v>27.755000000000003</v>
      </c>
      <c r="O39" s="21">
        <f t="shared" ca="1" si="17"/>
        <v>27.380000000000003</v>
      </c>
      <c r="P39" s="47">
        <f t="shared" ca="1" si="9"/>
        <v>27.45</v>
      </c>
      <c r="Q39" s="47">
        <f t="shared" si="10"/>
        <v>25.557692307692307</v>
      </c>
      <c r="R39" s="38">
        <f t="shared" si="11"/>
        <v>40000</v>
      </c>
      <c r="S39" s="38">
        <f t="shared" si="12"/>
        <v>130000</v>
      </c>
      <c r="T39" s="38">
        <f t="shared" si="18"/>
        <v>-90000</v>
      </c>
      <c r="U39" s="38">
        <f t="shared" ca="1" si="22"/>
        <v>2224500</v>
      </c>
      <c r="V39" s="38">
        <f t="shared" ca="1" si="19"/>
        <v>-273450</v>
      </c>
      <c r="X39" s="21" t="s">
        <v>67</v>
      </c>
    </row>
    <row r="40" spans="1:24" x14ac:dyDescent="0.2">
      <c r="A40" s="21">
        <f t="shared" si="14"/>
        <v>22</v>
      </c>
      <c r="B40" s="38">
        <f ca="1">model1!B40</f>
        <v>2563.9215953177281</v>
      </c>
      <c r="C40" s="21" t="s">
        <v>14</v>
      </c>
      <c r="D40" s="38">
        <f t="shared" ca="1" si="20"/>
        <v>240</v>
      </c>
      <c r="E40" s="21">
        <f t="shared" si="1"/>
        <v>5</v>
      </c>
      <c r="F40" s="21">
        <f t="shared" si="2"/>
        <v>5</v>
      </c>
      <c r="G40" s="21">
        <f t="shared" ca="1" si="3"/>
        <v>10</v>
      </c>
      <c r="H40" s="21">
        <f t="shared" si="4"/>
        <v>10</v>
      </c>
      <c r="I40" s="39">
        <f t="shared" ca="1" si="15"/>
        <v>0.1</v>
      </c>
      <c r="J40" s="39">
        <f t="shared" si="21"/>
        <v>5.00000000000001E-2</v>
      </c>
      <c r="K40" s="41">
        <f t="shared" ca="1" si="6"/>
        <v>0.90000000000000013</v>
      </c>
      <c r="L40" s="40">
        <f t="shared" ca="1" si="16"/>
        <v>27.200000000000003</v>
      </c>
      <c r="M40" s="40">
        <f t="shared" ca="1" si="7"/>
        <v>28.1</v>
      </c>
      <c r="N40" s="21">
        <f t="shared" ca="1" si="8"/>
        <v>27.650000000000002</v>
      </c>
      <c r="O40" s="21">
        <f t="shared" ca="1" si="17"/>
        <v>27.300000000000004</v>
      </c>
      <c r="P40" s="47">
        <f t="shared" ca="1" si="9"/>
        <v>27.42</v>
      </c>
      <c r="Q40" s="47">
        <f t="shared" si="10"/>
        <v>25.557692307692307</v>
      </c>
      <c r="R40" s="38">
        <f t="shared" si="11"/>
        <v>50000</v>
      </c>
      <c r="S40" s="38">
        <f t="shared" si="12"/>
        <v>130000</v>
      </c>
      <c r="T40" s="38">
        <f t="shared" si="18"/>
        <v>-80000</v>
      </c>
      <c r="U40" s="38">
        <f t="shared" ca="1" si="22"/>
        <v>1951500</v>
      </c>
      <c r="V40" s="38">
        <f t="shared" ca="1" si="19"/>
        <v>-260500</v>
      </c>
      <c r="X40" s="21" t="s">
        <v>42</v>
      </c>
    </row>
    <row r="41" spans="1:24" x14ac:dyDescent="0.2">
      <c r="A41" s="21">
        <f t="shared" si="14"/>
        <v>23</v>
      </c>
      <c r="B41" s="38">
        <f ca="1">model1!B41</f>
        <v>2803.9215953177281</v>
      </c>
      <c r="C41" s="21" t="s">
        <v>14</v>
      </c>
      <c r="D41" s="38">
        <f t="shared" ca="1" si="20"/>
        <v>240</v>
      </c>
      <c r="E41" s="21">
        <f t="shared" si="1"/>
        <v>6</v>
      </c>
      <c r="F41" s="21">
        <f t="shared" si="2"/>
        <v>4</v>
      </c>
      <c r="G41" s="21">
        <f t="shared" ca="1" si="3"/>
        <v>11</v>
      </c>
      <c r="H41" s="21">
        <f t="shared" si="4"/>
        <v>9</v>
      </c>
      <c r="I41" s="39">
        <f t="shared" ca="1" si="15"/>
        <v>0.14000000000000001</v>
      </c>
      <c r="J41" s="39">
        <f t="shared" si="21"/>
        <v>3.00000000000001E-2</v>
      </c>
      <c r="K41" s="41">
        <f t="shared" ca="1" si="6"/>
        <v>0.90000000000000013</v>
      </c>
      <c r="L41" s="40">
        <f t="shared" ca="1" si="16"/>
        <v>27.060000000000002</v>
      </c>
      <c r="M41" s="40">
        <f t="shared" ca="1" si="7"/>
        <v>27.96</v>
      </c>
      <c r="N41" s="21">
        <f t="shared" ca="1" si="8"/>
        <v>27.51</v>
      </c>
      <c r="O41" s="21">
        <f t="shared" ca="1" si="17"/>
        <v>27.200000000000003</v>
      </c>
      <c r="P41" s="47">
        <f t="shared" ca="1" si="9"/>
        <v>27.383333333333333</v>
      </c>
      <c r="Q41" s="47">
        <f t="shared" si="10"/>
        <v>25.557692307692307</v>
      </c>
      <c r="R41" s="38">
        <f t="shared" si="11"/>
        <v>60000</v>
      </c>
      <c r="S41" s="38">
        <f t="shared" si="12"/>
        <v>130000</v>
      </c>
      <c r="T41" s="38">
        <f t="shared" si="18"/>
        <v>-70000</v>
      </c>
      <c r="U41" s="38">
        <f t="shared" ca="1" si="22"/>
        <v>1679500</v>
      </c>
      <c r="V41" s="38">
        <f t="shared" ca="1" si="19"/>
        <v>-246200</v>
      </c>
      <c r="X41" s="21" t="s">
        <v>68</v>
      </c>
    </row>
    <row r="42" spans="1:24" x14ac:dyDescent="0.2">
      <c r="A42" s="21">
        <f t="shared" si="14"/>
        <v>24</v>
      </c>
      <c r="B42" s="38">
        <f ca="1">model1!B42</f>
        <v>3043.9215953177281</v>
      </c>
      <c r="C42" s="21" t="s">
        <v>14</v>
      </c>
      <c r="D42" s="38">
        <f t="shared" ca="1" si="20"/>
        <v>240</v>
      </c>
      <c r="E42" s="21">
        <f t="shared" si="1"/>
        <v>7</v>
      </c>
      <c r="F42" s="21">
        <f t="shared" si="2"/>
        <v>3</v>
      </c>
      <c r="G42" s="21">
        <f t="shared" ca="1" si="3"/>
        <v>12</v>
      </c>
      <c r="H42" s="21">
        <f t="shared" si="4"/>
        <v>8</v>
      </c>
      <c r="I42" s="39">
        <f t="shared" ca="1" si="15"/>
        <v>0.18000000000000002</v>
      </c>
      <c r="J42" s="39">
        <f t="shared" si="21"/>
        <v>2.0000000000000101E-2</v>
      </c>
      <c r="K42" s="41">
        <f t="shared" ca="1" si="6"/>
        <v>0.90000000000000013</v>
      </c>
      <c r="L42" s="40">
        <f t="shared" ca="1" si="16"/>
        <v>26.880000000000003</v>
      </c>
      <c r="M42" s="40">
        <f t="shared" ca="1" si="7"/>
        <v>27.78</v>
      </c>
      <c r="N42" s="21">
        <f t="shared" ca="1" si="8"/>
        <v>27.330000000000002</v>
      </c>
      <c r="O42" s="21">
        <f t="shared" ca="1" si="17"/>
        <v>27.060000000000002</v>
      </c>
      <c r="P42" s="47">
        <f t="shared" ca="1" si="9"/>
        <v>27.337142857142858</v>
      </c>
      <c r="Q42" s="47">
        <f t="shared" si="10"/>
        <v>25.557692307692307</v>
      </c>
      <c r="R42" s="38">
        <f t="shared" si="11"/>
        <v>70000</v>
      </c>
      <c r="S42" s="38">
        <f t="shared" si="12"/>
        <v>130000</v>
      </c>
      <c r="T42" s="38">
        <f t="shared" si="18"/>
        <v>-60000</v>
      </c>
      <c r="U42" s="38">
        <f t="shared" ca="1" si="22"/>
        <v>1408900</v>
      </c>
      <c r="V42" s="38">
        <f t="shared" ca="1" si="19"/>
        <v>-230900</v>
      </c>
      <c r="X42" s="21" t="s">
        <v>51</v>
      </c>
    </row>
    <row r="43" spans="1:24" x14ac:dyDescent="0.2">
      <c r="A43" s="21">
        <f t="shared" si="14"/>
        <v>25</v>
      </c>
      <c r="B43" s="38">
        <f ca="1">model1!B43</f>
        <v>3283.9215953177281</v>
      </c>
      <c r="C43" s="21" t="s">
        <v>14</v>
      </c>
      <c r="D43" s="38">
        <f t="shared" ca="1" si="20"/>
        <v>240</v>
      </c>
      <c r="E43" s="21">
        <f t="shared" si="1"/>
        <v>8</v>
      </c>
      <c r="F43" s="21">
        <f t="shared" si="2"/>
        <v>2</v>
      </c>
      <c r="G43" s="21">
        <f t="shared" ca="1" si="3"/>
        <v>13</v>
      </c>
      <c r="H43" s="21">
        <f t="shared" si="4"/>
        <v>7</v>
      </c>
      <c r="I43" s="39">
        <f t="shared" ca="1" si="15"/>
        <v>0.22000000000000003</v>
      </c>
      <c r="J43" s="39">
        <f t="shared" si="21"/>
        <v>1.0000000000000101E-2</v>
      </c>
      <c r="K43" s="41">
        <f t="shared" ca="1" si="6"/>
        <v>0.90000000000000013</v>
      </c>
      <c r="L43" s="40">
        <f t="shared" ca="1" si="16"/>
        <v>26.660000000000004</v>
      </c>
      <c r="M43" s="40">
        <f t="shared" ca="1" si="7"/>
        <v>27.560000000000002</v>
      </c>
      <c r="N43" s="21">
        <f t="shared" ca="1" si="8"/>
        <v>27.110000000000003</v>
      </c>
      <c r="O43" s="21">
        <f t="shared" ca="1" si="17"/>
        <v>26.880000000000003</v>
      </c>
      <c r="P43" s="47">
        <f t="shared" ca="1" si="9"/>
        <v>27.28</v>
      </c>
      <c r="Q43" s="47">
        <f t="shared" si="10"/>
        <v>25.557692307692307</v>
      </c>
      <c r="R43" s="38">
        <f t="shared" si="11"/>
        <v>80000</v>
      </c>
      <c r="S43" s="38">
        <f t="shared" si="12"/>
        <v>130000</v>
      </c>
      <c r="T43" s="38">
        <f t="shared" si="18"/>
        <v>-50000</v>
      </c>
      <c r="U43" s="38">
        <f t="shared" ca="1" si="22"/>
        <v>1140100</v>
      </c>
      <c r="V43" s="38">
        <f t="shared" ca="1" si="19"/>
        <v>-215400.00000000023</v>
      </c>
      <c r="X43" s="21" t="s">
        <v>52</v>
      </c>
    </row>
    <row r="44" spans="1:24" x14ac:dyDescent="0.2">
      <c r="A44" s="21">
        <f t="shared" si="14"/>
        <v>26</v>
      </c>
      <c r="B44" s="38">
        <f ca="1">model1!B44</f>
        <v>3523.9215953177281</v>
      </c>
      <c r="C44" s="21" t="s">
        <v>14</v>
      </c>
      <c r="D44" s="38">
        <f t="shared" ca="1" si="20"/>
        <v>240</v>
      </c>
      <c r="E44" s="21">
        <f t="shared" si="1"/>
        <v>9</v>
      </c>
      <c r="F44" s="21">
        <f t="shared" si="2"/>
        <v>1</v>
      </c>
      <c r="G44" s="21">
        <f t="shared" ca="1" si="3"/>
        <v>14</v>
      </c>
      <c r="H44" s="21">
        <f t="shared" si="4"/>
        <v>1</v>
      </c>
      <c r="I44" s="39">
        <f t="shared" ca="1" si="15"/>
        <v>0.37</v>
      </c>
      <c r="J44" s="39">
        <f t="shared" si="21"/>
        <v>1.0061396160665481E-16</v>
      </c>
      <c r="K44" s="41">
        <f t="shared" ca="1" si="6"/>
        <v>0.90000000000000013</v>
      </c>
      <c r="L44" s="40">
        <f t="shared" ca="1" si="16"/>
        <v>26.290000000000003</v>
      </c>
      <c r="M44" s="40">
        <f t="shared" ca="1" si="7"/>
        <v>27.19</v>
      </c>
      <c r="N44" s="21">
        <f t="shared" ca="1" si="8"/>
        <v>26.740000000000002</v>
      </c>
      <c r="O44" s="21">
        <f t="shared" ca="1" si="17"/>
        <v>26.660000000000004</v>
      </c>
      <c r="P44" s="47">
        <f t="shared" ca="1" si="9"/>
        <v>27.211111111111112</v>
      </c>
      <c r="Q44" s="47">
        <f t="shared" si="10"/>
        <v>25.557692307692307</v>
      </c>
      <c r="R44" s="38">
        <f t="shared" si="11"/>
        <v>90000</v>
      </c>
      <c r="S44" s="38">
        <f t="shared" si="12"/>
        <v>130000</v>
      </c>
      <c r="T44" s="38">
        <f t="shared" si="18"/>
        <v>-40000</v>
      </c>
      <c r="U44" s="38">
        <f t="shared" ca="1" si="22"/>
        <v>873500</v>
      </c>
      <c r="V44" s="38">
        <f t="shared" ca="1" si="19"/>
        <v>-196100</v>
      </c>
      <c r="X44" s="21" t="s">
        <v>32</v>
      </c>
    </row>
    <row r="45" spans="1:24" x14ac:dyDescent="0.2">
      <c r="A45" s="21">
        <f t="shared" si="14"/>
        <v>27</v>
      </c>
      <c r="B45" s="38">
        <f ca="1">model1!B45</f>
        <v>3763.9215953177281</v>
      </c>
      <c r="C45" s="21" t="s">
        <v>14</v>
      </c>
      <c r="D45" s="38">
        <f t="shared" ca="1" si="20"/>
        <v>240</v>
      </c>
      <c r="E45" s="21">
        <f t="shared" si="1"/>
        <v>10</v>
      </c>
      <c r="F45" s="21">
        <f t="shared" si="2"/>
        <v>0</v>
      </c>
      <c r="G45" s="21">
        <f t="shared" ca="1" si="3"/>
        <v>15</v>
      </c>
      <c r="H45" s="21">
        <f t="shared" si="4"/>
        <v>0</v>
      </c>
      <c r="I45" s="39">
        <f t="shared" ca="1" si="15"/>
        <v>0.52</v>
      </c>
      <c r="J45" s="39">
        <f t="shared" si="21"/>
        <v>0</v>
      </c>
      <c r="K45" s="41">
        <f t="shared" ca="1" si="6"/>
        <v>0.90000000000000013</v>
      </c>
      <c r="L45" s="40">
        <f t="shared" ca="1" si="16"/>
        <v>25.770000000000003</v>
      </c>
      <c r="M45" s="40">
        <f t="shared" ca="1" si="7"/>
        <v>26.67</v>
      </c>
      <c r="N45" s="21">
        <f t="shared" ca="1" si="8"/>
        <v>26.220000000000002</v>
      </c>
      <c r="O45" s="21">
        <f t="shared" ca="1" si="17"/>
        <v>26.290000000000003</v>
      </c>
      <c r="P45" s="47">
        <f t="shared" ca="1" si="9"/>
        <v>27.119</v>
      </c>
      <c r="Q45" s="47">
        <f t="shared" si="10"/>
        <v>25.557692307692307</v>
      </c>
      <c r="R45" s="38">
        <f t="shared" si="11"/>
        <v>100000</v>
      </c>
      <c r="S45" s="38">
        <f t="shared" si="12"/>
        <v>130000</v>
      </c>
      <c r="T45" s="38">
        <f t="shared" si="18"/>
        <v>-30000</v>
      </c>
      <c r="U45" s="38">
        <f t="shared" ca="1" si="22"/>
        <v>610600</v>
      </c>
      <c r="V45" s="38">
        <f t="shared" ca="1" si="19"/>
        <v>-176000.00000000012</v>
      </c>
      <c r="X45" s="21" t="s">
        <v>53</v>
      </c>
    </row>
    <row r="46" spans="1:24" x14ac:dyDescent="0.2">
      <c r="A46" s="21">
        <f t="shared" si="14"/>
        <v>28</v>
      </c>
      <c r="B46" s="38">
        <f ca="1">model1!B46</f>
        <v>4003.9215953177281</v>
      </c>
      <c r="C46" s="21" t="s">
        <v>14</v>
      </c>
      <c r="D46" s="38">
        <f t="shared" ca="1" si="20"/>
        <v>240</v>
      </c>
      <c r="E46" s="21">
        <f t="shared" si="1"/>
        <v>11</v>
      </c>
      <c r="F46" s="21">
        <f t="shared" si="2"/>
        <v>0</v>
      </c>
      <c r="G46" s="21">
        <f t="shared" ca="1" si="3"/>
        <v>16</v>
      </c>
      <c r="H46" s="21">
        <f t="shared" si="4"/>
        <v>0</v>
      </c>
      <c r="I46" s="39">
        <f t="shared" ca="1" si="15"/>
        <v>0.67</v>
      </c>
      <c r="J46" s="39">
        <f t="shared" si="21"/>
        <v>0</v>
      </c>
      <c r="K46" s="41">
        <f t="shared" ca="1" si="6"/>
        <v>0.91000000000000014</v>
      </c>
      <c r="L46" s="40">
        <f t="shared" ca="1" si="16"/>
        <v>25.1</v>
      </c>
      <c r="M46" s="40">
        <f t="shared" ca="1" si="7"/>
        <v>26.01</v>
      </c>
      <c r="N46" s="21">
        <f t="shared" ca="1" si="8"/>
        <v>25.555</v>
      </c>
      <c r="O46" s="21">
        <f t="shared" ca="1" si="17"/>
        <v>25.770000000000003</v>
      </c>
      <c r="P46" s="47">
        <f t="shared" ca="1" si="9"/>
        <v>26.996363636363636</v>
      </c>
      <c r="Q46" s="47">
        <f t="shared" si="10"/>
        <v>25.557692307692307</v>
      </c>
      <c r="R46" s="38">
        <f t="shared" si="11"/>
        <v>110000</v>
      </c>
      <c r="S46" s="38">
        <f t="shared" si="12"/>
        <v>130000</v>
      </c>
      <c r="T46" s="38">
        <f t="shared" si="18"/>
        <v>-20000</v>
      </c>
      <c r="U46" s="38">
        <f t="shared" ca="1" si="22"/>
        <v>352900</v>
      </c>
      <c r="V46" s="38">
        <f t="shared" ca="1" si="19"/>
        <v>-158200</v>
      </c>
      <c r="X46" s="21" t="s">
        <v>28</v>
      </c>
    </row>
    <row r="47" spans="1:24" x14ac:dyDescent="0.2">
      <c r="A47" s="21">
        <f t="shared" si="14"/>
        <v>29</v>
      </c>
      <c r="B47" s="38">
        <f ca="1">model1!B47</f>
        <v>4243.9215953177281</v>
      </c>
      <c r="C47" s="21" t="s">
        <v>14</v>
      </c>
      <c r="D47" s="38">
        <f t="shared" ca="1" si="20"/>
        <v>240</v>
      </c>
      <c r="E47" s="21">
        <f t="shared" si="1"/>
        <v>12</v>
      </c>
      <c r="F47" s="21">
        <f t="shared" si="2"/>
        <v>0</v>
      </c>
      <c r="G47" s="21">
        <f t="shared" ca="1" si="3"/>
        <v>12</v>
      </c>
      <c r="H47" s="21">
        <f t="shared" si="4"/>
        <v>0</v>
      </c>
      <c r="I47" s="39">
        <f t="shared" ca="1" si="15"/>
        <v>0.71000000000000008</v>
      </c>
      <c r="J47" s="39">
        <f t="shared" si="21"/>
        <v>0</v>
      </c>
      <c r="K47" s="41">
        <f t="shared" ca="1" si="6"/>
        <v>0.92000000000000015</v>
      </c>
      <c r="L47" s="40">
        <f t="shared" ca="1" si="16"/>
        <v>24.39</v>
      </c>
      <c r="M47" s="40">
        <f t="shared" ca="1" si="7"/>
        <v>25.310000000000002</v>
      </c>
      <c r="N47" s="21">
        <f t="shared" ca="1" si="8"/>
        <v>24.85</v>
      </c>
      <c r="O47" s="21">
        <f t="shared" ca="1" si="17"/>
        <v>25.1</v>
      </c>
      <c r="P47" s="47">
        <f t="shared" ca="1" si="9"/>
        <v>26.838333333333335</v>
      </c>
      <c r="Q47" s="47">
        <f t="shared" si="10"/>
        <v>25.557692307692307</v>
      </c>
      <c r="R47" s="38">
        <f t="shared" si="11"/>
        <v>120000</v>
      </c>
      <c r="S47" s="38">
        <f t="shared" si="12"/>
        <v>130000</v>
      </c>
      <c r="T47" s="38">
        <f t="shared" si="18"/>
        <v>-10000</v>
      </c>
      <c r="U47" s="38">
        <f t="shared" ca="1" si="22"/>
        <v>101900</v>
      </c>
      <c r="V47" s="38">
        <f t="shared" ca="1" si="19"/>
        <v>-146600</v>
      </c>
      <c r="X47" s="21" t="s">
        <v>53</v>
      </c>
    </row>
    <row r="48" spans="1:24" x14ac:dyDescent="0.2">
      <c r="A48" s="21">
        <f t="shared" si="14"/>
        <v>30</v>
      </c>
      <c r="B48" s="38">
        <f ca="1">model1!B48</f>
        <v>4483.9215953177281</v>
      </c>
      <c r="C48" s="21" t="s">
        <v>50</v>
      </c>
      <c r="D48" s="38">
        <f t="shared" ca="1" si="20"/>
        <v>240</v>
      </c>
      <c r="E48" s="21">
        <f t="shared" si="1"/>
        <v>11</v>
      </c>
      <c r="F48" s="21">
        <f t="shared" si="2"/>
        <v>0</v>
      </c>
      <c r="G48" s="21">
        <f t="shared" ca="1" si="3"/>
        <v>11</v>
      </c>
      <c r="H48" s="21">
        <f t="shared" si="4"/>
        <v>0</v>
      </c>
      <c r="I48" s="39">
        <f t="shared" ca="1" si="15"/>
        <v>0.50000000000000011</v>
      </c>
      <c r="J48" s="39">
        <f t="shared" si="21"/>
        <v>0</v>
      </c>
      <c r="K48" s="41">
        <f t="shared" ca="1" si="6"/>
        <v>0.91000000000000014</v>
      </c>
      <c r="L48" s="40">
        <f t="shared" ca="1" si="16"/>
        <v>24.395000000000003</v>
      </c>
      <c r="M48" s="40">
        <f t="shared" ca="1" si="7"/>
        <v>25.305</v>
      </c>
      <c r="N48" s="21">
        <f t="shared" ca="1" si="8"/>
        <v>24.85</v>
      </c>
      <c r="O48" s="21" t="str">
        <f t="shared" si="17"/>
        <v/>
      </c>
      <c r="P48" s="47">
        <f t="shared" ca="1" si="9"/>
        <v>26.838333333333335</v>
      </c>
      <c r="Q48" s="47">
        <f t="shared" si="10"/>
        <v>25.557692307692307</v>
      </c>
      <c r="R48" s="38">
        <f t="shared" si="11"/>
        <v>120000</v>
      </c>
      <c r="S48" s="38">
        <f t="shared" si="12"/>
        <v>130000</v>
      </c>
      <c r="T48" s="38">
        <f t="shared" si="18"/>
        <v>-10000</v>
      </c>
      <c r="U48" s="38">
        <f t="shared" ca="1" si="22"/>
        <v>101900</v>
      </c>
      <c r="V48" s="38">
        <f t="shared" ca="1" si="19"/>
        <v>-146600</v>
      </c>
      <c r="X48" s="21" t="s">
        <v>53</v>
      </c>
    </row>
    <row r="49" spans="1:24" x14ac:dyDescent="0.2">
      <c r="A49" s="21">
        <f t="shared" si="14"/>
        <v>31</v>
      </c>
      <c r="B49" s="38">
        <f ca="1">model1!B49</f>
        <v>4723.9215953177281</v>
      </c>
      <c r="C49" s="21" t="s">
        <v>50</v>
      </c>
      <c r="D49" s="38">
        <f t="shared" ca="1" si="20"/>
        <v>240</v>
      </c>
      <c r="E49" s="21">
        <f t="shared" si="1"/>
        <v>10</v>
      </c>
      <c r="F49" s="21">
        <f t="shared" si="2"/>
        <v>0</v>
      </c>
      <c r="G49" s="21">
        <f t="shared" ca="1" si="3"/>
        <v>10</v>
      </c>
      <c r="H49" s="21">
        <f t="shared" si="4"/>
        <v>0</v>
      </c>
      <c r="I49" s="39">
        <f t="shared" ca="1" si="15"/>
        <v>0.35000000000000009</v>
      </c>
      <c r="J49" s="39">
        <f t="shared" si="21"/>
        <v>0</v>
      </c>
      <c r="K49" s="41">
        <f t="shared" ca="1" si="6"/>
        <v>0.90000000000000013</v>
      </c>
      <c r="L49" s="40">
        <f t="shared" ca="1" si="16"/>
        <v>24.400000000000002</v>
      </c>
      <c r="M49" s="40">
        <f t="shared" ca="1" si="7"/>
        <v>25.3</v>
      </c>
      <c r="N49" s="21">
        <f t="shared" ca="1" si="8"/>
        <v>24.85</v>
      </c>
      <c r="O49" s="21" t="str">
        <f t="shared" si="17"/>
        <v/>
      </c>
      <c r="P49" s="47">
        <f t="shared" ca="1" si="9"/>
        <v>26.838333333333335</v>
      </c>
      <c r="Q49" s="47">
        <f t="shared" si="10"/>
        <v>25.557692307692307</v>
      </c>
      <c r="R49" s="38">
        <f t="shared" si="11"/>
        <v>120000</v>
      </c>
      <c r="S49" s="38">
        <f t="shared" si="12"/>
        <v>130000</v>
      </c>
      <c r="T49" s="38">
        <f t="shared" si="18"/>
        <v>-10000</v>
      </c>
      <c r="U49" s="38">
        <f t="shared" ca="1" si="22"/>
        <v>101900</v>
      </c>
      <c r="V49" s="38">
        <f t="shared" ca="1" si="19"/>
        <v>-146600</v>
      </c>
      <c r="X49" s="21" t="s">
        <v>53</v>
      </c>
    </row>
    <row r="50" spans="1:24" x14ac:dyDescent="0.2">
      <c r="A50" s="21">
        <f t="shared" si="14"/>
        <v>32</v>
      </c>
      <c r="B50" s="38">
        <f ca="1">model1!B50</f>
        <v>4963.9215953177281</v>
      </c>
      <c r="C50" s="21" t="s">
        <v>50</v>
      </c>
      <c r="D50" s="38">
        <f t="shared" ca="1" si="20"/>
        <v>240</v>
      </c>
      <c r="E50" s="21">
        <f t="shared" si="1"/>
        <v>9</v>
      </c>
      <c r="F50" s="21">
        <f t="shared" si="2"/>
        <v>0</v>
      </c>
      <c r="G50" s="21">
        <f t="shared" ca="1" si="3"/>
        <v>9</v>
      </c>
      <c r="H50" s="21">
        <f t="shared" si="4"/>
        <v>0</v>
      </c>
      <c r="I50" s="39">
        <f t="shared" ca="1" si="15"/>
        <v>0.2400000000000001</v>
      </c>
      <c r="J50" s="39">
        <f t="shared" si="21"/>
        <v>0</v>
      </c>
      <c r="K50" s="41">
        <f t="shared" ca="1" si="6"/>
        <v>0.89000000000000012</v>
      </c>
      <c r="L50" s="40">
        <f t="shared" ca="1" si="16"/>
        <v>24.405000000000001</v>
      </c>
      <c r="M50" s="40">
        <f t="shared" ca="1" si="7"/>
        <v>25.295000000000002</v>
      </c>
      <c r="N50" s="21">
        <f t="shared" ca="1" si="8"/>
        <v>24.85</v>
      </c>
      <c r="O50" s="21" t="str">
        <f t="shared" si="17"/>
        <v/>
      </c>
      <c r="P50" s="47">
        <f t="shared" ca="1" si="9"/>
        <v>26.838333333333335</v>
      </c>
      <c r="Q50" s="47">
        <f t="shared" si="10"/>
        <v>25.557692307692307</v>
      </c>
      <c r="R50" s="38">
        <f t="shared" si="11"/>
        <v>120000</v>
      </c>
      <c r="S50" s="38">
        <f t="shared" si="12"/>
        <v>130000</v>
      </c>
      <c r="T50" s="38">
        <f t="shared" si="18"/>
        <v>-10000</v>
      </c>
      <c r="U50" s="38">
        <f t="shared" ca="1" si="22"/>
        <v>101900</v>
      </c>
      <c r="V50" s="38">
        <f t="shared" ca="1" si="19"/>
        <v>-146600</v>
      </c>
      <c r="X50" s="21" t="s">
        <v>53</v>
      </c>
    </row>
    <row r="51" spans="1:24" x14ac:dyDescent="0.2">
      <c r="A51" s="21">
        <f t="shared" si="14"/>
        <v>33</v>
      </c>
      <c r="B51" s="38">
        <f ca="1">model1!B51</f>
        <v>5203.9215953177281</v>
      </c>
      <c r="C51" s="21" t="s">
        <v>50</v>
      </c>
      <c r="D51" s="38">
        <f t="shared" ca="1" si="20"/>
        <v>240</v>
      </c>
      <c r="E51" s="21">
        <f t="shared" si="1"/>
        <v>8</v>
      </c>
      <c r="F51" s="21">
        <f t="shared" si="2"/>
        <v>0</v>
      </c>
      <c r="G51" s="21">
        <f t="shared" ca="1" si="3"/>
        <v>8</v>
      </c>
      <c r="H51" s="21">
        <f t="shared" si="4"/>
        <v>0</v>
      </c>
      <c r="I51" s="39">
        <f t="shared" ca="1" si="15"/>
        <v>0.1700000000000001</v>
      </c>
      <c r="J51" s="39">
        <f t="shared" si="21"/>
        <v>0</v>
      </c>
      <c r="K51" s="41">
        <f t="shared" ca="1" si="6"/>
        <v>0.88000000000000012</v>
      </c>
      <c r="L51" s="40">
        <f t="shared" ca="1" si="16"/>
        <v>24.41</v>
      </c>
      <c r="M51" s="40">
        <f t="shared" ca="1" si="7"/>
        <v>25.290000000000003</v>
      </c>
      <c r="N51" s="21">
        <f t="shared" ca="1" si="8"/>
        <v>24.85</v>
      </c>
      <c r="O51" s="21" t="str">
        <f t="shared" si="17"/>
        <v/>
      </c>
      <c r="P51" s="47">
        <f t="shared" ca="1" si="9"/>
        <v>26.838333333333335</v>
      </c>
      <c r="Q51" s="47">
        <f t="shared" si="10"/>
        <v>25.557692307692307</v>
      </c>
      <c r="R51" s="38">
        <f t="shared" si="11"/>
        <v>120000</v>
      </c>
      <c r="S51" s="38">
        <f t="shared" si="12"/>
        <v>130000</v>
      </c>
      <c r="T51" s="38">
        <f t="shared" si="18"/>
        <v>-10000</v>
      </c>
      <c r="U51" s="38">
        <f t="shared" ca="1" si="22"/>
        <v>101900</v>
      </c>
      <c r="V51" s="38">
        <f t="shared" ca="1" si="19"/>
        <v>-146600</v>
      </c>
      <c r="X51" s="21" t="s">
        <v>79</v>
      </c>
    </row>
    <row r="52" spans="1:24" x14ac:dyDescent="0.2">
      <c r="A52" s="21">
        <f t="shared" si="14"/>
        <v>34</v>
      </c>
      <c r="B52" s="38">
        <f ca="1">model1!B52</f>
        <v>5336.1366708137275</v>
      </c>
      <c r="C52" s="21" t="s">
        <v>50</v>
      </c>
      <c r="D52" s="38">
        <f t="shared" ca="1" si="20"/>
        <v>213.05376887399984</v>
      </c>
      <c r="E52" s="21">
        <f t="shared" si="1"/>
        <v>7</v>
      </c>
      <c r="F52" s="21">
        <f t="shared" si="2"/>
        <v>0</v>
      </c>
      <c r="G52" s="21">
        <f t="shared" ca="1" si="3"/>
        <v>7</v>
      </c>
      <c r="H52" s="21">
        <f t="shared" si="4"/>
        <v>0</v>
      </c>
      <c r="I52" s="39">
        <f t="shared" ca="1" si="15"/>
        <v>0.12000000000000009</v>
      </c>
      <c r="J52" s="39">
        <f t="shared" si="21"/>
        <v>0</v>
      </c>
      <c r="K52" s="41">
        <f t="shared" ca="1" si="6"/>
        <v>0.88000000000000012</v>
      </c>
      <c r="L52" s="40">
        <f t="shared" ca="1" si="16"/>
        <v>24.41</v>
      </c>
      <c r="M52" s="40">
        <f t="shared" ca="1" si="7"/>
        <v>25.290000000000003</v>
      </c>
      <c r="N52" s="21">
        <f t="shared" ca="1" si="8"/>
        <v>24.85</v>
      </c>
      <c r="O52" s="21" t="str">
        <f t="shared" si="17"/>
        <v/>
      </c>
      <c r="P52" s="47">
        <f t="shared" ca="1" si="9"/>
        <v>26.838333333333335</v>
      </c>
      <c r="Q52" s="47">
        <f t="shared" si="10"/>
        <v>25.557692307692307</v>
      </c>
      <c r="R52" s="38">
        <f t="shared" si="11"/>
        <v>120000</v>
      </c>
      <c r="S52" s="38">
        <f t="shared" si="12"/>
        <v>130000</v>
      </c>
      <c r="T52" s="38">
        <f t="shared" si="18"/>
        <v>-10000</v>
      </c>
      <c r="U52" s="38">
        <f t="shared" ca="1" si="22"/>
        <v>101900</v>
      </c>
      <c r="V52" s="38">
        <f t="shared" ca="1" si="19"/>
        <v>-146600</v>
      </c>
      <c r="X52" s="21" t="s">
        <v>80</v>
      </c>
    </row>
    <row r="53" spans="1:24" x14ac:dyDescent="0.2">
      <c r="A53" s="21">
        <f t="shared" si="14"/>
        <v>35</v>
      </c>
      <c r="B53" s="38">
        <f ca="1">model1!B53</f>
        <v>5367.8085660206098</v>
      </c>
      <c r="C53" s="21" t="s">
        <v>50</v>
      </c>
      <c r="D53" s="38">
        <f t="shared" ca="1" si="20"/>
        <v>160.97174267572041</v>
      </c>
      <c r="E53" s="21">
        <f t="shared" si="1"/>
        <v>6</v>
      </c>
      <c r="F53" s="21">
        <f t="shared" si="2"/>
        <v>0</v>
      </c>
      <c r="G53" s="21">
        <f t="shared" ca="1" si="3"/>
        <v>6</v>
      </c>
      <c r="H53" s="21">
        <f t="shared" si="4"/>
        <v>0</v>
      </c>
      <c r="I53" s="39">
        <f t="shared" ca="1" si="15"/>
        <v>8.0000000000000099E-2</v>
      </c>
      <c r="J53" s="39">
        <f t="shared" si="21"/>
        <v>0</v>
      </c>
      <c r="K53" s="41">
        <f t="shared" ca="1" si="6"/>
        <v>0.88000000000000012</v>
      </c>
      <c r="L53" s="40">
        <f t="shared" ca="1" si="16"/>
        <v>24.41</v>
      </c>
      <c r="M53" s="40">
        <f t="shared" ca="1" si="7"/>
        <v>25.290000000000003</v>
      </c>
      <c r="N53" s="21">
        <f t="shared" ca="1" si="8"/>
        <v>24.85</v>
      </c>
      <c r="O53" s="21" t="str">
        <f t="shared" si="17"/>
        <v/>
      </c>
      <c r="P53" s="47">
        <f t="shared" ca="1" si="9"/>
        <v>26.838333333333335</v>
      </c>
      <c r="Q53" s="47">
        <f t="shared" si="10"/>
        <v>25.557692307692307</v>
      </c>
      <c r="R53" s="38">
        <f t="shared" si="11"/>
        <v>120000</v>
      </c>
      <c r="S53" s="38">
        <f t="shared" si="12"/>
        <v>130000</v>
      </c>
      <c r="T53" s="38">
        <f t="shared" si="18"/>
        <v>-10000</v>
      </c>
      <c r="U53" s="38">
        <f t="shared" ca="1" si="22"/>
        <v>101900</v>
      </c>
      <c r="V53" s="38">
        <f t="shared" ca="1" si="19"/>
        <v>-146600</v>
      </c>
      <c r="X53" s="21" t="s">
        <v>80</v>
      </c>
    </row>
    <row r="54" spans="1:24" x14ac:dyDescent="0.2">
      <c r="A54" s="21">
        <f t="shared" si="14"/>
        <v>36</v>
      </c>
      <c r="B54" s="38">
        <f ca="1">model1!B54</f>
        <v>5399.8939134773827</v>
      </c>
      <c r="C54" s="21" t="s">
        <v>50</v>
      </c>
      <c r="D54" s="38">
        <f t="shared" ca="1" si="20"/>
        <v>108.99307953991365</v>
      </c>
      <c r="E54" s="21">
        <f t="shared" si="1"/>
        <v>5</v>
      </c>
      <c r="F54" s="21">
        <f t="shared" si="2"/>
        <v>0</v>
      </c>
      <c r="G54" s="21">
        <f t="shared" ca="1" si="3"/>
        <v>5</v>
      </c>
      <c r="H54" s="21">
        <f t="shared" si="4"/>
        <v>0</v>
      </c>
      <c r="I54" s="39">
        <f t="shared" ca="1" si="15"/>
        <v>6.0000000000000095E-2</v>
      </c>
      <c r="J54" s="39">
        <f t="shared" si="21"/>
        <v>0</v>
      </c>
      <c r="K54" s="41">
        <f t="shared" ca="1" si="6"/>
        <v>0.88000000000000012</v>
      </c>
      <c r="L54" s="40">
        <f t="shared" ca="1" si="16"/>
        <v>24.41</v>
      </c>
      <c r="M54" s="40">
        <f t="shared" ca="1" si="7"/>
        <v>25.290000000000003</v>
      </c>
      <c r="N54" s="21">
        <f t="shared" ca="1" si="8"/>
        <v>24.85</v>
      </c>
      <c r="O54" s="21" t="str">
        <f t="shared" si="17"/>
        <v/>
      </c>
      <c r="P54" s="47">
        <f t="shared" ca="1" si="9"/>
        <v>26.838333333333335</v>
      </c>
      <c r="Q54" s="47">
        <f t="shared" si="10"/>
        <v>25.557692307692307</v>
      </c>
      <c r="R54" s="38">
        <f t="shared" si="11"/>
        <v>120000</v>
      </c>
      <c r="S54" s="38">
        <f t="shared" si="12"/>
        <v>130000</v>
      </c>
      <c r="T54" s="38">
        <f t="shared" si="18"/>
        <v>-10000</v>
      </c>
      <c r="U54" s="38">
        <f t="shared" ca="1" si="22"/>
        <v>101900</v>
      </c>
      <c r="V54" s="38">
        <f t="shared" ca="1" si="19"/>
        <v>-146600</v>
      </c>
      <c r="X54" s="21" t="s">
        <v>80</v>
      </c>
    </row>
    <row r="55" spans="1:24" x14ac:dyDescent="0.2">
      <c r="A55" s="21">
        <f t="shared" si="14"/>
        <v>37</v>
      </c>
      <c r="B55" s="38">
        <f ca="1">model1!B55</f>
        <v>5407.477547282936</v>
      </c>
      <c r="C55" s="21" t="s">
        <v>50</v>
      </c>
      <c r="D55" s="38">
        <f t="shared" ca="1" si="20"/>
        <v>50.888987991301974</v>
      </c>
      <c r="E55" s="21">
        <f t="shared" si="1"/>
        <v>4</v>
      </c>
      <c r="F55" s="21">
        <f t="shared" si="2"/>
        <v>0</v>
      </c>
      <c r="G55" s="21">
        <f t="shared" ca="1" si="3"/>
        <v>4</v>
      </c>
      <c r="H55" s="21">
        <f t="shared" si="4"/>
        <v>0</v>
      </c>
      <c r="I55" s="39">
        <f t="shared" ca="1" si="15"/>
        <v>4.0000000000000091E-2</v>
      </c>
      <c r="J55" s="39">
        <f t="shared" si="21"/>
        <v>0</v>
      </c>
      <c r="K55" s="41">
        <f t="shared" ca="1" si="6"/>
        <v>0.88000000000000012</v>
      </c>
      <c r="L55" s="40">
        <f t="shared" ca="1" si="16"/>
        <v>24.41</v>
      </c>
      <c r="M55" s="40">
        <f t="shared" ca="1" si="7"/>
        <v>25.290000000000003</v>
      </c>
      <c r="N55" s="21">
        <f t="shared" ca="1" si="8"/>
        <v>24.85</v>
      </c>
      <c r="O55" s="21" t="str">
        <f t="shared" si="17"/>
        <v/>
      </c>
      <c r="P55" s="47">
        <f t="shared" ca="1" si="9"/>
        <v>26.838333333333335</v>
      </c>
      <c r="Q55" s="47">
        <f t="shared" si="10"/>
        <v>25.557692307692307</v>
      </c>
      <c r="R55" s="38">
        <f t="shared" si="11"/>
        <v>120000</v>
      </c>
      <c r="S55" s="38">
        <f t="shared" si="12"/>
        <v>130000</v>
      </c>
      <c r="T55" s="38">
        <f t="shared" si="18"/>
        <v>-10000</v>
      </c>
      <c r="U55" s="38">
        <f t="shared" ca="1" si="22"/>
        <v>101900</v>
      </c>
      <c r="V55" s="38">
        <f t="shared" ca="1" si="19"/>
        <v>-146600</v>
      </c>
      <c r="X55" s="21" t="s">
        <v>81</v>
      </c>
    </row>
    <row r="56" spans="1:24" x14ac:dyDescent="0.2">
      <c r="A56" s="21">
        <f t="shared" si="14"/>
        <v>38</v>
      </c>
      <c r="B56" s="38">
        <f ca="1">model1!B56</f>
        <v>5645.3348339802305</v>
      </c>
      <c r="C56" s="21" t="s">
        <v>50</v>
      </c>
      <c r="D56" s="38">
        <f t="shared" ca="1" si="20"/>
        <v>77.299540791625759</v>
      </c>
      <c r="E56" s="21">
        <f t="shared" si="1"/>
        <v>3</v>
      </c>
      <c r="F56" s="21">
        <f t="shared" si="2"/>
        <v>0</v>
      </c>
      <c r="G56" s="21">
        <f t="shared" ca="1" si="3"/>
        <v>3</v>
      </c>
      <c r="H56" s="21">
        <f t="shared" si="4"/>
        <v>0</v>
      </c>
      <c r="I56" s="39">
        <f t="shared" ca="1" si="15"/>
        <v>3.0000000000000089E-2</v>
      </c>
      <c r="J56" s="39">
        <f t="shared" si="21"/>
        <v>0</v>
      </c>
      <c r="K56" s="41">
        <f t="shared" ca="1" si="6"/>
        <v>0.88000000000000012</v>
      </c>
      <c r="L56" s="40">
        <f t="shared" ca="1" si="16"/>
        <v>24.41</v>
      </c>
      <c r="M56" s="40">
        <f t="shared" ca="1" si="7"/>
        <v>25.290000000000003</v>
      </c>
      <c r="N56" s="21">
        <f t="shared" ca="1" si="8"/>
        <v>24.85</v>
      </c>
      <c r="O56" s="21" t="str">
        <f t="shared" si="17"/>
        <v/>
      </c>
      <c r="P56" s="47">
        <f t="shared" ca="1" si="9"/>
        <v>26.838333333333335</v>
      </c>
      <c r="Q56" s="47">
        <f t="shared" si="10"/>
        <v>25.557692307692307</v>
      </c>
      <c r="R56" s="38">
        <f t="shared" si="11"/>
        <v>120000</v>
      </c>
      <c r="S56" s="38">
        <f t="shared" si="12"/>
        <v>130000</v>
      </c>
      <c r="T56" s="38">
        <f t="shared" si="18"/>
        <v>-10000</v>
      </c>
      <c r="U56" s="38">
        <f t="shared" ca="1" si="22"/>
        <v>101900</v>
      </c>
      <c r="V56" s="38">
        <f t="shared" ca="1" si="19"/>
        <v>-146600</v>
      </c>
      <c r="X56" s="21" t="s">
        <v>82</v>
      </c>
    </row>
    <row r="57" spans="1:24" x14ac:dyDescent="0.2">
      <c r="A57" s="21">
        <f t="shared" si="14"/>
        <v>39</v>
      </c>
      <c r="B57" s="38">
        <f ca="1">model1!B57</f>
        <v>5837.5690130349658</v>
      </c>
      <c r="C57" s="21" t="s">
        <v>50</v>
      </c>
      <c r="D57" s="38">
        <f t="shared" ca="1" si="20"/>
        <v>117.44011175358901</v>
      </c>
      <c r="E57" s="21">
        <f t="shared" si="1"/>
        <v>2</v>
      </c>
      <c r="F57" s="21">
        <f t="shared" si="2"/>
        <v>0</v>
      </c>
      <c r="G57" s="21">
        <f t="shared" ca="1" si="3"/>
        <v>2</v>
      </c>
      <c r="H57" s="21">
        <f t="shared" si="4"/>
        <v>0</v>
      </c>
      <c r="I57" s="39">
        <f t="shared" ca="1" si="15"/>
        <v>2.0000000000000087E-2</v>
      </c>
      <c r="J57" s="39">
        <f t="shared" si="21"/>
        <v>0</v>
      </c>
      <c r="K57" s="41">
        <f t="shared" ca="1" si="6"/>
        <v>0.88000000000000012</v>
      </c>
      <c r="L57" s="40">
        <f t="shared" ca="1" si="16"/>
        <v>24.41</v>
      </c>
      <c r="M57" s="40">
        <f t="shared" ca="1" si="7"/>
        <v>25.290000000000003</v>
      </c>
      <c r="N57" s="21">
        <f t="shared" ca="1" si="8"/>
        <v>24.85</v>
      </c>
      <c r="O57" s="21" t="str">
        <f t="shared" si="17"/>
        <v/>
      </c>
      <c r="P57" s="47">
        <f t="shared" ca="1" si="9"/>
        <v>26.838333333333335</v>
      </c>
      <c r="Q57" s="47">
        <f t="shared" si="10"/>
        <v>25.557692307692307</v>
      </c>
      <c r="R57" s="38">
        <f t="shared" si="11"/>
        <v>120000</v>
      </c>
      <c r="S57" s="38">
        <f t="shared" si="12"/>
        <v>130000</v>
      </c>
      <c r="T57" s="38">
        <f t="shared" si="18"/>
        <v>-10000</v>
      </c>
      <c r="U57" s="38">
        <f t="shared" ca="1" si="22"/>
        <v>101900</v>
      </c>
      <c r="V57" s="38">
        <f t="shared" ca="1" si="19"/>
        <v>-146600</v>
      </c>
      <c r="X57" s="21" t="s">
        <v>83</v>
      </c>
    </row>
    <row r="58" spans="1:24" x14ac:dyDescent="0.2">
      <c r="A58" s="21">
        <f t="shared" si="14"/>
        <v>40</v>
      </c>
      <c r="B58" s="38">
        <f ca="1">model1!B58</f>
        <v>5962.5265776664855</v>
      </c>
      <c r="C58" s="21" t="s">
        <v>50</v>
      </c>
      <c r="D58" s="38">
        <f t="shared" ca="1" si="20"/>
        <v>140.6581660472757</v>
      </c>
      <c r="E58" s="21">
        <f t="shared" si="1"/>
        <v>1</v>
      </c>
      <c r="F58" s="21">
        <f t="shared" si="2"/>
        <v>0</v>
      </c>
      <c r="G58" s="21">
        <f t="shared" ca="1" si="3"/>
        <v>1</v>
      </c>
      <c r="H58" s="21">
        <f t="shared" si="4"/>
        <v>0</v>
      </c>
      <c r="I58" s="39">
        <f t="shared" ca="1" si="15"/>
        <v>1.0000000000000087E-2</v>
      </c>
      <c r="J58" s="39">
        <f t="shared" si="21"/>
        <v>0</v>
      </c>
      <c r="K58" s="41">
        <f t="shared" ca="1" si="6"/>
        <v>0.88000000000000012</v>
      </c>
      <c r="L58" s="40">
        <f t="shared" ca="1" si="16"/>
        <v>24.41</v>
      </c>
      <c r="M58" s="40">
        <f t="shared" ca="1" si="7"/>
        <v>25.290000000000003</v>
      </c>
      <c r="N58" s="21">
        <f t="shared" ca="1" si="8"/>
        <v>24.85</v>
      </c>
      <c r="O58" s="21" t="str">
        <f t="shared" si="17"/>
        <v/>
      </c>
      <c r="P58" s="47">
        <f t="shared" ca="1" si="9"/>
        <v>26.838333333333335</v>
      </c>
      <c r="Q58" s="47">
        <f t="shared" si="10"/>
        <v>25.557692307692307</v>
      </c>
      <c r="R58" s="38">
        <f t="shared" si="11"/>
        <v>120000</v>
      </c>
      <c r="S58" s="38">
        <f t="shared" si="12"/>
        <v>130000</v>
      </c>
      <c r="T58" s="38">
        <f t="shared" si="18"/>
        <v>-10000</v>
      </c>
      <c r="U58" s="38">
        <f t="shared" ca="1" si="22"/>
        <v>101900</v>
      </c>
      <c r="V58" s="38">
        <f t="shared" ca="1" si="19"/>
        <v>-146600</v>
      </c>
      <c r="X58" s="21" t="s">
        <v>83</v>
      </c>
    </row>
    <row r="59" spans="1:24" x14ac:dyDescent="0.2">
      <c r="A59" s="21">
        <f t="shared" si="14"/>
        <v>41</v>
      </c>
      <c r="B59" s="38">
        <f ca="1">model1!B59</f>
        <v>6000.4274154666246</v>
      </c>
      <c r="C59" s="21" t="s">
        <v>50</v>
      </c>
      <c r="D59" s="38">
        <f t="shared" ca="1" si="20"/>
        <v>148.23746704592213</v>
      </c>
      <c r="E59" s="21">
        <f t="shared" si="1"/>
        <v>0</v>
      </c>
      <c r="F59" s="21">
        <f t="shared" si="2"/>
        <v>0</v>
      </c>
      <c r="G59" s="21">
        <f t="shared" ca="1" si="3"/>
        <v>0</v>
      </c>
      <c r="H59" s="21">
        <f t="shared" si="4"/>
        <v>0</v>
      </c>
      <c r="I59" s="39">
        <f t="shared" ca="1" si="15"/>
        <v>8.6736173798840355E-17</v>
      </c>
      <c r="J59" s="39">
        <f t="shared" si="21"/>
        <v>0</v>
      </c>
      <c r="K59" s="41">
        <f t="shared" ca="1" si="6"/>
        <v>0.88000000000000012</v>
      </c>
      <c r="L59" s="40">
        <f t="shared" ca="1" si="16"/>
        <v>24.41</v>
      </c>
      <c r="M59" s="40">
        <f t="shared" ca="1" si="7"/>
        <v>25.290000000000003</v>
      </c>
      <c r="N59" s="21">
        <f t="shared" ca="1" si="8"/>
        <v>24.85</v>
      </c>
      <c r="O59" s="21" t="str">
        <f t="shared" si="17"/>
        <v/>
      </c>
      <c r="P59" s="47">
        <f t="shared" ca="1" si="9"/>
        <v>26.838333333333335</v>
      </c>
      <c r="Q59" s="47">
        <f t="shared" si="10"/>
        <v>25.557692307692307</v>
      </c>
      <c r="R59" s="38">
        <f t="shared" si="11"/>
        <v>120000</v>
      </c>
      <c r="S59" s="38">
        <f t="shared" si="12"/>
        <v>130000</v>
      </c>
      <c r="T59" s="38">
        <f t="shared" si="18"/>
        <v>-10000</v>
      </c>
      <c r="U59" s="38">
        <f t="shared" ca="1" si="22"/>
        <v>101900</v>
      </c>
      <c r="V59" s="38">
        <f t="shared" ca="1" si="19"/>
        <v>-146600</v>
      </c>
      <c r="X59" s="21" t="s">
        <v>83</v>
      </c>
    </row>
    <row r="60" spans="1:24" x14ac:dyDescent="0.2">
      <c r="A60" s="21">
        <f t="shared" si="14"/>
        <v>42</v>
      </c>
      <c r="B60" s="38">
        <f ca="1">model1!B60</f>
        <v>6186.2802504984138</v>
      </c>
      <c r="C60" s="21" t="s">
        <v>50</v>
      </c>
      <c r="D60" s="38">
        <f t="shared" ca="1" si="20"/>
        <v>135.23635412954582</v>
      </c>
      <c r="E60" s="21">
        <f t="shared" si="1"/>
        <v>0</v>
      </c>
      <c r="F60" s="21">
        <f t="shared" si="2"/>
        <v>0</v>
      </c>
      <c r="G60" s="21">
        <f t="shared" ca="1" si="3"/>
        <v>0</v>
      </c>
      <c r="H60" s="21">
        <f t="shared" si="4"/>
        <v>0</v>
      </c>
      <c r="I60" s="39">
        <f t="shared" ca="1" si="15"/>
        <v>0</v>
      </c>
      <c r="J60" s="39">
        <f t="shared" si="21"/>
        <v>0</v>
      </c>
      <c r="K60" s="41">
        <f t="shared" ca="1" si="6"/>
        <v>0.88000000000000012</v>
      </c>
      <c r="L60" s="40">
        <f t="shared" ca="1" si="16"/>
        <v>24.41</v>
      </c>
      <c r="M60" s="40">
        <f t="shared" ca="1" si="7"/>
        <v>25.290000000000003</v>
      </c>
      <c r="N60" s="21">
        <f t="shared" ca="1" si="8"/>
        <v>24.85</v>
      </c>
      <c r="O60" s="21" t="str">
        <f t="shared" si="17"/>
        <v/>
      </c>
      <c r="P60" s="47">
        <f t="shared" ca="1" si="9"/>
        <v>26.838333333333335</v>
      </c>
      <c r="Q60" s="47">
        <f t="shared" si="10"/>
        <v>25.557692307692307</v>
      </c>
      <c r="R60" s="38">
        <f t="shared" si="11"/>
        <v>120000</v>
      </c>
      <c r="S60" s="38">
        <f t="shared" si="12"/>
        <v>130000</v>
      </c>
      <c r="T60" s="38">
        <f t="shared" si="18"/>
        <v>-10000</v>
      </c>
      <c r="U60" s="38">
        <f t="shared" ca="1" si="22"/>
        <v>101900</v>
      </c>
      <c r="V60" s="38">
        <f t="shared" ca="1" si="19"/>
        <v>-146600</v>
      </c>
      <c r="X60" s="21" t="s">
        <v>83</v>
      </c>
    </row>
    <row r="61" spans="1:24" x14ac:dyDescent="0.2">
      <c r="A61" s="21">
        <f t="shared" si="14"/>
        <v>43</v>
      </c>
      <c r="B61" s="38">
        <f ca="1">model1!B61</f>
        <v>6416.6259008434527</v>
      </c>
      <c r="C61" s="21" t="s">
        <v>50</v>
      </c>
      <c r="D61" s="38">
        <f t="shared" ca="1" si="20"/>
        <v>144.76422195212172</v>
      </c>
      <c r="E61" s="21">
        <f t="shared" si="1"/>
        <v>0</v>
      </c>
      <c r="F61" s="21">
        <f t="shared" si="2"/>
        <v>0</v>
      </c>
      <c r="G61" s="21">
        <f t="shared" ca="1" si="3"/>
        <v>0</v>
      </c>
      <c r="H61" s="21">
        <f t="shared" si="4"/>
        <v>0</v>
      </c>
      <c r="I61" s="39">
        <f t="shared" ca="1" si="15"/>
        <v>0</v>
      </c>
      <c r="J61" s="39">
        <f t="shared" si="21"/>
        <v>0</v>
      </c>
      <c r="K61" s="41">
        <f t="shared" ca="1" si="6"/>
        <v>0.88000000000000012</v>
      </c>
      <c r="L61" s="40">
        <f t="shared" ca="1" si="16"/>
        <v>24.41</v>
      </c>
      <c r="M61" s="40">
        <f t="shared" ca="1" si="7"/>
        <v>25.290000000000003</v>
      </c>
      <c r="N61" s="21">
        <f t="shared" ca="1" si="8"/>
        <v>24.85</v>
      </c>
      <c r="O61" s="21" t="str">
        <f t="shared" si="17"/>
        <v/>
      </c>
      <c r="P61" s="47">
        <f t="shared" ca="1" si="9"/>
        <v>26.838333333333335</v>
      </c>
      <c r="Q61" s="47">
        <f t="shared" si="10"/>
        <v>25.557692307692307</v>
      </c>
      <c r="R61" s="38">
        <f t="shared" si="11"/>
        <v>120000</v>
      </c>
      <c r="S61" s="38">
        <f t="shared" si="12"/>
        <v>130000</v>
      </c>
      <c r="T61" s="38">
        <f t="shared" si="18"/>
        <v>-10000</v>
      </c>
      <c r="U61" s="38">
        <f t="shared" ca="1" si="22"/>
        <v>101900</v>
      </c>
      <c r="V61" s="38">
        <f t="shared" ca="1" si="19"/>
        <v>-146600</v>
      </c>
      <c r="X61" s="21" t="s">
        <v>83</v>
      </c>
    </row>
    <row r="62" spans="1:24" x14ac:dyDescent="0.2">
      <c r="A62" s="21">
        <f t="shared" si="14"/>
        <v>44</v>
      </c>
      <c r="B62" s="38">
        <f ca="1">model1!B62</f>
        <v>6443.0029900352411</v>
      </c>
      <c r="C62" s="21" t="s">
        <v>50</v>
      </c>
      <c r="D62" s="38">
        <f t="shared" ca="1" si="20"/>
        <v>120.11910309218888</v>
      </c>
      <c r="E62" s="21">
        <f t="shared" si="1"/>
        <v>0</v>
      </c>
      <c r="F62" s="21">
        <f t="shared" si="2"/>
        <v>0</v>
      </c>
      <c r="G62" s="21">
        <f t="shared" ca="1" si="3"/>
        <v>0</v>
      </c>
      <c r="H62" s="21">
        <f t="shared" si="4"/>
        <v>0</v>
      </c>
      <c r="I62" s="39">
        <f t="shared" ca="1" si="15"/>
        <v>0</v>
      </c>
      <c r="J62" s="39">
        <f t="shared" si="21"/>
        <v>0</v>
      </c>
      <c r="K62" s="41">
        <f t="shared" ca="1" si="6"/>
        <v>0.88000000000000012</v>
      </c>
      <c r="L62" s="40">
        <f t="shared" ca="1" si="16"/>
        <v>24.41</v>
      </c>
      <c r="M62" s="40">
        <f t="shared" ca="1" si="7"/>
        <v>25.290000000000003</v>
      </c>
      <c r="N62" s="21">
        <f t="shared" ca="1" si="8"/>
        <v>24.85</v>
      </c>
      <c r="O62" s="21" t="str">
        <f t="shared" si="17"/>
        <v/>
      </c>
      <c r="P62" s="47">
        <f t="shared" ca="1" si="9"/>
        <v>26.838333333333335</v>
      </c>
      <c r="Q62" s="47">
        <f t="shared" si="10"/>
        <v>25.557692307692307</v>
      </c>
      <c r="R62" s="38">
        <f t="shared" si="11"/>
        <v>120000</v>
      </c>
      <c r="S62" s="38">
        <f t="shared" si="12"/>
        <v>130000</v>
      </c>
      <c r="T62" s="38">
        <f t="shared" si="18"/>
        <v>-10000</v>
      </c>
      <c r="U62" s="38">
        <f t="shared" ca="1" si="22"/>
        <v>101900</v>
      </c>
      <c r="V62" s="38">
        <f t="shared" ca="1" si="19"/>
        <v>-146600</v>
      </c>
      <c r="X62" s="21" t="s">
        <v>84</v>
      </c>
    </row>
    <row r="63" spans="1:24" x14ac:dyDescent="0.2">
      <c r="A63" s="21">
        <f t="shared" si="14"/>
        <v>45</v>
      </c>
      <c r="B63" s="38">
        <f ca="1">model1!B63</f>
        <v>6659.201423349673</v>
      </c>
      <c r="C63" s="21" t="s">
        <v>50</v>
      </c>
      <c r="D63" s="38">
        <f t="shared" ca="1" si="20"/>
        <v>164.6935019707621</v>
      </c>
      <c r="E63" s="21">
        <f t="shared" si="1"/>
        <v>0</v>
      </c>
      <c r="F63" s="21">
        <f t="shared" si="2"/>
        <v>0</v>
      </c>
      <c r="G63" s="21">
        <f ca="1">IF(T63&gt;$N$2,E63+$N$3,IF(T63&lt;0,IF(L62&gt;Q63,E63+$N$3,E63),E63))</f>
        <v>0</v>
      </c>
      <c r="H63" s="21">
        <f t="shared" si="4"/>
        <v>0</v>
      </c>
      <c r="I63" s="39">
        <f t="shared" ca="1" si="15"/>
        <v>0</v>
      </c>
      <c r="J63" s="39">
        <f t="shared" si="21"/>
        <v>0</v>
      </c>
      <c r="K63" s="41">
        <f t="shared" ca="1" si="6"/>
        <v>0.88000000000000012</v>
      </c>
      <c r="L63" s="40">
        <f t="shared" ca="1" si="16"/>
        <v>24.41</v>
      </c>
      <c r="M63" s="40">
        <f t="shared" ca="1" si="7"/>
        <v>25.290000000000003</v>
      </c>
      <c r="N63" s="21">
        <f t="shared" ca="1" si="8"/>
        <v>24.85</v>
      </c>
      <c r="O63" s="21" t="str">
        <f t="shared" si="17"/>
        <v/>
      </c>
      <c r="P63" s="47">
        <f t="shared" ca="1" si="9"/>
        <v>26.838333333333335</v>
      </c>
      <c r="Q63" s="47">
        <f t="shared" si="10"/>
        <v>25.557692307692307</v>
      </c>
      <c r="R63" s="38">
        <f t="shared" si="11"/>
        <v>120000</v>
      </c>
      <c r="S63" s="38">
        <f t="shared" si="12"/>
        <v>130000</v>
      </c>
      <c r="T63" s="38">
        <f t="shared" si="18"/>
        <v>-10000</v>
      </c>
      <c r="U63" s="38">
        <f t="shared" ca="1" si="22"/>
        <v>101900</v>
      </c>
      <c r="V63" s="38">
        <f t="shared" ca="1" si="19"/>
        <v>-146600</v>
      </c>
      <c r="X63" s="21" t="s">
        <v>84</v>
      </c>
    </row>
    <row r="64" spans="1:24" x14ac:dyDescent="0.2">
      <c r="A64" s="21">
        <f t="shared" si="14"/>
        <v>46</v>
      </c>
      <c r="B64" s="38">
        <f ca="1">model1!B64</f>
        <v>6772.3050206786484</v>
      </c>
      <c r="C64" s="21" t="s">
        <v>50</v>
      </c>
      <c r="D64" s="38">
        <f t="shared" ca="1" si="20"/>
        <v>146.50619254505864</v>
      </c>
      <c r="E64" s="21">
        <f t="shared" si="1"/>
        <v>0</v>
      </c>
      <c r="F64" s="21">
        <f t="shared" si="2"/>
        <v>0</v>
      </c>
      <c r="G64" s="21">
        <f ca="1">IF(T64&gt;$N$2,E64+$N$3,IF(T64&lt;0,IF(L63&gt;Q64,E64+$N$3,E64),E64))</f>
        <v>0</v>
      </c>
      <c r="H64" s="21">
        <f>IF(T64&lt;$N$2*-1,F64+$N$3,IF(T64&gt;0,(IF(M63-Q64-J46*(1+$N$4)&gt;0,F64+$N$3,F64)),F64))</f>
        <v>0</v>
      </c>
      <c r="I64" s="39">
        <f t="shared" ca="1" si="15"/>
        <v>0</v>
      </c>
      <c r="J64" s="39">
        <f t="shared" si="21"/>
        <v>0</v>
      </c>
      <c r="K64" s="41">
        <f t="shared" ca="1" si="6"/>
        <v>0.88000000000000012</v>
      </c>
      <c r="L64" s="40">
        <f t="shared" ca="1" si="16"/>
        <v>24.41</v>
      </c>
      <c r="M64" s="40">
        <f t="shared" ca="1" si="7"/>
        <v>25.290000000000003</v>
      </c>
      <c r="N64" s="21">
        <f t="shared" ca="1" si="8"/>
        <v>24.85</v>
      </c>
      <c r="O64" s="21" t="str">
        <f t="shared" si="17"/>
        <v/>
      </c>
      <c r="P64" s="47">
        <f t="shared" ca="1" si="9"/>
        <v>26.838333333333335</v>
      </c>
      <c r="Q64" s="47">
        <f t="shared" si="10"/>
        <v>25.557692307692307</v>
      </c>
      <c r="R64" s="38">
        <f t="shared" si="11"/>
        <v>120000</v>
      </c>
      <c r="S64" s="38">
        <f t="shared" si="12"/>
        <v>130000</v>
      </c>
      <c r="T64" s="38">
        <f t="shared" si="18"/>
        <v>-10000</v>
      </c>
      <c r="U64" s="38">
        <f t="shared" ca="1" si="22"/>
        <v>101900</v>
      </c>
      <c r="V64" s="38">
        <f t="shared" ca="1" si="19"/>
        <v>-146600</v>
      </c>
      <c r="X64" s="21" t="s">
        <v>84</v>
      </c>
    </row>
    <row r="65" spans="1:24" x14ac:dyDescent="0.2">
      <c r="A65" s="21">
        <f t="shared" si="14"/>
        <v>47</v>
      </c>
      <c r="B65" s="38">
        <f ca="1">model1!B65</f>
        <v>6901.8666883423584</v>
      </c>
      <c r="C65" s="21" t="s">
        <v>50</v>
      </c>
      <c r="D65" s="38">
        <f t="shared" ca="1" si="20"/>
        <v>121.31019687472644</v>
      </c>
      <c r="E65" s="21">
        <f t="shared" si="1"/>
        <v>0</v>
      </c>
      <c r="F65" s="21">
        <f t="shared" si="2"/>
        <v>0</v>
      </c>
      <c r="G65" s="21">
        <f ca="1">IF(T65&gt;$N$2,E65+$N$3,IF(T65&lt;0,IF(L64&gt;Q65,E65+$N$3,E65),E65))</f>
        <v>0</v>
      </c>
      <c r="H65" s="21">
        <f>IF(T65&lt;$N$2*-1,F65+$N$3,IF(T65&gt;0,(IF(M64-Q65-J47*(1+$N$4)&gt;0,F65+$N$3,F65)),F65))</f>
        <v>0</v>
      </c>
      <c r="I65" s="39">
        <f t="shared" ca="1" si="15"/>
        <v>0</v>
      </c>
      <c r="J65" s="39">
        <f t="shared" si="21"/>
        <v>0</v>
      </c>
      <c r="K65" s="41">
        <f t="shared" ca="1" si="6"/>
        <v>0.88000000000000012</v>
      </c>
      <c r="L65" s="40">
        <f t="shared" ca="1" si="16"/>
        <v>24.41</v>
      </c>
      <c r="M65" s="40">
        <f t="shared" ca="1" si="7"/>
        <v>25.290000000000003</v>
      </c>
      <c r="N65" s="21">
        <f t="shared" ca="1" si="8"/>
        <v>24.85</v>
      </c>
      <c r="O65" s="21" t="str">
        <f t="shared" si="17"/>
        <v/>
      </c>
      <c r="P65" s="47">
        <f t="shared" ca="1" si="9"/>
        <v>26.838333333333335</v>
      </c>
      <c r="Q65" s="47">
        <f t="shared" si="10"/>
        <v>25.557692307692307</v>
      </c>
      <c r="R65" s="38">
        <f t="shared" si="11"/>
        <v>120000</v>
      </c>
      <c r="S65" s="38">
        <f t="shared" si="12"/>
        <v>130000</v>
      </c>
      <c r="T65" s="38">
        <f t="shared" si="18"/>
        <v>-10000</v>
      </c>
      <c r="U65" s="38">
        <f t="shared" ca="1" si="22"/>
        <v>101900</v>
      </c>
      <c r="V65" s="38">
        <f t="shared" ca="1" si="19"/>
        <v>-146600</v>
      </c>
      <c r="X65" s="21" t="s">
        <v>85</v>
      </c>
    </row>
    <row r="66" spans="1:24" x14ac:dyDescent="0.2">
      <c r="A66" s="21">
        <f t="shared" si="14"/>
        <v>48</v>
      </c>
      <c r="B66" s="38">
        <f ca="1">model1!B66</f>
        <v>6929.3135758295384</v>
      </c>
      <c r="C66" s="21" t="s">
        <v>50</v>
      </c>
      <c r="D66" s="38">
        <f t="shared" ca="1" si="20"/>
        <v>121.57764644857434</v>
      </c>
      <c r="E66" s="21">
        <f t="shared" si="1"/>
        <v>0</v>
      </c>
      <c r="F66" s="21">
        <f t="shared" si="2"/>
        <v>0</v>
      </c>
      <c r="G66" s="21">
        <f ca="1">IF(T66&gt;$N$2,E66+$N$3,IF(T66&lt;0,IF(L65&gt;Q66,E66+$N$3,E66),E66))</f>
        <v>0</v>
      </c>
      <c r="H66" s="21">
        <f>IF(T66&lt;$N$2*-1,F66+$N$3,IF(T66&gt;0,(IF(M65-Q66-J48*(1+$N$4)&gt;0,F66+$N$3,F66)),F66))</f>
        <v>0</v>
      </c>
      <c r="I66" s="39">
        <f t="shared" ca="1" si="15"/>
        <v>0</v>
      </c>
      <c r="J66" s="39">
        <f t="shared" si="21"/>
        <v>0</v>
      </c>
      <c r="K66" s="41">
        <f t="shared" ca="1" si="6"/>
        <v>0.88000000000000012</v>
      </c>
      <c r="L66" s="40">
        <f t="shared" ca="1" si="16"/>
        <v>24.41</v>
      </c>
      <c r="M66" s="40">
        <f t="shared" ca="1" si="7"/>
        <v>25.290000000000003</v>
      </c>
      <c r="N66" s="21">
        <f t="shared" ca="1" si="8"/>
        <v>24.85</v>
      </c>
      <c r="O66" s="21" t="str">
        <f t="shared" si="17"/>
        <v/>
      </c>
      <c r="P66" s="47">
        <f t="shared" ca="1" si="9"/>
        <v>26.838333333333335</v>
      </c>
      <c r="Q66" s="47">
        <f t="shared" si="10"/>
        <v>25.557692307692307</v>
      </c>
      <c r="R66" s="38">
        <f t="shared" si="11"/>
        <v>120000</v>
      </c>
      <c r="S66" s="38">
        <f t="shared" si="12"/>
        <v>130000</v>
      </c>
      <c r="T66" s="38">
        <f t="shared" si="18"/>
        <v>-10000</v>
      </c>
      <c r="U66" s="38">
        <f t="shared" ca="1" si="22"/>
        <v>101900</v>
      </c>
      <c r="V66" s="38">
        <f t="shared" ca="1" si="19"/>
        <v>-146600</v>
      </c>
      <c r="X66" s="21" t="s">
        <v>85</v>
      </c>
    </row>
    <row r="67" spans="1:24" x14ac:dyDescent="0.2">
      <c r="A67" s="21">
        <f t="shared" si="14"/>
        <v>49</v>
      </c>
      <c r="B67" s="38">
        <f ca="1">model1!B67</f>
        <v>6948.9022103400685</v>
      </c>
      <c r="C67" s="21" t="s">
        <v>50</v>
      </c>
      <c r="D67" s="38">
        <f t="shared" ca="1" si="20"/>
        <v>72.425196747598875</v>
      </c>
      <c r="E67" s="21">
        <f t="shared" si="1"/>
        <v>0</v>
      </c>
      <c r="F67" s="21">
        <f t="shared" si="2"/>
        <v>0</v>
      </c>
      <c r="G67" s="21">
        <f ca="1">IF(T67&gt;$N$2,E67+$N$3,IF(T67&lt;0,IF(L66&gt;Q67,E67+$N$3,E67),E67))</f>
        <v>0</v>
      </c>
      <c r="H67" s="21">
        <f>IF(T67&lt;$N$2*-1,F67+$N$3,IF(T67&gt;0,(IF(M66-Q67-J49*(1+$N$4)&gt;0,F67+$N$3,F67)),F67))</f>
        <v>0</v>
      </c>
      <c r="I67" s="39">
        <f t="shared" ca="1" si="15"/>
        <v>0</v>
      </c>
      <c r="J67" s="39">
        <f t="shared" si="21"/>
        <v>0</v>
      </c>
      <c r="K67" s="41">
        <f t="shared" ca="1" si="6"/>
        <v>0.88000000000000012</v>
      </c>
      <c r="L67" s="40">
        <f t="shared" ca="1" si="16"/>
        <v>24.41</v>
      </c>
      <c r="M67" s="40">
        <f t="shared" ca="1" si="7"/>
        <v>25.290000000000003</v>
      </c>
      <c r="N67" s="21">
        <f t="shared" ca="1" si="8"/>
        <v>24.85</v>
      </c>
      <c r="O67" s="21" t="str">
        <f t="shared" si="17"/>
        <v/>
      </c>
      <c r="P67" s="47">
        <f t="shared" ca="1" si="9"/>
        <v>26.838333333333335</v>
      </c>
      <c r="Q67" s="47">
        <f t="shared" si="10"/>
        <v>25.557692307692307</v>
      </c>
      <c r="R67" s="38">
        <f t="shared" si="11"/>
        <v>120000</v>
      </c>
      <c r="S67" s="38">
        <f t="shared" si="12"/>
        <v>130000</v>
      </c>
      <c r="T67" s="38">
        <f t="shared" si="18"/>
        <v>-10000</v>
      </c>
      <c r="U67" s="38">
        <f t="shared" ca="1" si="22"/>
        <v>101900</v>
      </c>
      <c r="V67" s="38">
        <f t="shared" ca="1" si="19"/>
        <v>-146600</v>
      </c>
      <c r="X67" s="21" t="s">
        <v>85</v>
      </c>
    </row>
    <row r="68" spans="1:24" x14ac:dyDescent="0.2">
      <c r="A68" s="21">
        <f t="shared" ref="A68:A83" si="23">A67+1</f>
        <v>50</v>
      </c>
      <c r="B68" s="38">
        <f ca="1">model1!B68</f>
        <v>7118.9801279137164</v>
      </c>
      <c r="C68" s="21" t="s">
        <v>50</v>
      </c>
      <c r="D68" s="38">
        <f t="shared" ref="D68:D83" ca="1" si="24">((B68-B67)+(B67-B66)+(B66-B65)+(B65-B64))/4</f>
        <v>86.668776808767007</v>
      </c>
      <c r="E68" s="21">
        <f t="shared" ref="E68:E83" si="25">MAX(0,IF(C68="Buy",E67+1,E67-MAX(1,ROUND($F$5*E67,0))))</f>
        <v>0</v>
      </c>
      <c r="F68" s="21">
        <f t="shared" ref="F68:F83" si="26">MAX(0,IF(C68="Sell",F67+1,F67-MAX(1,ROUND($F$5*F67,0))))</f>
        <v>0</v>
      </c>
      <c r="G68" s="21">
        <f t="shared" ref="G68:G83" ca="1" si="27">IF(T68&gt;$N$2,E68+$N$3,IF(T68&lt;0,IF(L67&gt;Q68,E68+$N$3,E68),E68))</f>
        <v>0</v>
      </c>
      <c r="H68" s="21">
        <f t="shared" ref="H68:H83" si="28">IF(T68&lt;$N$2*-1,F68+$N$3,IF(T68&gt;0,(IF(M67-Q68-J50*(1+$N$4)&gt;0,F68+$N$3,F68)),F68))</f>
        <v>0</v>
      </c>
      <c r="I68" s="39">
        <f t="shared" ref="I68:I83" ca="1" si="29">MAX($J$3,IF(C68="Buy",MAX(0,VLOOKUP(G68,Trans2,3,FALSE)+I67),MAX(0,I67-MAX(0.01,ROUND(I67*$F$4,2)))))</f>
        <v>0</v>
      </c>
      <c r="J68" s="39">
        <f t="shared" ref="J68:J83" si="30">MAX($J$3,IF(C68="Sell",MAX(0,VLOOKUP(H68,Trans2,3,FALSE)+J67),MAX(0,J67-MAX(0.01,ROUND(J67*$F$4,2)))))</f>
        <v>0</v>
      </c>
      <c r="K68" s="41">
        <f t="shared" ref="K68:K83" ca="1" si="31">MAX($J$2,J68+$J$4,I68+0.01,IF(C68="Sell",VLOOKUP(F68,Trans2,2,FALSE),IF(C68="Buy",VLOOKUP(E68,Trans2,2,FALSE),0))+VLOOKUP(D68,Intensity2,2,TRUE)+K67)</f>
        <v>0.88000000000000012</v>
      </c>
      <c r="L68" s="40">
        <f t="shared" ref="L68:L83" ca="1" si="32">IF(C68="Sell",M68-K68,IF(C68="Buy",L67-I68,((L67+M67)/2-K68/2)))</f>
        <v>24.41</v>
      </c>
      <c r="M68" s="40">
        <f t="shared" ref="M68:M83" ca="1" si="33">IF(C68="Sell",M67+J68,IF(C68="Buy",L68+K68,((L67+M67)/2+K68/2)))</f>
        <v>25.290000000000003</v>
      </c>
      <c r="N68" s="21">
        <f t="shared" ref="N68:N83" ca="1" si="34">(L68+M68)/2</f>
        <v>24.85</v>
      </c>
      <c r="O68" s="21" t="str">
        <f t="shared" ref="O68:O83" si="35">IF(C68="Buy",L67,IF(C68="Sell",M67,""))</f>
        <v/>
      </c>
      <c r="P68" s="47">
        <f t="shared" ref="P68:P83" ca="1" si="36">IF(C68="Buy",(O68*10000+R67*P67)/(R67+10000),P67)</f>
        <v>26.838333333333335</v>
      </c>
      <c r="Q68" s="47">
        <f t="shared" ref="Q68:Q83" si="37">IF(C68="Sell",(O68*10000+S67*Q67)/(S67+10000),Q67)</f>
        <v>25.557692307692307</v>
      </c>
      <c r="R68" s="38">
        <f t="shared" ref="R68:R83" si="38">IF(C68="Buy",R67+10000,R67)</f>
        <v>120000</v>
      </c>
      <c r="S68" s="38">
        <f t="shared" ref="S68:S83" si="39">IF(C68="Sell",S67+10000,S67)</f>
        <v>130000</v>
      </c>
      <c r="T68" s="38">
        <f t="shared" ref="T68:T83" si="40">R68-S68</f>
        <v>-10000</v>
      </c>
      <c r="U68" s="38">
        <f t="shared" ref="U68:U83" ca="1" si="41">S68*Q68-R68*P68</f>
        <v>101900</v>
      </c>
      <c r="V68" s="38">
        <f t="shared" ref="V68:V83" ca="1" si="42">T68*N68+U68</f>
        <v>-146600</v>
      </c>
    </row>
    <row r="69" spans="1:24" x14ac:dyDescent="0.2">
      <c r="A69" s="21">
        <f t="shared" si="23"/>
        <v>51</v>
      </c>
      <c r="B69" s="38">
        <f ca="1">model1!B69</f>
        <v>7358.9801279137164</v>
      </c>
      <c r="C69" s="21" t="s">
        <v>50</v>
      </c>
      <c r="D69" s="38">
        <f t="shared" ca="1" si="24"/>
        <v>114.27835989283949</v>
      </c>
      <c r="E69" s="21">
        <f t="shared" si="25"/>
        <v>0</v>
      </c>
      <c r="F69" s="21">
        <f t="shared" si="26"/>
        <v>0</v>
      </c>
      <c r="G69" s="21">
        <f t="shared" ca="1" si="27"/>
        <v>0</v>
      </c>
      <c r="H69" s="21">
        <f t="shared" si="28"/>
        <v>0</v>
      </c>
      <c r="I69" s="39">
        <f t="shared" ca="1" si="29"/>
        <v>0</v>
      </c>
      <c r="J69" s="39">
        <f t="shared" si="30"/>
        <v>0</v>
      </c>
      <c r="K69" s="41">
        <f t="shared" ca="1" si="31"/>
        <v>0.88000000000000012</v>
      </c>
      <c r="L69" s="40">
        <f t="shared" ca="1" si="32"/>
        <v>24.41</v>
      </c>
      <c r="M69" s="40">
        <f t="shared" ca="1" si="33"/>
        <v>25.290000000000003</v>
      </c>
      <c r="N69" s="21">
        <f t="shared" ca="1" si="34"/>
        <v>24.85</v>
      </c>
      <c r="O69" s="21" t="str">
        <f t="shared" si="35"/>
        <v/>
      </c>
      <c r="P69" s="47">
        <f t="shared" ca="1" si="36"/>
        <v>26.838333333333335</v>
      </c>
      <c r="Q69" s="47">
        <f t="shared" si="37"/>
        <v>25.557692307692307</v>
      </c>
      <c r="R69" s="38">
        <f t="shared" si="38"/>
        <v>120000</v>
      </c>
      <c r="S69" s="38">
        <f t="shared" si="39"/>
        <v>130000</v>
      </c>
      <c r="T69" s="38">
        <f t="shared" si="40"/>
        <v>-10000</v>
      </c>
      <c r="U69" s="38">
        <f t="shared" ca="1" si="41"/>
        <v>101900</v>
      </c>
      <c r="V69" s="38">
        <f t="shared" ca="1" si="42"/>
        <v>-146600</v>
      </c>
    </row>
    <row r="70" spans="1:24" x14ac:dyDescent="0.2">
      <c r="A70" s="21">
        <f t="shared" si="23"/>
        <v>52</v>
      </c>
      <c r="B70" s="38">
        <f ca="1">model1!B70</f>
        <v>7598.9801279137164</v>
      </c>
      <c r="C70" s="21" t="s">
        <v>50</v>
      </c>
      <c r="D70" s="38">
        <f t="shared" ca="1" si="24"/>
        <v>167.41663802104449</v>
      </c>
      <c r="E70" s="21">
        <f t="shared" si="25"/>
        <v>0</v>
      </c>
      <c r="F70" s="21">
        <f t="shared" si="26"/>
        <v>0</v>
      </c>
      <c r="G70" s="21">
        <f t="shared" ca="1" si="27"/>
        <v>0</v>
      </c>
      <c r="H70" s="21">
        <f t="shared" si="28"/>
        <v>0</v>
      </c>
      <c r="I70" s="39">
        <f t="shared" ca="1" si="29"/>
        <v>0</v>
      </c>
      <c r="J70" s="39">
        <f t="shared" si="30"/>
        <v>0</v>
      </c>
      <c r="K70" s="41">
        <f t="shared" ca="1" si="31"/>
        <v>0.88000000000000012</v>
      </c>
      <c r="L70" s="40">
        <f t="shared" ca="1" si="32"/>
        <v>24.41</v>
      </c>
      <c r="M70" s="40">
        <f t="shared" ca="1" si="33"/>
        <v>25.290000000000003</v>
      </c>
      <c r="N70" s="21">
        <f t="shared" ca="1" si="34"/>
        <v>24.85</v>
      </c>
      <c r="O70" s="21" t="str">
        <f t="shared" si="35"/>
        <v/>
      </c>
      <c r="P70" s="47">
        <f t="shared" ca="1" si="36"/>
        <v>26.838333333333335</v>
      </c>
      <c r="Q70" s="47">
        <f t="shared" si="37"/>
        <v>25.557692307692307</v>
      </c>
      <c r="R70" s="38">
        <f t="shared" si="38"/>
        <v>120000</v>
      </c>
      <c r="S70" s="38">
        <f t="shared" si="39"/>
        <v>130000</v>
      </c>
      <c r="T70" s="38">
        <f t="shared" si="40"/>
        <v>-10000</v>
      </c>
      <c r="U70" s="38">
        <f t="shared" ca="1" si="41"/>
        <v>101900</v>
      </c>
      <c r="V70" s="38">
        <f t="shared" ca="1" si="42"/>
        <v>-146600</v>
      </c>
    </row>
    <row r="71" spans="1:24" x14ac:dyDescent="0.2">
      <c r="A71" s="21">
        <f t="shared" si="23"/>
        <v>53</v>
      </c>
      <c r="B71" s="38">
        <f ca="1">model1!B71</f>
        <v>7838.9801279137164</v>
      </c>
      <c r="C71" s="21" t="s">
        <v>50</v>
      </c>
      <c r="D71" s="38">
        <f t="shared" ca="1" si="24"/>
        <v>222.51947939341198</v>
      </c>
      <c r="E71" s="21">
        <f t="shared" si="25"/>
        <v>0</v>
      </c>
      <c r="F71" s="21">
        <f t="shared" si="26"/>
        <v>0</v>
      </c>
      <c r="G71" s="21">
        <f t="shared" ca="1" si="27"/>
        <v>0</v>
      </c>
      <c r="H71" s="21">
        <f t="shared" si="28"/>
        <v>0</v>
      </c>
      <c r="I71" s="39">
        <f t="shared" ca="1" si="29"/>
        <v>0</v>
      </c>
      <c r="J71" s="39">
        <f t="shared" si="30"/>
        <v>0</v>
      </c>
      <c r="K71" s="41">
        <f t="shared" ca="1" si="31"/>
        <v>0.87000000000000011</v>
      </c>
      <c r="L71" s="40">
        <f t="shared" ca="1" si="32"/>
        <v>24.415000000000003</v>
      </c>
      <c r="M71" s="40">
        <f t="shared" ca="1" si="33"/>
        <v>25.285</v>
      </c>
      <c r="N71" s="21">
        <f t="shared" ca="1" si="34"/>
        <v>24.85</v>
      </c>
      <c r="O71" s="21" t="str">
        <f t="shared" si="35"/>
        <v/>
      </c>
      <c r="P71" s="47">
        <f t="shared" ca="1" si="36"/>
        <v>26.838333333333335</v>
      </c>
      <c r="Q71" s="47">
        <f t="shared" si="37"/>
        <v>25.557692307692307</v>
      </c>
      <c r="R71" s="38">
        <f t="shared" si="38"/>
        <v>120000</v>
      </c>
      <c r="S71" s="38">
        <f t="shared" si="39"/>
        <v>130000</v>
      </c>
      <c r="T71" s="38">
        <f t="shared" si="40"/>
        <v>-10000</v>
      </c>
      <c r="U71" s="38">
        <f t="shared" ca="1" si="41"/>
        <v>101900</v>
      </c>
      <c r="V71" s="38">
        <f t="shared" ca="1" si="42"/>
        <v>-146600</v>
      </c>
    </row>
    <row r="72" spans="1:24" x14ac:dyDescent="0.2">
      <c r="A72" s="21">
        <f t="shared" si="23"/>
        <v>54</v>
      </c>
      <c r="B72" s="38">
        <f ca="1">model1!B72</f>
        <v>8078.9801279137164</v>
      </c>
      <c r="C72" s="21" t="s">
        <v>50</v>
      </c>
      <c r="D72" s="38">
        <f t="shared" ca="1" si="24"/>
        <v>240</v>
      </c>
      <c r="E72" s="21">
        <f t="shared" si="25"/>
        <v>0</v>
      </c>
      <c r="F72" s="21">
        <f t="shared" si="26"/>
        <v>0</v>
      </c>
      <c r="G72" s="21">
        <f t="shared" ca="1" si="27"/>
        <v>0</v>
      </c>
      <c r="H72" s="21">
        <f t="shared" si="28"/>
        <v>0</v>
      </c>
      <c r="I72" s="39">
        <f t="shared" ca="1" si="29"/>
        <v>0</v>
      </c>
      <c r="J72" s="39">
        <f t="shared" si="30"/>
        <v>0</v>
      </c>
      <c r="K72" s="41">
        <f t="shared" ca="1" si="31"/>
        <v>0.8600000000000001</v>
      </c>
      <c r="L72" s="40">
        <f t="shared" ca="1" si="32"/>
        <v>24.42</v>
      </c>
      <c r="M72" s="40">
        <f t="shared" ca="1" si="33"/>
        <v>25.28</v>
      </c>
      <c r="N72" s="21">
        <f t="shared" ca="1" si="34"/>
        <v>24.85</v>
      </c>
      <c r="O72" s="21" t="str">
        <f t="shared" si="35"/>
        <v/>
      </c>
      <c r="P72" s="47">
        <f t="shared" ca="1" si="36"/>
        <v>26.838333333333335</v>
      </c>
      <c r="Q72" s="47">
        <f t="shared" si="37"/>
        <v>25.557692307692307</v>
      </c>
      <c r="R72" s="38">
        <f t="shared" si="38"/>
        <v>120000</v>
      </c>
      <c r="S72" s="38">
        <f t="shared" si="39"/>
        <v>130000</v>
      </c>
      <c r="T72" s="38">
        <f t="shared" si="40"/>
        <v>-10000</v>
      </c>
      <c r="U72" s="38">
        <f t="shared" ca="1" si="41"/>
        <v>101900</v>
      </c>
      <c r="V72" s="38">
        <f t="shared" ca="1" si="42"/>
        <v>-146600</v>
      </c>
    </row>
    <row r="73" spans="1:24" x14ac:dyDescent="0.2">
      <c r="A73" s="21">
        <f t="shared" si="23"/>
        <v>55</v>
      </c>
      <c r="B73" s="38">
        <f ca="1">model1!B73</f>
        <v>8318.9801279137173</v>
      </c>
      <c r="C73" s="21" t="s">
        <v>50</v>
      </c>
      <c r="D73" s="38">
        <f t="shared" ca="1" si="24"/>
        <v>240.00000000000023</v>
      </c>
      <c r="E73" s="21">
        <f t="shared" si="25"/>
        <v>0</v>
      </c>
      <c r="F73" s="21">
        <f t="shared" si="26"/>
        <v>0</v>
      </c>
      <c r="G73" s="21">
        <f t="shared" ca="1" si="27"/>
        <v>0</v>
      </c>
      <c r="H73" s="21">
        <f t="shared" si="28"/>
        <v>0</v>
      </c>
      <c r="I73" s="39">
        <f t="shared" ca="1" si="29"/>
        <v>0</v>
      </c>
      <c r="J73" s="39">
        <f t="shared" si="30"/>
        <v>0</v>
      </c>
      <c r="K73" s="41">
        <f t="shared" ca="1" si="31"/>
        <v>0.85000000000000009</v>
      </c>
      <c r="L73" s="40">
        <f t="shared" ca="1" si="32"/>
        <v>24.425000000000001</v>
      </c>
      <c r="M73" s="40">
        <f t="shared" ca="1" si="33"/>
        <v>25.275000000000002</v>
      </c>
      <c r="N73" s="21">
        <f t="shared" ca="1" si="34"/>
        <v>24.85</v>
      </c>
      <c r="O73" s="21" t="str">
        <f t="shared" si="35"/>
        <v/>
      </c>
      <c r="P73" s="47">
        <f t="shared" ca="1" si="36"/>
        <v>26.838333333333335</v>
      </c>
      <c r="Q73" s="47">
        <f t="shared" si="37"/>
        <v>25.557692307692307</v>
      </c>
      <c r="R73" s="38">
        <f t="shared" si="38"/>
        <v>120000</v>
      </c>
      <c r="S73" s="38">
        <f t="shared" si="39"/>
        <v>130000</v>
      </c>
      <c r="T73" s="38">
        <f t="shared" si="40"/>
        <v>-10000</v>
      </c>
      <c r="U73" s="38">
        <f t="shared" ca="1" si="41"/>
        <v>101900</v>
      </c>
      <c r="V73" s="38">
        <f t="shared" ca="1" si="42"/>
        <v>-146600</v>
      </c>
    </row>
    <row r="74" spans="1:24" x14ac:dyDescent="0.2">
      <c r="A74" s="21">
        <f t="shared" si="23"/>
        <v>56</v>
      </c>
      <c r="B74" s="38">
        <f ca="1">model1!B74</f>
        <v>8558.9801279137173</v>
      </c>
      <c r="C74" s="21" t="s">
        <v>50</v>
      </c>
      <c r="D74" s="38">
        <f t="shared" ca="1" si="24"/>
        <v>240.00000000000023</v>
      </c>
      <c r="E74" s="21">
        <f t="shared" si="25"/>
        <v>0</v>
      </c>
      <c r="F74" s="21">
        <f t="shared" si="26"/>
        <v>0</v>
      </c>
      <c r="G74" s="21">
        <f t="shared" ca="1" si="27"/>
        <v>0</v>
      </c>
      <c r="H74" s="21">
        <f t="shared" si="28"/>
        <v>0</v>
      </c>
      <c r="I74" s="39">
        <f t="shared" ca="1" si="29"/>
        <v>0</v>
      </c>
      <c r="J74" s="39">
        <f t="shared" si="30"/>
        <v>0</v>
      </c>
      <c r="K74" s="41">
        <f t="shared" ca="1" si="31"/>
        <v>0.84000000000000008</v>
      </c>
      <c r="L74" s="40">
        <f t="shared" ca="1" si="32"/>
        <v>24.43</v>
      </c>
      <c r="M74" s="40">
        <f t="shared" ca="1" si="33"/>
        <v>25.270000000000003</v>
      </c>
      <c r="N74" s="21">
        <f t="shared" ca="1" si="34"/>
        <v>24.85</v>
      </c>
      <c r="O74" s="21" t="str">
        <f t="shared" si="35"/>
        <v/>
      </c>
      <c r="P74" s="47">
        <f t="shared" ca="1" si="36"/>
        <v>26.838333333333335</v>
      </c>
      <c r="Q74" s="47">
        <f t="shared" si="37"/>
        <v>25.557692307692307</v>
      </c>
      <c r="R74" s="38">
        <f t="shared" si="38"/>
        <v>120000</v>
      </c>
      <c r="S74" s="38">
        <f t="shared" si="39"/>
        <v>130000</v>
      </c>
      <c r="T74" s="38">
        <f t="shared" si="40"/>
        <v>-10000</v>
      </c>
      <c r="U74" s="38">
        <f t="shared" ca="1" si="41"/>
        <v>101900</v>
      </c>
      <c r="V74" s="38">
        <f t="shared" ca="1" si="42"/>
        <v>-146600</v>
      </c>
    </row>
    <row r="75" spans="1:24" x14ac:dyDescent="0.2">
      <c r="A75" s="21">
        <f t="shared" si="23"/>
        <v>57</v>
      </c>
      <c r="B75" s="38">
        <f ca="1">model1!B75</f>
        <v>8798.9801279137173</v>
      </c>
      <c r="C75" s="21" t="s">
        <v>50</v>
      </c>
      <c r="D75" s="38">
        <f t="shared" ca="1" si="24"/>
        <v>240.00000000000023</v>
      </c>
      <c r="E75" s="21">
        <f t="shared" si="25"/>
        <v>0</v>
      </c>
      <c r="F75" s="21">
        <f t="shared" si="26"/>
        <v>0</v>
      </c>
      <c r="G75" s="21">
        <f t="shared" ca="1" si="27"/>
        <v>0</v>
      </c>
      <c r="H75" s="21">
        <f t="shared" si="28"/>
        <v>0</v>
      </c>
      <c r="I75" s="39">
        <f t="shared" ca="1" si="29"/>
        <v>0</v>
      </c>
      <c r="J75" s="39">
        <f t="shared" si="30"/>
        <v>0</v>
      </c>
      <c r="K75" s="41">
        <f t="shared" ca="1" si="31"/>
        <v>0.83000000000000007</v>
      </c>
      <c r="L75" s="40">
        <f t="shared" ca="1" si="32"/>
        <v>24.435000000000002</v>
      </c>
      <c r="M75" s="40">
        <f t="shared" ca="1" si="33"/>
        <v>25.265000000000001</v>
      </c>
      <c r="N75" s="21">
        <f t="shared" ca="1" si="34"/>
        <v>24.85</v>
      </c>
      <c r="O75" s="21" t="str">
        <f t="shared" si="35"/>
        <v/>
      </c>
      <c r="P75" s="47">
        <f t="shared" ca="1" si="36"/>
        <v>26.838333333333335</v>
      </c>
      <c r="Q75" s="47">
        <f t="shared" si="37"/>
        <v>25.557692307692307</v>
      </c>
      <c r="R75" s="38">
        <f t="shared" si="38"/>
        <v>120000</v>
      </c>
      <c r="S75" s="38">
        <f t="shared" si="39"/>
        <v>130000</v>
      </c>
      <c r="T75" s="38">
        <f t="shared" si="40"/>
        <v>-10000</v>
      </c>
      <c r="U75" s="38">
        <f t="shared" ca="1" si="41"/>
        <v>101900</v>
      </c>
      <c r="V75" s="38">
        <f t="shared" ca="1" si="42"/>
        <v>-146600</v>
      </c>
    </row>
    <row r="76" spans="1:24" x14ac:dyDescent="0.2">
      <c r="A76" s="21">
        <f t="shared" si="23"/>
        <v>58</v>
      </c>
      <c r="B76" s="38">
        <f ca="1">model1!B76</f>
        <v>9038.9801279137173</v>
      </c>
      <c r="C76" s="21" t="s">
        <v>50</v>
      </c>
      <c r="D76" s="38">
        <f t="shared" ca="1" si="24"/>
        <v>240.00000000000023</v>
      </c>
      <c r="E76" s="21">
        <f t="shared" si="25"/>
        <v>0</v>
      </c>
      <c r="F76" s="21">
        <f t="shared" si="26"/>
        <v>0</v>
      </c>
      <c r="G76" s="21">
        <f t="shared" ca="1" si="27"/>
        <v>0</v>
      </c>
      <c r="H76" s="21">
        <f t="shared" si="28"/>
        <v>0</v>
      </c>
      <c r="I76" s="39">
        <f t="shared" ca="1" si="29"/>
        <v>0</v>
      </c>
      <c r="J76" s="39">
        <f t="shared" si="30"/>
        <v>0</v>
      </c>
      <c r="K76" s="41">
        <f t="shared" ca="1" si="31"/>
        <v>0.82000000000000006</v>
      </c>
      <c r="L76" s="40">
        <f t="shared" ca="1" si="32"/>
        <v>24.44</v>
      </c>
      <c r="M76" s="40">
        <f t="shared" ca="1" si="33"/>
        <v>25.26</v>
      </c>
      <c r="N76" s="21">
        <f t="shared" ca="1" si="34"/>
        <v>24.85</v>
      </c>
      <c r="O76" s="21" t="str">
        <f t="shared" si="35"/>
        <v/>
      </c>
      <c r="P76" s="47">
        <f t="shared" ca="1" si="36"/>
        <v>26.838333333333335</v>
      </c>
      <c r="Q76" s="47">
        <f t="shared" si="37"/>
        <v>25.557692307692307</v>
      </c>
      <c r="R76" s="38">
        <f t="shared" si="38"/>
        <v>120000</v>
      </c>
      <c r="S76" s="38">
        <f t="shared" si="39"/>
        <v>130000</v>
      </c>
      <c r="T76" s="38">
        <f t="shared" si="40"/>
        <v>-10000</v>
      </c>
      <c r="U76" s="38">
        <f t="shared" ca="1" si="41"/>
        <v>101900</v>
      </c>
      <c r="V76" s="38">
        <f t="shared" ca="1" si="42"/>
        <v>-146600</v>
      </c>
    </row>
    <row r="77" spans="1:24" x14ac:dyDescent="0.2">
      <c r="A77" s="21">
        <f t="shared" si="23"/>
        <v>59</v>
      </c>
      <c r="B77" s="38">
        <f ca="1">model1!B77</f>
        <v>9278.9801279137173</v>
      </c>
      <c r="C77" s="21" t="s">
        <v>50</v>
      </c>
      <c r="D77" s="38">
        <f t="shared" ca="1" si="24"/>
        <v>240</v>
      </c>
      <c r="E77" s="21">
        <f t="shared" si="25"/>
        <v>0</v>
      </c>
      <c r="F77" s="21">
        <f t="shared" si="26"/>
        <v>0</v>
      </c>
      <c r="G77" s="21">
        <f t="shared" ca="1" si="27"/>
        <v>0</v>
      </c>
      <c r="H77" s="21">
        <f t="shared" si="28"/>
        <v>0</v>
      </c>
      <c r="I77" s="39">
        <f t="shared" ca="1" si="29"/>
        <v>0</v>
      </c>
      <c r="J77" s="39">
        <f t="shared" si="30"/>
        <v>0</v>
      </c>
      <c r="K77" s="41">
        <f t="shared" ca="1" si="31"/>
        <v>0.81</v>
      </c>
      <c r="L77" s="40">
        <f t="shared" ca="1" si="32"/>
        <v>24.445</v>
      </c>
      <c r="M77" s="40">
        <f t="shared" ca="1" si="33"/>
        <v>25.255000000000003</v>
      </c>
      <c r="N77" s="21">
        <f t="shared" ca="1" si="34"/>
        <v>24.85</v>
      </c>
      <c r="O77" s="21" t="str">
        <f t="shared" si="35"/>
        <v/>
      </c>
      <c r="P77" s="47">
        <f t="shared" ca="1" si="36"/>
        <v>26.838333333333335</v>
      </c>
      <c r="Q77" s="47">
        <f t="shared" si="37"/>
        <v>25.557692307692307</v>
      </c>
      <c r="R77" s="38">
        <f t="shared" si="38"/>
        <v>120000</v>
      </c>
      <c r="S77" s="38">
        <f t="shared" si="39"/>
        <v>130000</v>
      </c>
      <c r="T77" s="38">
        <f t="shared" si="40"/>
        <v>-10000</v>
      </c>
      <c r="U77" s="38">
        <f t="shared" ca="1" si="41"/>
        <v>101900</v>
      </c>
      <c r="V77" s="38">
        <f t="shared" ca="1" si="42"/>
        <v>-146600</v>
      </c>
    </row>
    <row r="78" spans="1:24" x14ac:dyDescent="0.2">
      <c r="A78" s="21">
        <f t="shared" si="23"/>
        <v>60</v>
      </c>
      <c r="B78" s="38">
        <f ca="1">model1!B78</f>
        <v>9518.9801279137173</v>
      </c>
      <c r="C78" s="21" t="s">
        <v>50</v>
      </c>
      <c r="D78" s="38">
        <f t="shared" ca="1" si="24"/>
        <v>240</v>
      </c>
      <c r="E78" s="21">
        <f t="shared" si="25"/>
        <v>0</v>
      </c>
      <c r="F78" s="21">
        <f t="shared" si="26"/>
        <v>0</v>
      </c>
      <c r="G78" s="21">
        <f t="shared" ca="1" si="27"/>
        <v>0</v>
      </c>
      <c r="H78" s="21">
        <f t="shared" si="28"/>
        <v>0</v>
      </c>
      <c r="I78" s="39">
        <f t="shared" ca="1" si="29"/>
        <v>0</v>
      </c>
      <c r="J78" s="39">
        <f t="shared" si="30"/>
        <v>0</v>
      </c>
      <c r="K78" s="41">
        <f t="shared" ca="1" si="31"/>
        <v>0.8</v>
      </c>
      <c r="L78" s="40">
        <f t="shared" ca="1" si="32"/>
        <v>24.450000000000003</v>
      </c>
      <c r="M78" s="40">
        <f t="shared" ca="1" si="33"/>
        <v>25.25</v>
      </c>
      <c r="N78" s="21">
        <f t="shared" ca="1" si="34"/>
        <v>24.85</v>
      </c>
      <c r="O78" s="21" t="str">
        <f t="shared" si="35"/>
        <v/>
      </c>
      <c r="P78" s="47">
        <f t="shared" ca="1" si="36"/>
        <v>26.838333333333335</v>
      </c>
      <c r="Q78" s="47">
        <f t="shared" si="37"/>
        <v>25.557692307692307</v>
      </c>
      <c r="R78" s="38">
        <f t="shared" si="38"/>
        <v>120000</v>
      </c>
      <c r="S78" s="38">
        <f t="shared" si="39"/>
        <v>130000</v>
      </c>
      <c r="T78" s="38">
        <f t="shared" si="40"/>
        <v>-10000</v>
      </c>
      <c r="U78" s="38">
        <f t="shared" ca="1" si="41"/>
        <v>101900</v>
      </c>
      <c r="V78" s="38">
        <f t="shared" ca="1" si="42"/>
        <v>-146600</v>
      </c>
    </row>
    <row r="79" spans="1:24" x14ac:dyDescent="0.2">
      <c r="A79" s="21">
        <f t="shared" si="23"/>
        <v>61</v>
      </c>
      <c r="B79" s="38">
        <f ca="1">model1!B79</f>
        <v>9758.9801279137173</v>
      </c>
      <c r="C79" s="21" t="s">
        <v>50</v>
      </c>
      <c r="D79" s="38">
        <f t="shared" ca="1" si="24"/>
        <v>240</v>
      </c>
      <c r="E79" s="21">
        <f t="shared" si="25"/>
        <v>0</v>
      </c>
      <c r="F79" s="21">
        <f t="shared" si="26"/>
        <v>0</v>
      </c>
      <c r="G79" s="21">
        <f t="shared" ca="1" si="27"/>
        <v>0</v>
      </c>
      <c r="H79" s="21">
        <f t="shared" si="28"/>
        <v>0</v>
      </c>
      <c r="I79" s="39">
        <f t="shared" ca="1" si="29"/>
        <v>0</v>
      </c>
      <c r="J79" s="39">
        <f t="shared" si="30"/>
        <v>0</v>
      </c>
      <c r="K79" s="41">
        <f t="shared" ca="1" si="31"/>
        <v>0.79</v>
      </c>
      <c r="L79" s="40">
        <f t="shared" ca="1" si="32"/>
        <v>24.455000000000002</v>
      </c>
      <c r="M79" s="40">
        <f t="shared" ca="1" si="33"/>
        <v>25.245000000000001</v>
      </c>
      <c r="N79" s="21">
        <f t="shared" ca="1" si="34"/>
        <v>24.85</v>
      </c>
      <c r="O79" s="21" t="str">
        <f t="shared" si="35"/>
        <v/>
      </c>
      <c r="P79" s="47">
        <f t="shared" ca="1" si="36"/>
        <v>26.838333333333335</v>
      </c>
      <c r="Q79" s="47">
        <f t="shared" si="37"/>
        <v>25.557692307692307</v>
      </c>
      <c r="R79" s="38">
        <f t="shared" si="38"/>
        <v>120000</v>
      </c>
      <c r="S79" s="38">
        <f t="shared" si="39"/>
        <v>130000</v>
      </c>
      <c r="T79" s="38">
        <f t="shared" si="40"/>
        <v>-10000</v>
      </c>
      <c r="U79" s="38">
        <f t="shared" ca="1" si="41"/>
        <v>101900</v>
      </c>
      <c r="V79" s="38">
        <f t="shared" ca="1" si="42"/>
        <v>-146600</v>
      </c>
    </row>
    <row r="80" spans="1:24" x14ac:dyDescent="0.2">
      <c r="A80" s="21">
        <f t="shared" si="23"/>
        <v>62</v>
      </c>
      <c r="B80" s="38">
        <f ca="1">model1!B80</f>
        <v>9998.9801279137173</v>
      </c>
      <c r="C80" s="21" t="s">
        <v>50</v>
      </c>
      <c r="D80" s="38">
        <f t="shared" ca="1" si="24"/>
        <v>240</v>
      </c>
      <c r="E80" s="21">
        <f t="shared" si="25"/>
        <v>0</v>
      </c>
      <c r="F80" s="21">
        <f t="shared" si="26"/>
        <v>0</v>
      </c>
      <c r="G80" s="21">
        <f t="shared" ca="1" si="27"/>
        <v>0</v>
      </c>
      <c r="H80" s="21">
        <f t="shared" si="28"/>
        <v>0</v>
      </c>
      <c r="I80" s="39">
        <f t="shared" ca="1" si="29"/>
        <v>0</v>
      </c>
      <c r="J80" s="39">
        <f t="shared" si="30"/>
        <v>0</v>
      </c>
      <c r="K80" s="41">
        <f t="shared" ca="1" si="31"/>
        <v>0.78</v>
      </c>
      <c r="L80" s="40">
        <f t="shared" ca="1" si="32"/>
        <v>24.46</v>
      </c>
      <c r="M80" s="40">
        <f t="shared" ca="1" si="33"/>
        <v>25.240000000000002</v>
      </c>
      <c r="N80" s="21">
        <f t="shared" ca="1" si="34"/>
        <v>24.85</v>
      </c>
      <c r="O80" s="21" t="str">
        <f t="shared" si="35"/>
        <v/>
      </c>
      <c r="P80" s="47">
        <f t="shared" ca="1" si="36"/>
        <v>26.838333333333335</v>
      </c>
      <c r="Q80" s="47">
        <f t="shared" si="37"/>
        <v>25.557692307692307</v>
      </c>
      <c r="R80" s="38">
        <f t="shared" si="38"/>
        <v>120000</v>
      </c>
      <c r="S80" s="38">
        <f t="shared" si="39"/>
        <v>130000</v>
      </c>
      <c r="T80" s="38">
        <f t="shared" si="40"/>
        <v>-10000</v>
      </c>
      <c r="U80" s="38">
        <f t="shared" ca="1" si="41"/>
        <v>101900</v>
      </c>
      <c r="V80" s="38">
        <f t="shared" ca="1" si="42"/>
        <v>-146600</v>
      </c>
    </row>
    <row r="81" spans="1:22" x14ac:dyDescent="0.2">
      <c r="A81" s="21">
        <f t="shared" si="23"/>
        <v>63</v>
      </c>
      <c r="B81" s="38">
        <f ca="1">model1!B81</f>
        <v>10238.980127913717</v>
      </c>
      <c r="C81" s="21" t="s">
        <v>50</v>
      </c>
      <c r="D81" s="38">
        <f t="shared" ca="1" si="24"/>
        <v>240</v>
      </c>
      <c r="E81" s="21">
        <f t="shared" si="25"/>
        <v>0</v>
      </c>
      <c r="F81" s="21">
        <f t="shared" si="26"/>
        <v>0</v>
      </c>
      <c r="G81" s="21">
        <f t="shared" ca="1" si="27"/>
        <v>0</v>
      </c>
      <c r="H81" s="21">
        <f t="shared" si="28"/>
        <v>0</v>
      </c>
      <c r="I81" s="39">
        <f t="shared" ca="1" si="29"/>
        <v>0</v>
      </c>
      <c r="J81" s="39">
        <f t="shared" si="30"/>
        <v>0</v>
      </c>
      <c r="K81" s="41">
        <f t="shared" ca="1" si="31"/>
        <v>0.77</v>
      </c>
      <c r="L81" s="40">
        <f t="shared" ca="1" si="32"/>
        <v>24.465</v>
      </c>
      <c r="M81" s="40">
        <f t="shared" ca="1" si="33"/>
        <v>25.235000000000003</v>
      </c>
      <c r="N81" s="21">
        <f t="shared" ca="1" si="34"/>
        <v>24.85</v>
      </c>
      <c r="O81" s="21" t="str">
        <f t="shared" si="35"/>
        <v/>
      </c>
      <c r="P81" s="47">
        <f t="shared" ca="1" si="36"/>
        <v>26.838333333333335</v>
      </c>
      <c r="Q81" s="47">
        <f t="shared" si="37"/>
        <v>25.557692307692307</v>
      </c>
      <c r="R81" s="38">
        <f t="shared" si="38"/>
        <v>120000</v>
      </c>
      <c r="S81" s="38">
        <f t="shared" si="39"/>
        <v>130000</v>
      </c>
      <c r="T81" s="38">
        <f t="shared" si="40"/>
        <v>-10000</v>
      </c>
      <c r="U81" s="38">
        <f t="shared" ca="1" si="41"/>
        <v>101900</v>
      </c>
      <c r="V81" s="38">
        <f t="shared" ca="1" si="42"/>
        <v>-146600</v>
      </c>
    </row>
    <row r="82" spans="1:22" x14ac:dyDescent="0.2">
      <c r="A82" s="21">
        <f t="shared" si="23"/>
        <v>64</v>
      </c>
      <c r="B82" s="38">
        <f ca="1">model1!B82</f>
        <v>10478.980127913717</v>
      </c>
      <c r="C82" s="21" t="s">
        <v>50</v>
      </c>
      <c r="D82" s="38">
        <f t="shared" ca="1" si="24"/>
        <v>240</v>
      </c>
      <c r="E82" s="21">
        <f t="shared" si="25"/>
        <v>0</v>
      </c>
      <c r="F82" s="21">
        <f t="shared" si="26"/>
        <v>0</v>
      </c>
      <c r="G82" s="21">
        <f t="shared" ca="1" si="27"/>
        <v>0</v>
      </c>
      <c r="H82" s="21">
        <f t="shared" si="28"/>
        <v>0</v>
      </c>
      <c r="I82" s="39">
        <f t="shared" ca="1" si="29"/>
        <v>0</v>
      </c>
      <c r="J82" s="39">
        <f t="shared" si="30"/>
        <v>0</v>
      </c>
      <c r="K82" s="41">
        <f t="shared" ca="1" si="31"/>
        <v>0.76</v>
      </c>
      <c r="L82" s="40">
        <f t="shared" ca="1" si="32"/>
        <v>24.470000000000002</v>
      </c>
      <c r="M82" s="40">
        <f t="shared" ca="1" si="33"/>
        <v>25.23</v>
      </c>
      <c r="N82" s="21">
        <f t="shared" ca="1" si="34"/>
        <v>24.85</v>
      </c>
      <c r="O82" s="21" t="str">
        <f t="shared" si="35"/>
        <v/>
      </c>
      <c r="P82" s="47">
        <f t="shared" ca="1" si="36"/>
        <v>26.838333333333335</v>
      </c>
      <c r="Q82" s="47">
        <f t="shared" si="37"/>
        <v>25.557692307692307</v>
      </c>
      <c r="R82" s="38">
        <f t="shared" si="38"/>
        <v>120000</v>
      </c>
      <c r="S82" s="38">
        <f t="shared" si="39"/>
        <v>130000</v>
      </c>
      <c r="T82" s="38">
        <f t="shared" si="40"/>
        <v>-10000</v>
      </c>
      <c r="U82" s="38">
        <f t="shared" ca="1" si="41"/>
        <v>101900</v>
      </c>
      <c r="V82" s="38">
        <f t="shared" ca="1" si="42"/>
        <v>-146600</v>
      </c>
    </row>
    <row r="83" spans="1:22" x14ac:dyDescent="0.2">
      <c r="A83" s="21">
        <f t="shared" si="23"/>
        <v>65</v>
      </c>
      <c r="B83" s="38">
        <f ca="1">model1!B83</f>
        <v>10718.980127913717</v>
      </c>
      <c r="C83" s="21" t="s">
        <v>50</v>
      </c>
      <c r="D83" s="38">
        <f t="shared" ca="1" si="24"/>
        <v>240</v>
      </c>
      <c r="E83" s="21">
        <f t="shared" si="25"/>
        <v>0</v>
      </c>
      <c r="F83" s="21">
        <f t="shared" si="26"/>
        <v>0</v>
      </c>
      <c r="G83" s="21">
        <f t="shared" ca="1" si="27"/>
        <v>0</v>
      </c>
      <c r="H83" s="21">
        <f t="shared" si="28"/>
        <v>0</v>
      </c>
      <c r="I83" s="39">
        <f t="shared" ca="1" si="29"/>
        <v>0</v>
      </c>
      <c r="J83" s="39">
        <f t="shared" si="30"/>
        <v>0</v>
      </c>
      <c r="K83" s="41">
        <f t="shared" ca="1" si="31"/>
        <v>0.75</v>
      </c>
      <c r="L83" s="40">
        <f t="shared" ca="1" si="32"/>
        <v>24.475000000000001</v>
      </c>
      <c r="M83" s="40">
        <f t="shared" ca="1" si="33"/>
        <v>25.225000000000001</v>
      </c>
      <c r="N83" s="21">
        <f t="shared" ca="1" si="34"/>
        <v>24.85</v>
      </c>
      <c r="O83" s="21" t="str">
        <f t="shared" si="35"/>
        <v/>
      </c>
      <c r="P83" s="47">
        <f t="shared" ca="1" si="36"/>
        <v>26.838333333333335</v>
      </c>
      <c r="Q83" s="47">
        <f t="shared" si="37"/>
        <v>25.557692307692307</v>
      </c>
      <c r="R83" s="38">
        <f t="shared" si="38"/>
        <v>120000</v>
      </c>
      <c r="S83" s="38">
        <f t="shared" si="39"/>
        <v>130000</v>
      </c>
      <c r="T83" s="38">
        <f t="shared" si="40"/>
        <v>-10000</v>
      </c>
      <c r="U83" s="38">
        <f t="shared" ca="1" si="41"/>
        <v>101900</v>
      </c>
      <c r="V83" s="38">
        <f t="shared" ca="1" si="42"/>
        <v>-146600</v>
      </c>
    </row>
    <row r="84" spans="1:22" x14ac:dyDescent="0.2">
      <c r="A84" s="21">
        <f t="shared" ref="A84:A114" si="43">A83+1</f>
        <v>66</v>
      </c>
      <c r="B84" s="38">
        <f ca="1">model1!B84</f>
        <v>10958.980127913717</v>
      </c>
      <c r="C84" s="21" t="s">
        <v>50</v>
      </c>
      <c r="D84" s="38">
        <f t="shared" ref="D84:D114" ca="1" si="44">((B84-B83)+(B83-B82)+(B82-B81)+(B81-B80))/4</f>
        <v>240</v>
      </c>
      <c r="E84" s="21">
        <f t="shared" ref="E84:E114" si="45">MAX(0,IF(C84="Buy",E83+1,E83-MAX(1,ROUND($F$5*E83,0))))</f>
        <v>0</v>
      </c>
      <c r="F84" s="21">
        <f t="shared" ref="F84:F114" si="46">MAX(0,IF(C84="Sell",F83+1,F83-MAX(1,ROUND($F$5*F83,0))))</f>
        <v>0</v>
      </c>
      <c r="G84" s="21">
        <f t="shared" ref="G84:G114" ca="1" si="47">IF(T84&gt;$N$2,E84+$N$3,IF(T84&lt;0,IF(L83&gt;Q84,E84+$N$3,E84),E84))</f>
        <v>0</v>
      </c>
      <c r="H84" s="21">
        <f t="shared" ref="H84:H114" si="48">IF(T84&lt;$N$2*-1,F84+$N$3,IF(T84&gt;0,(IF(M83-Q84-J66*(1+$N$4)&gt;0,F84+$N$3,F84)),F84))</f>
        <v>0</v>
      </c>
      <c r="I84" s="39">
        <f t="shared" ref="I84:I114" ca="1" si="49">MAX($J$3,IF(C84="Buy",MAX(0,VLOOKUP(G84,Trans2,3,FALSE)+I83),MAX(0,I83-MAX(0.01,ROUND(I83*$F$4,2)))))</f>
        <v>0</v>
      </c>
      <c r="J84" s="39">
        <f t="shared" ref="J84:J114" si="50">MAX($J$3,IF(C84="Sell",MAX(0,VLOOKUP(H84,Trans2,3,FALSE)+J83),MAX(0,J83-MAX(0.01,ROUND(J83*$F$4,2)))))</f>
        <v>0</v>
      </c>
      <c r="K84" s="41">
        <f t="shared" ref="K84:K114" ca="1" si="51">MAX($J$2,J84+$J$4,I84+0.01,IF(C84="Sell",VLOOKUP(F84,Trans2,2,FALSE),IF(C84="Buy",VLOOKUP(E84,Trans2,2,FALSE),0))+VLOOKUP(D84,Intensity2,2,TRUE)+K83)</f>
        <v>0.74</v>
      </c>
      <c r="L84" s="40">
        <f t="shared" ref="L84:L114" ca="1" si="52">IF(C84="Sell",M84-K84,IF(C84="Buy",L83-I84,((L83+M83)/2-K84/2)))</f>
        <v>24.48</v>
      </c>
      <c r="M84" s="40">
        <f t="shared" ref="M84:M114" ca="1" si="53">IF(C84="Sell",M83+J84,IF(C84="Buy",L84+K84,((L83+M83)/2+K84/2)))</f>
        <v>25.220000000000002</v>
      </c>
      <c r="N84" s="21">
        <f t="shared" ref="N84:N114" ca="1" si="54">(L84+M84)/2</f>
        <v>24.85</v>
      </c>
      <c r="O84" s="21" t="str">
        <f t="shared" ref="O84:O114" si="55">IF(C84="Buy",L83,IF(C84="Sell",M83,""))</f>
        <v/>
      </c>
      <c r="P84" s="47">
        <f t="shared" ref="P84:P114" ca="1" si="56">IF(C84="Buy",(O84*10000+R83*P83)/(R83+10000),P83)</f>
        <v>26.838333333333335</v>
      </c>
      <c r="Q84" s="47">
        <f t="shared" ref="Q84:Q114" si="57">IF(C84="Sell",(O84*10000+S83*Q83)/(S83+10000),Q83)</f>
        <v>25.557692307692307</v>
      </c>
      <c r="R84" s="38">
        <f t="shared" ref="R84:R114" si="58">IF(C84="Buy",R83+10000,R83)</f>
        <v>120000</v>
      </c>
      <c r="S84" s="38">
        <f t="shared" ref="S84:S114" si="59">IF(C84="Sell",S83+10000,S83)</f>
        <v>130000</v>
      </c>
      <c r="T84" s="38">
        <f t="shared" ref="T84:T114" si="60">R84-S84</f>
        <v>-10000</v>
      </c>
      <c r="U84" s="38">
        <f t="shared" ref="U84:U114" ca="1" si="61">S84*Q84-R84*P84</f>
        <v>101900</v>
      </c>
      <c r="V84" s="38">
        <f t="shared" ref="V84:V114" ca="1" si="62">T84*N84+U84</f>
        <v>-146600</v>
      </c>
    </row>
    <row r="85" spans="1:22" x14ac:dyDescent="0.2">
      <c r="A85" s="21">
        <f t="shared" si="43"/>
        <v>67</v>
      </c>
      <c r="B85" s="38">
        <f ca="1">model1!B85</f>
        <v>11198.980127913717</v>
      </c>
      <c r="C85" s="21" t="s">
        <v>50</v>
      </c>
      <c r="D85" s="38">
        <f t="shared" ca="1" si="44"/>
        <v>240</v>
      </c>
      <c r="E85" s="21">
        <f t="shared" si="45"/>
        <v>0</v>
      </c>
      <c r="F85" s="21">
        <f t="shared" si="46"/>
        <v>0</v>
      </c>
      <c r="G85" s="21">
        <f t="shared" ca="1" si="47"/>
        <v>0</v>
      </c>
      <c r="H85" s="21">
        <f t="shared" si="48"/>
        <v>0</v>
      </c>
      <c r="I85" s="39">
        <f t="shared" ca="1" si="49"/>
        <v>0</v>
      </c>
      <c r="J85" s="39">
        <f t="shared" si="50"/>
        <v>0</v>
      </c>
      <c r="K85" s="41">
        <f t="shared" ca="1" si="51"/>
        <v>0.73</v>
      </c>
      <c r="L85" s="40">
        <f t="shared" ca="1" si="52"/>
        <v>24.485000000000003</v>
      </c>
      <c r="M85" s="40">
        <f t="shared" ca="1" si="53"/>
        <v>25.215</v>
      </c>
      <c r="N85" s="21">
        <f t="shared" ca="1" si="54"/>
        <v>24.85</v>
      </c>
      <c r="O85" s="21" t="str">
        <f t="shared" si="55"/>
        <v/>
      </c>
      <c r="P85" s="47">
        <f t="shared" ca="1" si="56"/>
        <v>26.838333333333335</v>
      </c>
      <c r="Q85" s="47">
        <f t="shared" si="57"/>
        <v>25.557692307692307</v>
      </c>
      <c r="R85" s="38">
        <f t="shared" si="58"/>
        <v>120000</v>
      </c>
      <c r="S85" s="38">
        <f t="shared" si="59"/>
        <v>130000</v>
      </c>
      <c r="T85" s="38">
        <f t="shared" si="60"/>
        <v>-10000</v>
      </c>
      <c r="U85" s="38">
        <f t="shared" ca="1" si="61"/>
        <v>101900</v>
      </c>
      <c r="V85" s="38">
        <f t="shared" ca="1" si="62"/>
        <v>-146600</v>
      </c>
    </row>
    <row r="86" spans="1:22" x14ac:dyDescent="0.2">
      <c r="A86" s="21">
        <f t="shared" si="43"/>
        <v>68</v>
      </c>
      <c r="B86" s="38">
        <f ca="1">model1!B86</f>
        <v>11438.980127913717</v>
      </c>
      <c r="C86" s="21" t="s">
        <v>50</v>
      </c>
      <c r="D86" s="38">
        <f t="shared" ca="1" si="44"/>
        <v>240</v>
      </c>
      <c r="E86" s="21">
        <f t="shared" si="45"/>
        <v>0</v>
      </c>
      <c r="F86" s="21">
        <f t="shared" si="46"/>
        <v>0</v>
      </c>
      <c r="G86" s="21">
        <f t="shared" ca="1" si="47"/>
        <v>0</v>
      </c>
      <c r="H86" s="21">
        <f t="shared" si="48"/>
        <v>0</v>
      </c>
      <c r="I86" s="39">
        <f t="shared" ca="1" si="49"/>
        <v>0</v>
      </c>
      <c r="J86" s="39">
        <f t="shared" si="50"/>
        <v>0</v>
      </c>
      <c r="K86" s="41">
        <f t="shared" ca="1" si="51"/>
        <v>0.72</v>
      </c>
      <c r="L86" s="40">
        <f t="shared" ca="1" si="52"/>
        <v>24.490000000000002</v>
      </c>
      <c r="M86" s="40">
        <f t="shared" ca="1" si="53"/>
        <v>25.21</v>
      </c>
      <c r="N86" s="21">
        <f t="shared" ca="1" si="54"/>
        <v>24.85</v>
      </c>
      <c r="O86" s="21" t="str">
        <f t="shared" si="55"/>
        <v/>
      </c>
      <c r="P86" s="47">
        <f t="shared" ca="1" si="56"/>
        <v>26.838333333333335</v>
      </c>
      <c r="Q86" s="47">
        <f t="shared" si="57"/>
        <v>25.557692307692307</v>
      </c>
      <c r="R86" s="38">
        <f t="shared" si="58"/>
        <v>120000</v>
      </c>
      <c r="S86" s="38">
        <f t="shared" si="59"/>
        <v>130000</v>
      </c>
      <c r="T86" s="38">
        <f t="shared" si="60"/>
        <v>-10000</v>
      </c>
      <c r="U86" s="38">
        <f t="shared" ca="1" si="61"/>
        <v>101900</v>
      </c>
      <c r="V86" s="38">
        <f t="shared" ca="1" si="62"/>
        <v>-146600</v>
      </c>
    </row>
    <row r="87" spans="1:22" x14ac:dyDescent="0.2">
      <c r="A87" s="21">
        <f t="shared" si="43"/>
        <v>69</v>
      </c>
      <c r="B87" s="38">
        <f ca="1">model1!B87</f>
        <v>11678.980127913717</v>
      </c>
      <c r="C87" s="21" t="s">
        <v>50</v>
      </c>
      <c r="D87" s="38">
        <f t="shared" ca="1" si="44"/>
        <v>240</v>
      </c>
      <c r="E87" s="21">
        <f t="shared" si="45"/>
        <v>0</v>
      </c>
      <c r="F87" s="21">
        <f t="shared" si="46"/>
        <v>0</v>
      </c>
      <c r="G87" s="21">
        <f t="shared" ca="1" si="47"/>
        <v>0</v>
      </c>
      <c r="H87" s="21">
        <f t="shared" si="48"/>
        <v>0</v>
      </c>
      <c r="I87" s="39">
        <f t="shared" ca="1" si="49"/>
        <v>0</v>
      </c>
      <c r="J87" s="39">
        <f t="shared" si="50"/>
        <v>0</v>
      </c>
      <c r="K87" s="41">
        <f t="shared" ca="1" si="51"/>
        <v>0.71</v>
      </c>
      <c r="L87" s="40">
        <f t="shared" ca="1" si="52"/>
        <v>24.495000000000001</v>
      </c>
      <c r="M87" s="40">
        <f t="shared" ca="1" si="53"/>
        <v>25.205000000000002</v>
      </c>
      <c r="N87" s="21">
        <f t="shared" ca="1" si="54"/>
        <v>24.85</v>
      </c>
      <c r="O87" s="21" t="str">
        <f t="shared" si="55"/>
        <v/>
      </c>
      <c r="P87" s="47">
        <f t="shared" ca="1" si="56"/>
        <v>26.838333333333335</v>
      </c>
      <c r="Q87" s="47">
        <f t="shared" si="57"/>
        <v>25.557692307692307</v>
      </c>
      <c r="R87" s="38">
        <f t="shared" si="58"/>
        <v>120000</v>
      </c>
      <c r="S87" s="38">
        <f t="shared" si="59"/>
        <v>130000</v>
      </c>
      <c r="T87" s="38">
        <f t="shared" si="60"/>
        <v>-10000</v>
      </c>
      <c r="U87" s="38">
        <f t="shared" ca="1" si="61"/>
        <v>101900</v>
      </c>
      <c r="V87" s="38">
        <f t="shared" ca="1" si="62"/>
        <v>-146600</v>
      </c>
    </row>
    <row r="88" spans="1:22" x14ac:dyDescent="0.2">
      <c r="A88" s="21">
        <f t="shared" si="43"/>
        <v>70</v>
      </c>
      <c r="B88" s="38">
        <f ca="1">model1!B88</f>
        <v>11918.980127913717</v>
      </c>
      <c r="C88" s="21" t="s">
        <v>50</v>
      </c>
      <c r="D88" s="38">
        <f t="shared" ca="1" si="44"/>
        <v>240</v>
      </c>
      <c r="E88" s="21">
        <f t="shared" si="45"/>
        <v>0</v>
      </c>
      <c r="F88" s="21">
        <f t="shared" si="46"/>
        <v>0</v>
      </c>
      <c r="G88" s="21">
        <f t="shared" ca="1" si="47"/>
        <v>0</v>
      </c>
      <c r="H88" s="21">
        <f t="shared" si="48"/>
        <v>0</v>
      </c>
      <c r="I88" s="39">
        <f t="shared" ca="1" si="49"/>
        <v>0</v>
      </c>
      <c r="J88" s="39">
        <f t="shared" si="50"/>
        <v>0</v>
      </c>
      <c r="K88" s="41">
        <f t="shared" ca="1" si="51"/>
        <v>0.7</v>
      </c>
      <c r="L88" s="40">
        <f t="shared" ca="1" si="52"/>
        <v>24.5</v>
      </c>
      <c r="M88" s="40">
        <f t="shared" ca="1" si="53"/>
        <v>25.200000000000003</v>
      </c>
      <c r="N88" s="21">
        <f t="shared" ca="1" si="54"/>
        <v>24.85</v>
      </c>
      <c r="O88" s="21" t="str">
        <f t="shared" si="55"/>
        <v/>
      </c>
      <c r="P88" s="47">
        <f t="shared" ca="1" si="56"/>
        <v>26.838333333333335</v>
      </c>
      <c r="Q88" s="47">
        <f t="shared" si="57"/>
        <v>25.557692307692307</v>
      </c>
      <c r="R88" s="38">
        <f t="shared" si="58"/>
        <v>120000</v>
      </c>
      <c r="S88" s="38">
        <f t="shared" si="59"/>
        <v>130000</v>
      </c>
      <c r="T88" s="38">
        <f t="shared" si="60"/>
        <v>-10000</v>
      </c>
      <c r="U88" s="38">
        <f t="shared" ca="1" si="61"/>
        <v>101900</v>
      </c>
      <c r="V88" s="38">
        <f t="shared" ca="1" si="62"/>
        <v>-146600</v>
      </c>
    </row>
    <row r="89" spans="1:22" x14ac:dyDescent="0.2">
      <c r="A89" s="21">
        <f t="shared" si="43"/>
        <v>71</v>
      </c>
      <c r="B89" s="38">
        <f ca="1">model1!B89</f>
        <v>12158.980127913717</v>
      </c>
      <c r="C89" s="21" t="s">
        <v>50</v>
      </c>
      <c r="D89" s="38">
        <f t="shared" ca="1" si="44"/>
        <v>240</v>
      </c>
      <c r="E89" s="21">
        <f t="shared" si="45"/>
        <v>0</v>
      </c>
      <c r="F89" s="21">
        <f t="shared" si="46"/>
        <v>0</v>
      </c>
      <c r="G89" s="21">
        <f t="shared" ca="1" si="47"/>
        <v>0</v>
      </c>
      <c r="H89" s="21">
        <f t="shared" si="48"/>
        <v>0</v>
      </c>
      <c r="I89" s="39">
        <f t="shared" ca="1" si="49"/>
        <v>0</v>
      </c>
      <c r="J89" s="39">
        <f t="shared" si="50"/>
        <v>0</v>
      </c>
      <c r="K89" s="41">
        <f t="shared" ca="1" si="51"/>
        <v>0.69</v>
      </c>
      <c r="L89" s="40">
        <f t="shared" ca="1" si="52"/>
        <v>24.505000000000003</v>
      </c>
      <c r="M89" s="40">
        <f t="shared" ca="1" si="53"/>
        <v>25.195</v>
      </c>
      <c r="N89" s="21">
        <f t="shared" ca="1" si="54"/>
        <v>24.85</v>
      </c>
      <c r="O89" s="21" t="str">
        <f t="shared" si="55"/>
        <v/>
      </c>
      <c r="P89" s="47">
        <f t="shared" ca="1" si="56"/>
        <v>26.838333333333335</v>
      </c>
      <c r="Q89" s="47">
        <f t="shared" si="57"/>
        <v>25.557692307692307</v>
      </c>
      <c r="R89" s="38">
        <f t="shared" si="58"/>
        <v>120000</v>
      </c>
      <c r="S89" s="38">
        <f t="shared" si="59"/>
        <v>130000</v>
      </c>
      <c r="T89" s="38">
        <f t="shared" si="60"/>
        <v>-10000</v>
      </c>
      <c r="U89" s="38">
        <f t="shared" ca="1" si="61"/>
        <v>101900</v>
      </c>
      <c r="V89" s="38">
        <f t="shared" ca="1" si="62"/>
        <v>-146600</v>
      </c>
    </row>
    <row r="90" spans="1:22" x14ac:dyDescent="0.2">
      <c r="A90" s="21">
        <f t="shared" si="43"/>
        <v>72</v>
      </c>
      <c r="B90" s="38">
        <f ca="1">model1!B90</f>
        <v>12398.980127913717</v>
      </c>
      <c r="C90" s="21" t="s">
        <v>50</v>
      </c>
      <c r="D90" s="38">
        <f t="shared" ca="1" si="44"/>
        <v>240</v>
      </c>
      <c r="E90" s="21">
        <f t="shared" si="45"/>
        <v>0</v>
      </c>
      <c r="F90" s="21">
        <f t="shared" si="46"/>
        <v>0</v>
      </c>
      <c r="G90" s="21">
        <f t="shared" ca="1" si="47"/>
        <v>0</v>
      </c>
      <c r="H90" s="21">
        <f t="shared" si="48"/>
        <v>0</v>
      </c>
      <c r="I90" s="39">
        <f t="shared" ca="1" si="49"/>
        <v>0</v>
      </c>
      <c r="J90" s="39">
        <f t="shared" si="50"/>
        <v>0</v>
      </c>
      <c r="K90" s="41">
        <f t="shared" ca="1" si="51"/>
        <v>0.67999999999999994</v>
      </c>
      <c r="L90" s="40">
        <f t="shared" ca="1" si="52"/>
        <v>24.51</v>
      </c>
      <c r="M90" s="40">
        <f t="shared" ca="1" si="53"/>
        <v>25.19</v>
      </c>
      <c r="N90" s="21">
        <f t="shared" ca="1" si="54"/>
        <v>24.85</v>
      </c>
      <c r="O90" s="21" t="str">
        <f t="shared" si="55"/>
        <v/>
      </c>
      <c r="P90" s="47">
        <f t="shared" ca="1" si="56"/>
        <v>26.838333333333335</v>
      </c>
      <c r="Q90" s="47">
        <f t="shared" si="57"/>
        <v>25.557692307692307</v>
      </c>
      <c r="R90" s="38">
        <f t="shared" si="58"/>
        <v>120000</v>
      </c>
      <c r="S90" s="38">
        <f t="shared" si="59"/>
        <v>130000</v>
      </c>
      <c r="T90" s="38">
        <f t="shared" si="60"/>
        <v>-10000</v>
      </c>
      <c r="U90" s="38">
        <f t="shared" ca="1" si="61"/>
        <v>101900</v>
      </c>
      <c r="V90" s="38">
        <f t="shared" ca="1" si="62"/>
        <v>-146600</v>
      </c>
    </row>
    <row r="91" spans="1:22" x14ac:dyDescent="0.2">
      <c r="A91" s="21">
        <f t="shared" si="43"/>
        <v>73</v>
      </c>
      <c r="B91" s="38">
        <f ca="1">model1!B91</f>
        <v>12638.980127913717</v>
      </c>
      <c r="C91" s="21" t="s">
        <v>50</v>
      </c>
      <c r="D91" s="38">
        <f t="shared" ca="1" si="44"/>
        <v>240</v>
      </c>
      <c r="E91" s="21">
        <f t="shared" si="45"/>
        <v>0</v>
      </c>
      <c r="F91" s="21">
        <f t="shared" si="46"/>
        <v>0</v>
      </c>
      <c r="G91" s="21">
        <f t="shared" ca="1" si="47"/>
        <v>0</v>
      </c>
      <c r="H91" s="21">
        <f t="shared" si="48"/>
        <v>0</v>
      </c>
      <c r="I91" s="39">
        <f t="shared" ca="1" si="49"/>
        <v>0</v>
      </c>
      <c r="J91" s="39">
        <f t="shared" si="50"/>
        <v>0</v>
      </c>
      <c r="K91" s="41">
        <f t="shared" ca="1" si="51"/>
        <v>0.66999999999999993</v>
      </c>
      <c r="L91" s="40">
        <f t="shared" ca="1" si="52"/>
        <v>24.515000000000001</v>
      </c>
      <c r="M91" s="40">
        <f t="shared" ca="1" si="53"/>
        <v>25.185000000000002</v>
      </c>
      <c r="N91" s="21">
        <f t="shared" ca="1" si="54"/>
        <v>24.85</v>
      </c>
      <c r="O91" s="21" t="str">
        <f t="shared" si="55"/>
        <v/>
      </c>
      <c r="P91" s="47">
        <f t="shared" ca="1" si="56"/>
        <v>26.838333333333335</v>
      </c>
      <c r="Q91" s="47">
        <f t="shared" si="57"/>
        <v>25.557692307692307</v>
      </c>
      <c r="R91" s="38">
        <f t="shared" si="58"/>
        <v>120000</v>
      </c>
      <c r="S91" s="38">
        <f t="shared" si="59"/>
        <v>130000</v>
      </c>
      <c r="T91" s="38">
        <f t="shared" si="60"/>
        <v>-10000</v>
      </c>
      <c r="U91" s="38">
        <f t="shared" ca="1" si="61"/>
        <v>101900</v>
      </c>
      <c r="V91" s="38">
        <f t="shared" ca="1" si="62"/>
        <v>-146600</v>
      </c>
    </row>
    <row r="92" spans="1:22" x14ac:dyDescent="0.2">
      <c r="A92" s="21">
        <f t="shared" si="43"/>
        <v>74</v>
      </c>
      <c r="B92" s="38">
        <f ca="1">model1!B92</f>
        <v>12878.980127913717</v>
      </c>
      <c r="C92" s="21" t="s">
        <v>50</v>
      </c>
      <c r="D92" s="38">
        <f t="shared" ca="1" si="44"/>
        <v>240</v>
      </c>
      <c r="E92" s="21">
        <f t="shared" si="45"/>
        <v>0</v>
      </c>
      <c r="F92" s="21">
        <f t="shared" si="46"/>
        <v>0</v>
      </c>
      <c r="G92" s="21">
        <f t="shared" ca="1" si="47"/>
        <v>0</v>
      </c>
      <c r="H92" s="21">
        <f t="shared" si="48"/>
        <v>0</v>
      </c>
      <c r="I92" s="39">
        <f t="shared" ca="1" si="49"/>
        <v>0</v>
      </c>
      <c r="J92" s="39">
        <f t="shared" si="50"/>
        <v>0</v>
      </c>
      <c r="K92" s="41">
        <f t="shared" ca="1" si="51"/>
        <v>0.65999999999999992</v>
      </c>
      <c r="L92" s="40">
        <f t="shared" ca="1" si="52"/>
        <v>24.520000000000003</v>
      </c>
      <c r="M92" s="40">
        <f t="shared" ca="1" si="53"/>
        <v>25.18</v>
      </c>
      <c r="N92" s="21">
        <f t="shared" ca="1" si="54"/>
        <v>24.85</v>
      </c>
      <c r="O92" s="21" t="str">
        <f t="shared" si="55"/>
        <v/>
      </c>
      <c r="P92" s="47">
        <f t="shared" ca="1" si="56"/>
        <v>26.838333333333335</v>
      </c>
      <c r="Q92" s="47">
        <f t="shared" si="57"/>
        <v>25.557692307692307</v>
      </c>
      <c r="R92" s="38">
        <f t="shared" si="58"/>
        <v>120000</v>
      </c>
      <c r="S92" s="38">
        <f t="shared" si="59"/>
        <v>130000</v>
      </c>
      <c r="T92" s="38">
        <f t="shared" si="60"/>
        <v>-10000</v>
      </c>
      <c r="U92" s="38">
        <f t="shared" ca="1" si="61"/>
        <v>101900</v>
      </c>
      <c r="V92" s="38">
        <f t="shared" ca="1" si="62"/>
        <v>-146600</v>
      </c>
    </row>
    <row r="93" spans="1:22" x14ac:dyDescent="0.2">
      <c r="A93" s="21">
        <f t="shared" si="43"/>
        <v>75</v>
      </c>
      <c r="B93" s="38">
        <f ca="1">model1!B93</f>
        <v>13118.980127913717</v>
      </c>
      <c r="C93" s="21" t="s">
        <v>50</v>
      </c>
      <c r="D93" s="38">
        <f t="shared" ca="1" si="44"/>
        <v>240</v>
      </c>
      <c r="E93" s="21">
        <f t="shared" si="45"/>
        <v>0</v>
      </c>
      <c r="F93" s="21">
        <f t="shared" si="46"/>
        <v>0</v>
      </c>
      <c r="G93" s="21">
        <f t="shared" ca="1" si="47"/>
        <v>0</v>
      </c>
      <c r="H93" s="21">
        <f t="shared" si="48"/>
        <v>0</v>
      </c>
      <c r="I93" s="39">
        <f t="shared" ca="1" si="49"/>
        <v>0</v>
      </c>
      <c r="J93" s="39">
        <f t="shared" si="50"/>
        <v>0</v>
      </c>
      <c r="K93" s="41">
        <f t="shared" ca="1" si="51"/>
        <v>0.64999999999999991</v>
      </c>
      <c r="L93" s="40">
        <f t="shared" ca="1" si="52"/>
        <v>24.525000000000002</v>
      </c>
      <c r="M93" s="40">
        <f t="shared" ca="1" si="53"/>
        <v>25.175000000000001</v>
      </c>
      <c r="N93" s="21">
        <f t="shared" ca="1" si="54"/>
        <v>24.85</v>
      </c>
      <c r="O93" s="21" t="str">
        <f t="shared" si="55"/>
        <v/>
      </c>
      <c r="P93" s="47">
        <f t="shared" ca="1" si="56"/>
        <v>26.838333333333335</v>
      </c>
      <c r="Q93" s="47">
        <f t="shared" si="57"/>
        <v>25.557692307692307</v>
      </c>
      <c r="R93" s="38">
        <f t="shared" si="58"/>
        <v>120000</v>
      </c>
      <c r="S93" s="38">
        <f t="shared" si="59"/>
        <v>130000</v>
      </c>
      <c r="T93" s="38">
        <f t="shared" si="60"/>
        <v>-10000</v>
      </c>
      <c r="U93" s="38">
        <f t="shared" ca="1" si="61"/>
        <v>101900</v>
      </c>
      <c r="V93" s="38">
        <f t="shared" ca="1" si="62"/>
        <v>-146600</v>
      </c>
    </row>
    <row r="94" spans="1:22" x14ac:dyDescent="0.2">
      <c r="A94" s="21">
        <f t="shared" si="43"/>
        <v>76</v>
      </c>
      <c r="B94" s="38">
        <f ca="1">model1!B94</f>
        <v>13358.980127913717</v>
      </c>
      <c r="C94" s="21" t="s">
        <v>50</v>
      </c>
      <c r="D94" s="38">
        <f t="shared" ca="1" si="44"/>
        <v>240</v>
      </c>
      <c r="E94" s="21">
        <f t="shared" si="45"/>
        <v>0</v>
      </c>
      <c r="F94" s="21">
        <f t="shared" si="46"/>
        <v>0</v>
      </c>
      <c r="G94" s="21">
        <f t="shared" ca="1" si="47"/>
        <v>0</v>
      </c>
      <c r="H94" s="21">
        <f t="shared" si="48"/>
        <v>0</v>
      </c>
      <c r="I94" s="39">
        <f t="shared" ca="1" si="49"/>
        <v>0</v>
      </c>
      <c r="J94" s="39">
        <f t="shared" si="50"/>
        <v>0</v>
      </c>
      <c r="K94" s="41">
        <f t="shared" ca="1" si="51"/>
        <v>0.6399999999999999</v>
      </c>
      <c r="L94" s="40">
        <f t="shared" ca="1" si="52"/>
        <v>24.53</v>
      </c>
      <c r="M94" s="40">
        <f t="shared" ca="1" si="53"/>
        <v>25.17</v>
      </c>
      <c r="N94" s="21">
        <f t="shared" ca="1" si="54"/>
        <v>24.85</v>
      </c>
      <c r="O94" s="21" t="str">
        <f t="shared" si="55"/>
        <v/>
      </c>
      <c r="P94" s="47">
        <f t="shared" ca="1" si="56"/>
        <v>26.838333333333335</v>
      </c>
      <c r="Q94" s="47">
        <f t="shared" si="57"/>
        <v>25.557692307692307</v>
      </c>
      <c r="R94" s="38">
        <f t="shared" si="58"/>
        <v>120000</v>
      </c>
      <c r="S94" s="38">
        <f t="shared" si="59"/>
        <v>130000</v>
      </c>
      <c r="T94" s="38">
        <f t="shared" si="60"/>
        <v>-10000</v>
      </c>
      <c r="U94" s="38">
        <f t="shared" ca="1" si="61"/>
        <v>101900</v>
      </c>
      <c r="V94" s="38">
        <f t="shared" ca="1" si="62"/>
        <v>-146600</v>
      </c>
    </row>
    <row r="95" spans="1:22" x14ac:dyDescent="0.2">
      <c r="A95" s="21">
        <f t="shared" si="43"/>
        <v>77</v>
      </c>
      <c r="B95" s="38">
        <f ca="1">model1!B95</f>
        <v>13598.980127913717</v>
      </c>
      <c r="C95" s="21" t="s">
        <v>50</v>
      </c>
      <c r="D95" s="38">
        <f t="shared" ca="1" si="44"/>
        <v>240</v>
      </c>
      <c r="E95" s="21">
        <f t="shared" si="45"/>
        <v>0</v>
      </c>
      <c r="F95" s="21">
        <f t="shared" si="46"/>
        <v>0</v>
      </c>
      <c r="G95" s="21">
        <f t="shared" ca="1" si="47"/>
        <v>0</v>
      </c>
      <c r="H95" s="21">
        <f t="shared" si="48"/>
        <v>0</v>
      </c>
      <c r="I95" s="39">
        <f t="shared" ca="1" si="49"/>
        <v>0</v>
      </c>
      <c r="J95" s="39">
        <f t="shared" si="50"/>
        <v>0</v>
      </c>
      <c r="K95" s="41">
        <f t="shared" ca="1" si="51"/>
        <v>0.62999999999999989</v>
      </c>
      <c r="L95" s="40">
        <f t="shared" ca="1" si="52"/>
        <v>24.535</v>
      </c>
      <c r="M95" s="40">
        <f t="shared" ca="1" si="53"/>
        <v>25.165000000000003</v>
      </c>
      <c r="N95" s="21">
        <f t="shared" ca="1" si="54"/>
        <v>24.85</v>
      </c>
      <c r="O95" s="21" t="str">
        <f t="shared" si="55"/>
        <v/>
      </c>
      <c r="P95" s="47">
        <f t="shared" ca="1" si="56"/>
        <v>26.838333333333335</v>
      </c>
      <c r="Q95" s="47">
        <f t="shared" si="57"/>
        <v>25.557692307692307</v>
      </c>
      <c r="R95" s="38">
        <f t="shared" si="58"/>
        <v>120000</v>
      </c>
      <c r="S95" s="38">
        <f t="shared" si="59"/>
        <v>130000</v>
      </c>
      <c r="T95" s="38">
        <f t="shared" si="60"/>
        <v>-10000</v>
      </c>
      <c r="U95" s="38">
        <f t="shared" ca="1" si="61"/>
        <v>101900</v>
      </c>
      <c r="V95" s="38">
        <f t="shared" ca="1" si="62"/>
        <v>-146600</v>
      </c>
    </row>
    <row r="96" spans="1:22" x14ac:dyDescent="0.2">
      <c r="A96" s="21">
        <f t="shared" si="43"/>
        <v>78</v>
      </c>
      <c r="B96" s="38">
        <f ca="1">model1!B96</f>
        <v>13838.980127913717</v>
      </c>
      <c r="C96" s="21" t="s">
        <v>50</v>
      </c>
      <c r="D96" s="38">
        <f t="shared" ca="1" si="44"/>
        <v>240</v>
      </c>
      <c r="E96" s="21">
        <f t="shared" si="45"/>
        <v>0</v>
      </c>
      <c r="F96" s="21">
        <f t="shared" si="46"/>
        <v>0</v>
      </c>
      <c r="G96" s="21">
        <f t="shared" ca="1" si="47"/>
        <v>0</v>
      </c>
      <c r="H96" s="21">
        <f t="shared" si="48"/>
        <v>0</v>
      </c>
      <c r="I96" s="39">
        <f t="shared" ca="1" si="49"/>
        <v>0</v>
      </c>
      <c r="J96" s="39">
        <f t="shared" si="50"/>
        <v>0</v>
      </c>
      <c r="K96" s="41">
        <f t="shared" ca="1" si="51"/>
        <v>0.61999999999999988</v>
      </c>
      <c r="L96" s="40">
        <f t="shared" ca="1" si="52"/>
        <v>24.540000000000003</v>
      </c>
      <c r="M96" s="40">
        <f t="shared" ca="1" si="53"/>
        <v>25.16</v>
      </c>
      <c r="N96" s="21">
        <f t="shared" ca="1" si="54"/>
        <v>24.85</v>
      </c>
      <c r="O96" s="21" t="str">
        <f t="shared" si="55"/>
        <v/>
      </c>
      <c r="P96" s="47">
        <f t="shared" ca="1" si="56"/>
        <v>26.838333333333335</v>
      </c>
      <c r="Q96" s="47">
        <f t="shared" si="57"/>
        <v>25.557692307692307</v>
      </c>
      <c r="R96" s="38">
        <f t="shared" si="58"/>
        <v>120000</v>
      </c>
      <c r="S96" s="38">
        <f t="shared" si="59"/>
        <v>130000</v>
      </c>
      <c r="T96" s="38">
        <f t="shared" si="60"/>
        <v>-10000</v>
      </c>
      <c r="U96" s="38">
        <f t="shared" ca="1" si="61"/>
        <v>101900</v>
      </c>
      <c r="V96" s="38">
        <f t="shared" ca="1" si="62"/>
        <v>-146600</v>
      </c>
    </row>
    <row r="97" spans="1:22" x14ac:dyDescent="0.2">
      <c r="A97" s="21">
        <f t="shared" si="43"/>
        <v>79</v>
      </c>
      <c r="B97" s="38">
        <f ca="1">model1!B97</f>
        <v>14078.980127913717</v>
      </c>
      <c r="C97" s="21" t="s">
        <v>50</v>
      </c>
      <c r="D97" s="38">
        <f t="shared" ca="1" si="44"/>
        <v>240</v>
      </c>
      <c r="E97" s="21">
        <f t="shared" si="45"/>
        <v>0</v>
      </c>
      <c r="F97" s="21">
        <f t="shared" si="46"/>
        <v>0</v>
      </c>
      <c r="G97" s="21">
        <f t="shared" ca="1" si="47"/>
        <v>0</v>
      </c>
      <c r="H97" s="21">
        <f t="shared" si="48"/>
        <v>0</v>
      </c>
      <c r="I97" s="39">
        <f t="shared" ca="1" si="49"/>
        <v>0</v>
      </c>
      <c r="J97" s="39">
        <f t="shared" si="50"/>
        <v>0</v>
      </c>
      <c r="K97" s="41">
        <f t="shared" ca="1" si="51"/>
        <v>0.60999999999999988</v>
      </c>
      <c r="L97" s="40">
        <f t="shared" ca="1" si="52"/>
        <v>24.545000000000002</v>
      </c>
      <c r="M97" s="40">
        <f t="shared" ca="1" si="53"/>
        <v>25.155000000000001</v>
      </c>
      <c r="N97" s="21">
        <f t="shared" ca="1" si="54"/>
        <v>24.85</v>
      </c>
      <c r="O97" s="21" t="str">
        <f t="shared" si="55"/>
        <v/>
      </c>
      <c r="P97" s="47">
        <f t="shared" ca="1" si="56"/>
        <v>26.838333333333335</v>
      </c>
      <c r="Q97" s="47">
        <f t="shared" si="57"/>
        <v>25.557692307692307</v>
      </c>
      <c r="R97" s="38">
        <f t="shared" si="58"/>
        <v>120000</v>
      </c>
      <c r="S97" s="38">
        <f t="shared" si="59"/>
        <v>130000</v>
      </c>
      <c r="T97" s="38">
        <f t="shared" si="60"/>
        <v>-10000</v>
      </c>
      <c r="U97" s="38">
        <f t="shared" ca="1" si="61"/>
        <v>101900</v>
      </c>
      <c r="V97" s="38">
        <f t="shared" ca="1" si="62"/>
        <v>-146600</v>
      </c>
    </row>
    <row r="98" spans="1:22" x14ac:dyDescent="0.2">
      <c r="A98" s="21">
        <f t="shared" si="43"/>
        <v>80</v>
      </c>
      <c r="B98" s="38">
        <f ca="1">model1!B98</f>
        <v>14318.980127913717</v>
      </c>
      <c r="C98" s="21" t="s">
        <v>50</v>
      </c>
      <c r="D98" s="38">
        <f t="shared" ca="1" si="44"/>
        <v>240</v>
      </c>
      <c r="E98" s="21">
        <f t="shared" si="45"/>
        <v>0</v>
      </c>
      <c r="F98" s="21">
        <f t="shared" si="46"/>
        <v>0</v>
      </c>
      <c r="G98" s="21">
        <f t="shared" ca="1" si="47"/>
        <v>0</v>
      </c>
      <c r="H98" s="21">
        <f t="shared" si="48"/>
        <v>0</v>
      </c>
      <c r="I98" s="39">
        <f t="shared" ca="1" si="49"/>
        <v>0</v>
      </c>
      <c r="J98" s="39">
        <f t="shared" si="50"/>
        <v>0</v>
      </c>
      <c r="K98" s="41">
        <f t="shared" ca="1" si="51"/>
        <v>0.59999999999999987</v>
      </c>
      <c r="L98" s="40">
        <f t="shared" ca="1" si="52"/>
        <v>24.55</v>
      </c>
      <c r="M98" s="40">
        <f t="shared" ca="1" si="53"/>
        <v>25.150000000000002</v>
      </c>
      <c r="N98" s="21">
        <f t="shared" ca="1" si="54"/>
        <v>24.85</v>
      </c>
      <c r="O98" s="21" t="str">
        <f t="shared" si="55"/>
        <v/>
      </c>
      <c r="P98" s="47">
        <f t="shared" ca="1" si="56"/>
        <v>26.838333333333335</v>
      </c>
      <c r="Q98" s="47">
        <f t="shared" si="57"/>
        <v>25.557692307692307</v>
      </c>
      <c r="R98" s="38">
        <f t="shared" si="58"/>
        <v>120000</v>
      </c>
      <c r="S98" s="38">
        <f t="shared" si="59"/>
        <v>130000</v>
      </c>
      <c r="T98" s="38">
        <f t="shared" si="60"/>
        <v>-10000</v>
      </c>
      <c r="U98" s="38">
        <f t="shared" ca="1" si="61"/>
        <v>101900</v>
      </c>
      <c r="V98" s="38">
        <f t="shared" ca="1" si="62"/>
        <v>-146600</v>
      </c>
    </row>
    <row r="99" spans="1:22" x14ac:dyDescent="0.2">
      <c r="A99" s="21">
        <f t="shared" si="43"/>
        <v>81</v>
      </c>
      <c r="B99" s="38">
        <f ca="1">model1!B99</f>
        <v>14558.980127913717</v>
      </c>
      <c r="C99" s="21" t="s">
        <v>50</v>
      </c>
      <c r="D99" s="38">
        <f t="shared" ca="1" si="44"/>
        <v>240</v>
      </c>
      <c r="E99" s="21">
        <f t="shared" si="45"/>
        <v>0</v>
      </c>
      <c r="F99" s="21">
        <f t="shared" si="46"/>
        <v>0</v>
      </c>
      <c r="G99" s="21">
        <f t="shared" ca="1" si="47"/>
        <v>0</v>
      </c>
      <c r="H99" s="21">
        <f t="shared" si="48"/>
        <v>0</v>
      </c>
      <c r="I99" s="39">
        <f t="shared" ca="1" si="49"/>
        <v>0</v>
      </c>
      <c r="J99" s="39">
        <f t="shared" si="50"/>
        <v>0</v>
      </c>
      <c r="K99" s="41">
        <f t="shared" ca="1" si="51"/>
        <v>0.58999999999999986</v>
      </c>
      <c r="L99" s="40">
        <f t="shared" ca="1" si="52"/>
        <v>24.555</v>
      </c>
      <c r="M99" s="40">
        <f t="shared" ca="1" si="53"/>
        <v>25.145000000000003</v>
      </c>
      <c r="N99" s="21">
        <f t="shared" ca="1" si="54"/>
        <v>24.85</v>
      </c>
      <c r="O99" s="21" t="str">
        <f t="shared" si="55"/>
        <v/>
      </c>
      <c r="P99" s="47">
        <f t="shared" ca="1" si="56"/>
        <v>26.838333333333335</v>
      </c>
      <c r="Q99" s="47">
        <f t="shared" si="57"/>
        <v>25.557692307692307</v>
      </c>
      <c r="R99" s="38">
        <f t="shared" si="58"/>
        <v>120000</v>
      </c>
      <c r="S99" s="38">
        <f t="shared" si="59"/>
        <v>130000</v>
      </c>
      <c r="T99" s="38">
        <f t="shared" si="60"/>
        <v>-10000</v>
      </c>
      <c r="U99" s="38">
        <f t="shared" ca="1" si="61"/>
        <v>101900</v>
      </c>
      <c r="V99" s="38">
        <f t="shared" ca="1" si="62"/>
        <v>-146600</v>
      </c>
    </row>
    <row r="100" spans="1:22" x14ac:dyDescent="0.2">
      <c r="A100" s="21">
        <f t="shared" si="43"/>
        <v>82</v>
      </c>
      <c r="B100" s="38">
        <f ca="1">model1!B100</f>
        <v>14798.980127913717</v>
      </c>
      <c r="C100" s="21" t="s">
        <v>50</v>
      </c>
      <c r="D100" s="38">
        <f t="shared" ca="1" si="44"/>
        <v>240</v>
      </c>
      <c r="E100" s="21">
        <f t="shared" si="45"/>
        <v>0</v>
      </c>
      <c r="F100" s="21">
        <f t="shared" si="46"/>
        <v>0</v>
      </c>
      <c r="G100" s="21">
        <f t="shared" ca="1" si="47"/>
        <v>0</v>
      </c>
      <c r="H100" s="21">
        <f t="shared" si="48"/>
        <v>0</v>
      </c>
      <c r="I100" s="39">
        <f t="shared" ca="1" si="49"/>
        <v>0</v>
      </c>
      <c r="J100" s="39">
        <f t="shared" si="50"/>
        <v>0</v>
      </c>
      <c r="K100" s="41">
        <f t="shared" ca="1" si="51"/>
        <v>0.57999999999999985</v>
      </c>
      <c r="L100" s="40">
        <f t="shared" ca="1" si="52"/>
        <v>24.560000000000002</v>
      </c>
      <c r="M100" s="40">
        <f t="shared" ca="1" si="53"/>
        <v>25.14</v>
      </c>
      <c r="N100" s="21">
        <f t="shared" ca="1" si="54"/>
        <v>24.85</v>
      </c>
      <c r="O100" s="21" t="str">
        <f t="shared" si="55"/>
        <v/>
      </c>
      <c r="P100" s="47">
        <f t="shared" ca="1" si="56"/>
        <v>26.838333333333335</v>
      </c>
      <c r="Q100" s="47">
        <f t="shared" si="57"/>
        <v>25.557692307692307</v>
      </c>
      <c r="R100" s="38">
        <f t="shared" si="58"/>
        <v>120000</v>
      </c>
      <c r="S100" s="38">
        <f t="shared" si="59"/>
        <v>130000</v>
      </c>
      <c r="T100" s="38">
        <f t="shared" si="60"/>
        <v>-10000</v>
      </c>
      <c r="U100" s="38">
        <f t="shared" ca="1" si="61"/>
        <v>101900</v>
      </c>
      <c r="V100" s="38">
        <f t="shared" ca="1" si="62"/>
        <v>-146600</v>
      </c>
    </row>
    <row r="101" spans="1:22" x14ac:dyDescent="0.2">
      <c r="A101" s="21">
        <f t="shared" si="43"/>
        <v>83</v>
      </c>
      <c r="B101" s="38">
        <f ca="1">model1!B101</f>
        <v>15038.980127913717</v>
      </c>
      <c r="C101" s="21" t="s">
        <v>50</v>
      </c>
      <c r="D101" s="38">
        <f t="shared" ca="1" si="44"/>
        <v>240</v>
      </c>
      <c r="E101" s="21">
        <f t="shared" si="45"/>
        <v>0</v>
      </c>
      <c r="F101" s="21">
        <f t="shared" si="46"/>
        <v>0</v>
      </c>
      <c r="G101" s="21">
        <f t="shared" ca="1" si="47"/>
        <v>0</v>
      </c>
      <c r="H101" s="21">
        <f t="shared" si="48"/>
        <v>0</v>
      </c>
      <c r="I101" s="39">
        <f t="shared" ca="1" si="49"/>
        <v>0</v>
      </c>
      <c r="J101" s="39">
        <f t="shared" si="50"/>
        <v>0</v>
      </c>
      <c r="K101" s="41">
        <f t="shared" ca="1" si="51"/>
        <v>0.56999999999999984</v>
      </c>
      <c r="L101" s="40">
        <f t="shared" ca="1" si="52"/>
        <v>24.565000000000001</v>
      </c>
      <c r="M101" s="40">
        <f t="shared" ca="1" si="53"/>
        <v>25.135000000000002</v>
      </c>
      <c r="N101" s="21">
        <f t="shared" ca="1" si="54"/>
        <v>24.85</v>
      </c>
      <c r="O101" s="21" t="str">
        <f t="shared" si="55"/>
        <v/>
      </c>
      <c r="P101" s="47">
        <f t="shared" ca="1" si="56"/>
        <v>26.838333333333335</v>
      </c>
      <c r="Q101" s="47">
        <f t="shared" si="57"/>
        <v>25.557692307692307</v>
      </c>
      <c r="R101" s="38">
        <f t="shared" si="58"/>
        <v>120000</v>
      </c>
      <c r="S101" s="38">
        <f t="shared" si="59"/>
        <v>130000</v>
      </c>
      <c r="T101" s="38">
        <f t="shared" si="60"/>
        <v>-10000</v>
      </c>
      <c r="U101" s="38">
        <f t="shared" ca="1" si="61"/>
        <v>101900</v>
      </c>
      <c r="V101" s="38">
        <f t="shared" ca="1" si="62"/>
        <v>-146600</v>
      </c>
    </row>
    <row r="102" spans="1:22" x14ac:dyDescent="0.2">
      <c r="A102" s="21">
        <f t="shared" si="43"/>
        <v>84</v>
      </c>
      <c r="B102" s="38">
        <f ca="1">model1!B102</f>
        <v>15278.980127913717</v>
      </c>
      <c r="C102" s="21" t="s">
        <v>50</v>
      </c>
      <c r="D102" s="38">
        <f t="shared" ca="1" si="44"/>
        <v>240</v>
      </c>
      <c r="E102" s="21">
        <f t="shared" si="45"/>
        <v>0</v>
      </c>
      <c r="F102" s="21">
        <f t="shared" si="46"/>
        <v>0</v>
      </c>
      <c r="G102" s="21">
        <f t="shared" ca="1" si="47"/>
        <v>0</v>
      </c>
      <c r="H102" s="21">
        <f t="shared" si="48"/>
        <v>0</v>
      </c>
      <c r="I102" s="39">
        <f t="shared" ca="1" si="49"/>
        <v>0</v>
      </c>
      <c r="J102" s="39">
        <f t="shared" si="50"/>
        <v>0</v>
      </c>
      <c r="K102" s="41">
        <f t="shared" ca="1" si="51"/>
        <v>0.55999999999999983</v>
      </c>
      <c r="L102" s="40">
        <f t="shared" ca="1" si="52"/>
        <v>24.57</v>
      </c>
      <c r="M102" s="40">
        <f t="shared" ca="1" si="53"/>
        <v>25.130000000000003</v>
      </c>
      <c r="N102" s="21">
        <f t="shared" ca="1" si="54"/>
        <v>24.85</v>
      </c>
      <c r="O102" s="21" t="str">
        <f t="shared" si="55"/>
        <v/>
      </c>
      <c r="P102" s="47">
        <f t="shared" ca="1" si="56"/>
        <v>26.838333333333335</v>
      </c>
      <c r="Q102" s="47">
        <f t="shared" si="57"/>
        <v>25.557692307692307</v>
      </c>
      <c r="R102" s="38">
        <f t="shared" si="58"/>
        <v>120000</v>
      </c>
      <c r="S102" s="38">
        <f t="shared" si="59"/>
        <v>130000</v>
      </c>
      <c r="T102" s="38">
        <f t="shared" si="60"/>
        <v>-10000</v>
      </c>
      <c r="U102" s="38">
        <f t="shared" ca="1" si="61"/>
        <v>101900</v>
      </c>
      <c r="V102" s="38">
        <f t="shared" ca="1" si="62"/>
        <v>-146600</v>
      </c>
    </row>
    <row r="103" spans="1:22" x14ac:dyDescent="0.2">
      <c r="A103" s="21">
        <f t="shared" si="43"/>
        <v>85</v>
      </c>
      <c r="B103" s="38">
        <f ca="1">model1!B103</f>
        <v>15518.980127913717</v>
      </c>
      <c r="C103" s="21" t="s">
        <v>50</v>
      </c>
      <c r="D103" s="38">
        <f t="shared" ca="1" si="44"/>
        <v>240</v>
      </c>
      <c r="E103" s="21">
        <f t="shared" si="45"/>
        <v>0</v>
      </c>
      <c r="F103" s="21">
        <f t="shared" si="46"/>
        <v>0</v>
      </c>
      <c r="G103" s="21">
        <f t="shared" ca="1" si="47"/>
        <v>0</v>
      </c>
      <c r="H103" s="21">
        <f t="shared" si="48"/>
        <v>0</v>
      </c>
      <c r="I103" s="39">
        <f t="shared" ca="1" si="49"/>
        <v>0</v>
      </c>
      <c r="J103" s="39">
        <f t="shared" si="50"/>
        <v>0</v>
      </c>
      <c r="K103" s="41">
        <f t="shared" ca="1" si="51"/>
        <v>0.54999999999999982</v>
      </c>
      <c r="L103" s="40">
        <f t="shared" ca="1" si="52"/>
        <v>24.575000000000003</v>
      </c>
      <c r="M103" s="40">
        <f t="shared" ca="1" si="53"/>
        <v>25.125</v>
      </c>
      <c r="N103" s="21">
        <f t="shared" ca="1" si="54"/>
        <v>24.85</v>
      </c>
      <c r="O103" s="21" t="str">
        <f t="shared" si="55"/>
        <v/>
      </c>
      <c r="P103" s="47">
        <f t="shared" ca="1" si="56"/>
        <v>26.838333333333335</v>
      </c>
      <c r="Q103" s="47">
        <f t="shared" si="57"/>
        <v>25.557692307692307</v>
      </c>
      <c r="R103" s="38">
        <f t="shared" si="58"/>
        <v>120000</v>
      </c>
      <c r="S103" s="38">
        <f t="shared" si="59"/>
        <v>130000</v>
      </c>
      <c r="T103" s="38">
        <f t="shared" si="60"/>
        <v>-10000</v>
      </c>
      <c r="U103" s="38">
        <f t="shared" ca="1" si="61"/>
        <v>101900</v>
      </c>
      <c r="V103" s="38">
        <f t="shared" ca="1" si="62"/>
        <v>-146600</v>
      </c>
    </row>
    <row r="104" spans="1:22" x14ac:dyDescent="0.2">
      <c r="A104" s="21">
        <f t="shared" si="43"/>
        <v>86</v>
      </c>
      <c r="B104" s="38">
        <f ca="1">model1!B104</f>
        <v>15758.980127913717</v>
      </c>
      <c r="C104" s="21" t="s">
        <v>50</v>
      </c>
      <c r="D104" s="38">
        <f t="shared" ca="1" si="44"/>
        <v>240</v>
      </c>
      <c r="E104" s="21">
        <f t="shared" si="45"/>
        <v>0</v>
      </c>
      <c r="F104" s="21">
        <f t="shared" si="46"/>
        <v>0</v>
      </c>
      <c r="G104" s="21">
        <f t="shared" ca="1" si="47"/>
        <v>0</v>
      </c>
      <c r="H104" s="21">
        <f t="shared" si="48"/>
        <v>0</v>
      </c>
      <c r="I104" s="39">
        <f t="shared" ca="1" si="49"/>
        <v>0</v>
      </c>
      <c r="J104" s="39">
        <f t="shared" si="50"/>
        <v>0</v>
      </c>
      <c r="K104" s="41">
        <f t="shared" ca="1" si="51"/>
        <v>0.53999999999999981</v>
      </c>
      <c r="L104" s="40">
        <f t="shared" ca="1" si="52"/>
        <v>24.580000000000002</v>
      </c>
      <c r="M104" s="40">
        <f t="shared" ca="1" si="53"/>
        <v>25.12</v>
      </c>
      <c r="N104" s="21">
        <f t="shared" ca="1" si="54"/>
        <v>24.85</v>
      </c>
      <c r="O104" s="21" t="str">
        <f t="shared" si="55"/>
        <v/>
      </c>
      <c r="P104" s="47">
        <f t="shared" ca="1" si="56"/>
        <v>26.838333333333335</v>
      </c>
      <c r="Q104" s="47">
        <f t="shared" si="57"/>
        <v>25.557692307692307</v>
      </c>
      <c r="R104" s="38">
        <f t="shared" si="58"/>
        <v>120000</v>
      </c>
      <c r="S104" s="38">
        <f t="shared" si="59"/>
        <v>130000</v>
      </c>
      <c r="T104" s="38">
        <f t="shared" si="60"/>
        <v>-10000</v>
      </c>
      <c r="U104" s="38">
        <f t="shared" ca="1" si="61"/>
        <v>101900</v>
      </c>
      <c r="V104" s="38">
        <f t="shared" ca="1" si="62"/>
        <v>-146600</v>
      </c>
    </row>
    <row r="105" spans="1:22" x14ac:dyDescent="0.2">
      <c r="A105" s="21">
        <f t="shared" si="43"/>
        <v>87</v>
      </c>
      <c r="B105" s="38">
        <f ca="1">model1!B105</f>
        <v>15998.980127913717</v>
      </c>
      <c r="C105" s="21" t="s">
        <v>50</v>
      </c>
      <c r="D105" s="38">
        <f t="shared" ca="1" si="44"/>
        <v>240</v>
      </c>
      <c r="E105" s="21">
        <f t="shared" si="45"/>
        <v>0</v>
      </c>
      <c r="F105" s="21">
        <f t="shared" si="46"/>
        <v>0</v>
      </c>
      <c r="G105" s="21">
        <f t="shared" ca="1" si="47"/>
        <v>0</v>
      </c>
      <c r="H105" s="21">
        <f t="shared" si="48"/>
        <v>0</v>
      </c>
      <c r="I105" s="39">
        <f t="shared" ca="1" si="49"/>
        <v>0</v>
      </c>
      <c r="J105" s="39">
        <f t="shared" si="50"/>
        <v>0</v>
      </c>
      <c r="K105" s="41">
        <f t="shared" ca="1" si="51"/>
        <v>0.5299999999999998</v>
      </c>
      <c r="L105" s="40">
        <f t="shared" ca="1" si="52"/>
        <v>24.585000000000001</v>
      </c>
      <c r="M105" s="40">
        <f t="shared" ca="1" si="53"/>
        <v>25.115000000000002</v>
      </c>
      <c r="N105" s="21">
        <f t="shared" ca="1" si="54"/>
        <v>24.85</v>
      </c>
      <c r="O105" s="21" t="str">
        <f t="shared" si="55"/>
        <v/>
      </c>
      <c r="P105" s="47">
        <f t="shared" ca="1" si="56"/>
        <v>26.838333333333335</v>
      </c>
      <c r="Q105" s="47">
        <f t="shared" si="57"/>
        <v>25.557692307692307</v>
      </c>
      <c r="R105" s="38">
        <f t="shared" si="58"/>
        <v>120000</v>
      </c>
      <c r="S105" s="38">
        <f t="shared" si="59"/>
        <v>130000</v>
      </c>
      <c r="T105" s="38">
        <f t="shared" si="60"/>
        <v>-10000</v>
      </c>
      <c r="U105" s="38">
        <f t="shared" ca="1" si="61"/>
        <v>101900</v>
      </c>
      <c r="V105" s="38">
        <f t="shared" ca="1" si="62"/>
        <v>-146600</v>
      </c>
    </row>
    <row r="106" spans="1:22" x14ac:dyDescent="0.2">
      <c r="A106" s="21">
        <f t="shared" si="43"/>
        <v>88</v>
      </c>
      <c r="B106" s="38">
        <f ca="1">model1!B106</f>
        <v>16238.980127913717</v>
      </c>
      <c r="C106" s="21" t="s">
        <v>50</v>
      </c>
      <c r="D106" s="38">
        <f t="shared" ca="1" si="44"/>
        <v>240</v>
      </c>
      <c r="E106" s="21">
        <f t="shared" si="45"/>
        <v>0</v>
      </c>
      <c r="F106" s="21">
        <f t="shared" si="46"/>
        <v>0</v>
      </c>
      <c r="G106" s="21">
        <f t="shared" ca="1" si="47"/>
        <v>0</v>
      </c>
      <c r="H106" s="21">
        <f t="shared" si="48"/>
        <v>0</v>
      </c>
      <c r="I106" s="39">
        <f t="shared" ca="1" si="49"/>
        <v>0</v>
      </c>
      <c r="J106" s="39">
        <f t="shared" si="50"/>
        <v>0</v>
      </c>
      <c r="K106" s="41">
        <f t="shared" ca="1" si="51"/>
        <v>0.5199999999999998</v>
      </c>
      <c r="L106" s="40">
        <f t="shared" ca="1" si="52"/>
        <v>24.59</v>
      </c>
      <c r="M106" s="40">
        <f t="shared" ca="1" si="53"/>
        <v>25.110000000000003</v>
      </c>
      <c r="N106" s="21">
        <f t="shared" ca="1" si="54"/>
        <v>24.85</v>
      </c>
      <c r="O106" s="21" t="str">
        <f t="shared" si="55"/>
        <v/>
      </c>
      <c r="P106" s="47">
        <f t="shared" ca="1" si="56"/>
        <v>26.838333333333335</v>
      </c>
      <c r="Q106" s="47">
        <f t="shared" si="57"/>
        <v>25.557692307692307</v>
      </c>
      <c r="R106" s="38">
        <f t="shared" si="58"/>
        <v>120000</v>
      </c>
      <c r="S106" s="38">
        <f t="shared" si="59"/>
        <v>130000</v>
      </c>
      <c r="T106" s="38">
        <f t="shared" si="60"/>
        <v>-10000</v>
      </c>
      <c r="U106" s="38">
        <f t="shared" ca="1" si="61"/>
        <v>101900</v>
      </c>
      <c r="V106" s="38">
        <f t="shared" ca="1" si="62"/>
        <v>-146600</v>
      </c>
    </row>
    <row r="107" spans="1:22" x14ac:dyDescent="0.2">
      <c r="A107" s="21">
        <f t="shared" si="43"/>
        <v>89</v>
      </c>
      <c r="B107" s="38">
        <f ca="1">model1!B107</f>
        <v>16478.980127913717</v>
      </c>
      <c r="C107" s="21" t="s">
        <v>50</v>
      </c>
      <c r="D107" s="38">
        <f t="shared" ca="1" si="44"/>
        <v>240</v>
      </c>
      <c r="E107" s="21">
        <f t="shared" si="45"/>
        <v>0</v>
      </c>
      <c r="F107" s="21">
        <f t="shared" si="46"/>
        <v>0</v>
      </c>
      <c r="G107" s="21">
        <f t="shared" ca="1" si="47"/>
        <v>0</v>
      </c>
      <c r="H107" s="21">
        <f t="shared" si="48"/>
        <v>0</v>
      </c>
      <c r="I107" s="39">
        <f t="shared" ca="1" si="49"/>
        <v>0</v>
      </c>
      <c r="J107" s="39">
        <f t="shared" si="50"/>
        <v>0</v>
      </c>
      <c r="K107" s="41">
        <f t="shared" ca="1" si="51"/>
        <v>0.50999999999999979</v>
      </c>
      <c r="L107" s="40">
        <f t="shared" ca="1" si="52"/>
        <v>24.595000000000002</v>
      </c>
      <c r="M107" s="40">
        <f t="shared" ca="1" si="53"/>
        <v>25.105</v>
      </c>
      <c r="N107" s="21">
        <f t="shared" ca="1" si="54"/>
        <v>24.85</v>
      </c>
      <c r="O107" s="21" t="str">
        <f t="shared" si="55"/>
        <v/>
      </c>
      <c r="P107" s="47">
        <f t="shared" ca="1" si="56"/>
        <v>26.838333333333335</v>
      </c>
      <c r="Q107" s="47">
        <f t="shared" si="57"/>
        <v>25.557692307692307</v>
      </c>
      <c r="R107" s="38">
        <f t="shared" si="58"/>
        <v>120000</v>
      </c>
      <c r="S107" s="38">
        <f t="shared" si="59"/>
        <v>130000</v>
      </c>
      <c r="T107" s="38">
        <f t="shared" si="60"/>
        <v>-10000</v>
      </c>
      <c r="U107" s="38">
        <f t="shared" ca="1" si="61"/>
        <v>101900</v>
      </c>
      <c r="V107" s="38">
        <f t="shared" ca="1" si="62"/>
        <v>-146600</v>
      </c>
    </row>
    <row r="108" spans="1:22" x14ac:dyDescent="0.2">
      <c r="A108" s="21">
        <f t="shared" si="43"/>
        <v>90</v>
      </c>
      <c r="B108" s="38">
        <f ca="1">model1!B108</f>
        <v>16718.980127913717</v>
      </c>
      <c r="C108" s="21" t="s">
        <v>50</v>
      </c>
      <c r="D108" s="38">
        <f t="shared" ca="1" si="44"/>
        <v>240</v>
      </c>
      <c r="E108" s="21">
        <f t="shared" si="45"/>
        <v>0</v>
      </c>
      <c r="F108" s="21">
        <f t="shared" si="46"/>
        <v>0</v>
      </c>
      <c r="G108" s="21">
        <f t="shared" ca="1" si="47"/>
        <v>0</v>
      </c>
      <c r="H108" s="21">
        <f t="shared" si="48"/>
        <v>0</v>
      </c>
      <c r="I108" s="39">
        <f t="shared" ca="1" si="49"/>
        <v>0</v>
      </c>
      <c r="J108" s="39">
        <f t="shared" si="50"/>
        <v>0</v>
      </c>
      <c r="K108" s="41">
        <f t="shared" ca="1" si="51"/>
        <v>0.49999999999999978</v>
      </c>
      <c r="L108" s="40">
        <f t="shared" ca="1" si="52"/>
        <v>24.6</v>
      </c>
      <c r="M108" s="40">
        <f t="shared" ca="1" si="53"/>
        <v>25.1</v>
      </c>
      <c r="N108" s="21">
        <f t="shared" ca="1" si="54"/>
        <v>24.85</v>
      </c>
      <c r="O108" s="21" t="str">
        <f t="shared" si="55"/>
        <v/>
      </c>
      <c r="P108" s="47">
        <f t="shared" ca="1" si="56"/>
        <v>26.838333333333335</v>
      </c>
      <c r="Q108" s="47">
        <f t="shared" si="57"/>
        <v>25.557692307692307</v>
      </c>
      <c r="R108" s="38">
        <f t="shared" si="58"/>
        <v>120000</v>
      </c>
      <c r="S108" s="38">
        <f t="shared" si="59"/>
        <v>130000</v>
      </c>
      <c r="T108" s="38">
        <f t="shared" si="60"/>
        <v>-10000</v>
      </c>
      <c r="U108" s="38">
        <f t="shared" ca="1" si="61"/>
        <v>101900</v>
      </c>
      <c r="V108" s="38">
        <f t="shared" ca="1" si="62"/>
        <v>-146600</v>
      </c>
    </row>
    <row r="109" spans="1:22" x14ac:dyDescent="0.2">
      <c r="A109" s="21">
        <f t="shared" si="43"/>
        <v>91</v>
      </c>
      <c r="B109" s="38">
        <f ca="1">model1!B109</f>
        <v>16958.980127913717</v>
      </c>
      <c r="C109" s="21" t="s">
        <v>50</v>
      </c>
      <c r="D109" s="38">
        <f t="shared" ca="1" si="44"/>
        <v>240</v>
      </c>
      <c r="E109" s="21">
        <f t="shared" si="45"/>
        <v>0</v>
      </c>
      <c r="F109" s="21">
        <f t="shared" si="46"/>
        <v>0</v>
      </c>
      <c r="G109" s="21">
        <f t="shared" ca="1" si="47"/>
        <v>0</v>
      </c>
      <c r="H109" s="21">
        <f t="shared" si="48"/>
        <v>0</v>
      </c>
      <c r="I109" s="39">
        <f t="shared" ca="1" si="49"/>
        <v>0</v>
      </c>
      <c r="J109" s="39">
        <f t="shared" si="50"/>
        <v>0</v>
      </c>
      <c r="K109" s="41">
        <f t="shared" ca="1" si="51"/>
        <v>0.48999999999999977</v>
      </c>
      <c r="L109" s="40">
        <f t="shared" ca="1" si="52"/>
        <v>24.605</v>
      </c>
      <c r="M109" s="40">
        <f t="shared" ca="1" si="53"/>
        <v>25.095000000000002</v>
      </c>
      <c r="N109" s="21">
        <f t="shared" ca="1" si="54"/>
        <v>24.85</v>
      </c>
      <c r="O109" s="21" t="str">
        <f t="shared" si="55"/>
        <v/>
      </c>
      <c r="P109" s="47">
        <f t="shared" ca="1" si="56"/>
        <v>26.838333333333335</v>
      </c>
      <c r="Q109" s="47">
        <f t="shared" si="57"/>
        <v>25.557692307692307</v>
      </c>
      <c r="R109" s="38">
        <f t="shared" si="58"/>
        <v>120000</v>
      </c>
      <c r="S109" s="38">
        <f t="shared" si="59"/>
        <v>130000</v>
      </c>
      <c r="T109" s="38">
        <f t="shared" si="60"/>
        <v>-10000</v>
      </c>
      <c r="U109" s="38">
        <f t="shared" ca="1" si="61"/>
        <v>101900</v>
      </c>
      <c r="V109" s="38">
        <f t="shared" ca="1" si="62"/>
        <v>-146600</v>
      </c>
    </row>
    <row r="110" spans="1:22" x14ac:dyDescent="0.2">
      <c r="A110" s="21">
        <f t="shared" si="43"/>
        <v>92</v>
      </c>
      <c r="B110" s="38">
        <f ca="1">model1!B110</f>
        <v>17198.980127913717</v>
      </c>
      <c r="C110" s="21" t="s">
        <v>50</v>
      </c>
      <c r="D110" s="38">
        <f t="shared" ca="1" si="44"/>
        <v>240</v>
      </c>
      <c r="E110" s="21">
        <f t="shared" si="45"/>
        <v>0</v>
      </c>
      <c r="F110" s="21">
        <f t="shared" si="46"/>
        <v>0</v>
      </c>
      <c r="G110" s="21">
        <f t="shared" ca="1" si="47"/>
        <v>0</v>
      </c>
      <c r="H110" s="21">
        <f t="shared" si="48"/>
        <v>0</v>
      </c>
      <c r="I110" s="39">
        <f t="shared" ca="1" si="49"/>
        <v>0</v>
      </c>
      <c r="J110" s="39">
        <f t="shared" si="50"/>
        <v>0</v>
      </c>
      <c r="K110" s="41">
        <f t="shared" ca="1" si="51"/>
        <v>0.47999999999999976</v>
      </c>
      <c r="L110" s="40">
        <f t="shared" ca="1" si="52"/>
        <v>24.610000000000003</v>
      </c>
      <c r="M110" s="40">
        <f t="shared" ca="1" si="53"/>
        <v>25.09</v>
      </c>
      <c r="N110" s="21">
        <f t="shared" ca="1" si="54"/>
        <v>24.85</v>
      </c>
      <c r="O110" s="21" t="str">
        <f t="shared" si="55"/>
        <v/>
      </c>
      <c r="P110" s="47">
        <f t="shared" ca="1" si="56"/>
        <v>26.838333333333335</v>
      </c>
      <c r="Q110" s="47">
        <f t="shared" si="57"/>
        <v>25.557692307692307</v>
      </c>
      <c r="R110" s="38">
        <f t="shared" si="58"/>
        <v>120000</v>
      </c>
      <c r="S110" s="38">
        <f t="shared" si="59"/>
        <v>130000</v>
      </c>
      <c r="T110" s="38">
        <f t="shared" si="60"/>
        <v>-10000</v>
      </c>
      <c r="U110" s="38">
        <f t="shared" ca="1" si="61"/>
        <v>101900</v>
      </c>
      <c r="V110" s="38">
        <f t="shared" ca="1" si="62"/>
        <v>-146600</v>
      </c>
    </row>
    <row r="111" spans="1:22" x14ac:dyDescent="0.2">
      <c r="A111" s="21">
        <f t="shared" si="43"/>
        <v>93</v>
      </c>
      <c r="B111" s="38">
        <f ca="1">model1!B111</f>
        <v>17438.980127913717</v>
      </c>
      <c r="C111" s="21" t="s">
        <v>50</v>
      </c>
      <c r="D111" s="38">
        <f t="shared" ca="1" si="44"/>
        <v>240</v>
      </c>
      <c r="E111" s="21">
        <f t="shared" si="45"/>
        <v>0</v>
      </c>
      <c r="F111" s="21">
        <f t="shared" si="46"/>
        <v>0</v>
      </c>
      <c r="G111" s="21">
        <f t="shared" ca="1" si="47"/>
        <v>0</v>
      </c>
      <c r="H111" s="21">
        <f t="shared" si="48"/>
        <v>0</v>
      </c>
      <c r="I111" s="39">
        <f t="shared" ca="1" si="49"/>
        <v>0</v>
      </c>
      <c r="J111" s="39">
        <f t="shared" si="50"/>
        <v>0</v>
      </c>
      <c r="K111" s="41">
        <f t="shared" ca="1" si="51"/>
        <v>0.46999999999999975</v>
      </c>
      <c r="L111" s="40">
        <f t="shared" ca="1" si="52"/>
        <v>24.615000000000002</v>
      </c>
      <c r="M111" s="40">
        <f t="shared" ca="1" si="53"/>
        <v>25.085000000000001</v>
      </c>
      <c r="N111" s="21">
        <f t="shared" ca="1" si="54"/>
        <v>24.85</v>
      </c>
      <c r="O111" s="21" t="str">
        <f t="shared" si="55"/>
        <v/>
      </c>
      <c r="P111" s="47">
        <f t="shared" ca="1" si="56"/>
        <v>26.838333333333335</v>
      </c>
      <c r="Q111" s="47">
        <f t="shared" si="57"/>
        <v>25.557692307692307</v>
      </c>
      <c r="R111" s="38">
        <f t="shared" si="58"/>
        <v>120000</v>
      </c>
      <c r="S111" s="38">
        <f t="shared" si="59"/>
        <v>130000</v>
      </c>
      <c r="T111" s="38">
        <f t="shared" si="60"/>
        <v>-10000</v>
      </c>
      <c r="U111" s="38">
        <f t="shared" ca="1" si="61"/>
        <v>101900</v>
      </c>
      <c r="V111" s="38">
        <f t="shared" ca="1" si="62"/>
        <v>-146600</v>
      </c>
    </row>
    <row r="112" spans="1:22" x14ac:dyDescent="0.2">
      <c r="A112" s="21">
        <f t="shared" si="43"/>
        <v>94</v>
      </c>
      <c r="B112" s="38">
        <f ca="1">model1!B112</f>
        <v>17678.980127913717</v>
      </c>
      <c r="C112" s="21" t="s">
        <v>50</v>
      </c>
      <c r="D112" s="38">
        <f t="shared" ca="1" si="44"/>
        <v>240</v>
      </c>
      <c r="E112" s="21">
        <f t="shared" si="45"/>
        <v>0</v>
      </c>
      <c r="F112" s="21">
        <f t="shared" si="46"/>
        <v>0</v>
      </c>
      <c r="G112" s="21">
        <f t="shared" ca="1" si="47"/>
        <v>0</v>
      </c>
      <c r="H112" s="21">
        <f t="shared" si="48"/>
        <v>0</v>
      </c>
      <c r="I112" s="39">
        <f t="shared" ca="1" si="49"/>
        <v>0</v>
      </c>
      <c r="J112" s="39">
        <f t="shared" si="50"/>
        <v>0</v>
      </c>
      <c r="K112" s="41">
        <f t="shared" ca="1" si="51"/>
        <v>0.45999999999999974</v>
      </c>
      <c r="L112" s="40">
        <f t="shared" ca="1" si="52"/>
        <v>24.62</v>
      </c>
      <c r="M112" s="40">
        <f t="shared" ca="1" si="53"/>
        <v>25.080000000000002</v>
      </c>
      <c r="N112" s="21">
        <f t="shared" ca="1" si="54"/>
        <v>24.85</v>
      </c>
      <c r="O112" s="21" t="str">
        <f t="shared" si="55"/>
        <v/>
      </c>
      <c r="P112" s="47">
        <f t="shared" ca="1" si="56"/>
        <v>26.838333333333335</v>
      </c>
      <c r="Q112" s="47">
        <f t="shared" si="57"/>
        <v>25.557692307692307</v>
      </c>
      <c r="R112" s="38">
        <f t="shared" si="58"/>
        <v>120000</v>
      </c>
      <c r="S112" s="38">
        <f t="shared" si="59"/>
        <v>130000</v>
      </c>
      <c r="T112" s="38">
        <f t="shared" si="60"/>
        <v>-10000</v>
      </c>
      <c r="U112" s="38">
        <f t="shared" ca="1" si="61"/>
        <v>101900</v>
      </c>
      <c r="V112" s="38">
        <f t="shared" ca="1" si="62"/>
        <v>-146600</v>
      </c>
    </row>
    <row r="113" spans="1:22" x14ac:dyDescent="0.2">
      <c r="A113" s="21">
        <f t="shared" si="43"/>
        <v>95</v>
      </c>
      <c r="B113" s="38">
        <f ca="1">model1!B113</f>
        <v>17918.980127913717</v>
      </c>
      <c r="C113" s="21" t="s">
        <v>50</v>
      </c>
      <c r="D113" s="38">
        <f t="shared" ca="1" si="44"/>
        <v>240</v>
      </c>
      <c r="E113" s="21">
        <f t="shared" si="45"/>
        <v>0</v>
      </c>
      <c r="F113" s="21">
        <f t="shared" si="46"/>
        <v>0</v>
      </c>
      <c r="G113" s="21">
        <f t="shared" ca="1" si="47"/>
        <v>0</v>
      </c>
      <c r="H113" s="21">
        <f t="shared" si="48"/>
        <v>0</v>
      </c>
      <c r="I113" s="39">
        <f t="shared" ca="1" si="49"/>
        <v>0</v>
      </c>
      <c r="J113" s="39">
        <f t="shared" si="50"/>
        <v>0</v>
      </c>
      <c r="K113" s="41">
        <f t="shared" ca="1" si="51"/>
        <v>0.44999999999999973</v>
      </c>
      <c r="L113" s="40">
        <f t="shared" ca="1" si="52"/>
        <v>24.625</v>
      </c>
      <c r="M113" s="40">
        <f t="shared" ca="1" si="53"/>
        <v>25.075000000000003</v>
      </c>
      <c r="N113" s="21">
        <f t="shared" ca="1" si="54"/>
        <v>24.85</v>
      </c>
      <c r="O113" s="21" t="str">
        <f t="shared" si="55"/>
        <v/>
      </c>
      <c r="P113" s="47">
        <f t="shared" ca="1" si="56"/>
        <v>26.838333333333335</v>
      </c>
      <c r="Q113" s="47">
        <f t="shared" si="57"/>
        <v>25.557692307692307</v>
      </c>
      <c r="R113" s="38">
        <f t="shared" si="58"/>
        <v>120000</v>
      </c>
      <c r="S113" s="38">
        <f t="shared" si="59"/>
        <v>130000</v>
      </c>
      <c r="T113" s="38">
        <f t="shared" si="60"/>
        <v>-10000</v>
      </c>
      <c r="U113" s="38">
        <f t="shared" ca="1" si="61"/>
        <v>101900</v>
      </c>
      <c r="V113" s="38">
        <f t="shared" ca="1" si="62"/>
        <v>-146600</v>
      </c>
    </row>
    <row r="114" spans="1:22" x14ac:dyDescent="0.2">
      <c r="A114" s="21">
        <f t="shared" si="43"/>
        <v>96</v>
      </c>
      <c r="B114" s="38">
        <f ca="1">model1!B114</f>
        <v>18158.980127913717</v>
      </c>
      <c r="C114" s="21" t="s">
        <v>50</v>
      </c>
      <c r="D114" s="38">
        <f t="shared" ca="1" si="44"/>
        <v>240</v>
      </c>
      <c r="E114" s="21">
        <f t="shared" si="45"/>
        <v>0</v>
      </c>
      <c r="F114" s="21">
        <f t="shared" si="46"/>
        <v>0</v>
      </c>
      <c r="G114" s="21">
        <f t="shared" ca="1" si="47"/>
        <v>0</v>
      </c>
      <c r="H114" s="21">
        <f t="shared" si="48"/>
        <v>0</v>
      </c>
      <c r="I114" s="39">
        <f t="shared" ca="1" si="49"/>
        <v>0</v>
      </c>
      <c r="J114" s="39">
        <f t="shared" si="50"/>
        <v>0</v>
      </c>
      <c r="K114" s="41">
        <f t="shared" ca="1" si="51"/>
        <v>0.43999999999999972</v>
      </c>
      <c r="L114" s="40">
        <f t="shared" ca="1" si="52"/>
        <v>24.630000000000003</v>
      </c>
      <c r="M114" s="40">
        <f t="shared" ca="1" si="53"/>
        <v>25.07</v>
      </c>
      <c r="N114" s="21">
        <f t="shared" ca="1" si="54"/>
        <v>24.85</v>
      </c>
      <c r="O114" s="21" t="str">
        <f t="shared" si="55"/>
        <v/>
      </c>
      <c r="P114" s="47">
        <f t="shared" ca="1" si="56"/>
        <v>26.838333333333335</v>
      </c>
      <c r="Q114" s="47">
        <f t="shared" si="57"/>
        <v>25.557692307692307</v>
      </c>
      <c r="R114" s="38">
        <f t="shared" si="58"/>
        <v>120000</v>
      </c>
      <c r="S114" s="38">
        <f t="shared" si="59"/>
        <v>130000</v>
      </c>
      <c r="T114" s="38">
        <f t="shared" si="60"/>
        <v>-10000</v>
      </c>
      <c r="U114" s="38">
        <f t="shared" ca="1" si="61"/>
        <v>101900</v>
      </c>
      <c r="V114" s="38">
        <f t="shared" ca="1" si="62"/>
        <v>-146600</v>
      </c>
    </row>
    <row r="115" spans="1:22" x14ac:dyDescent="0.2">
      <c r="A115" s="21">
        <f t="shared" ref="A115:A145" si="63">A114+1</f>
        <v>97</v>
      </c>
      <c r="B115" s="38">
        <f ca="1">model1!B115</f>
        <v>18398.980127913717</v>
      </c>
      <c r="C115" s="21" t="s">
        <v>50</v>
      </c>
      <c r="D115" s="38">
        <f t="shared" ref="D115:D145" ca="1" si="64">((B115-B114)+(B114-B113)+(B113-B112)+(B112-B111))/4</f>
        <v>240</v>
      </c>
      <c r="E115" s="21">
        <f t="shared" ref="E115:E145" si="65">MAX(0,IF(C115="Buy",E114+1,E114-MAX(1,ROUND($F$5*E114,0))))</f>
        <v>0</v>
      </c>
      <c r="F115" s="21">
        <f t="shared" ref="F115:F145" si="66">MAX(0,IF(C115="Sell",F114+1,F114-MAX(1,ROUND($F$5*F114,0))))</f>
        <v>0</v>
      </c>
      <c r="G115" s="21">
        <f t="shared" ref="G115:G145" ca="1" si="67">IF(T115&gt;$N$2,E115+$N$3,IF(T115&lt;0,IF(L114&gt;Q115,E115+$N$3,E115),E115))</f>
        <v>0</v>
      </c>
      <c r="H115" s="21">
        <f t="shared" ref="H115:H145" si="68">IF(T115&lt;$N$2*-1,F115+$N$3,IF(T115&gt;0,(IF(M114-Q115-J97*(1+$N$4)&gt;0,F115+$N$3,F115)),F115))</f>
        <v>0</v>
      </c>
      <c r="I115" s="39">
        <f t="shared" ref="I115:I145" ca="1" si="69">MAX($J$3,IF(C115="Buy",MAX(0,VLOOKUP(G115,Trans2,3,FALSE)+I114),MAX(0,I114-MAX(0.01,ROUND(I114*$F$4,2)))))</f>
        <v>0</v>
      </c>
      <c r="J115" s="39">
        <f t="shared" ref="J115:J145" si="70">MAX($J$3,IF(C115="Sell",MAX(0,VLOOKUP(H115,Trans2,3,FALSE)+J114),MAX(0,J114-MAX(0.01,ROUND(J114*$F$4,2)))))</f>
        <v>0</v>
      </c>
      <c r="K115" s="41">
        <f t="shared" ref="K115:K145" ca="1" si="71">MAX($J$2,J115+$J$4,I115+0.01,IF(C115="Sell",VLOOKUP(F115,Trans2,2,FALSE),IF(C115="Buy",VLOOKUP(E115,Trans2,2,FALSE),0))+VLOOKUP(D115,Intensity2,2,TRUE)+K114)</f>
        <v>0.42999999999999972</v>
      </c>
      <c r="L115" s="40">
        <f t="shared" ref="L115:L145" ca="1" si="72">IF(C115="Sell",M115-K115,IF(C115="Buy",L114-I115,((L114+M114)/2-K115/2)))</f>
        <v>24.635000000000002</v>
      </c>
      <c r="M115" s="40">
        <f t="shared" ref="M115:M145" ca="1" si="73">IF(C115="Sell",M114+J115,IF(C115="Buy",L115+K115,((L114+M114)/2+K115/2)))</f>
        <v>25.065000000000001</v>
      </c>
      <c r="N115" s="21">
        <f t="shared" ref="N115:N145" ca="1" si="74">(L115+M115)/2</f>
        <v>24.85</v>
      </c>
      <c r="O115" s="21" t="str">
        <f t="shared" ref="O115:O145" si="75">IF(C115="Buy",L114,IF(C115="Sell",M114,""))</f>
        <v/>
      </c>
      <c r="P115" s="47">
        <f t="shared" ref="P115:P145" ca="1" si="76">IF(C115="Buy",(O115*10000+R114*P114)/(R114+10000),P114)</f>
        <v>26.838333333333335</v>
      </c>
      <c r="Q115" s="47">
        <f t="shared" ref="Q115:Q145" si="77">IF(C115="Sell",(O115*10000+S114*Q114)/(S114+10000),Q114)</f>
        <v>25.557692307692307</v>
      </c>
      <c r="R115" s="38">
        <f t="shared" ref="R115:R145" si="78">IF(C115="Buy",R114+10000,R114)</f>
        <v>120000</v>
      </c>
      <c r="S115" s="38">
        <f t="shared" ref="S115:S145" si="79">IF(C115="Sell",S114+10000,S114)</f>
        <v>130000</v>
      </c>
      <c r="T115" s="38">
        <f t="shared" ref="T115:T145" si="80">R115-S115</f>
        <v>-10000</v>
      </c>
      <c r="U115" s="38">
        <f t="shared" ref="U115:U145" ca="1" si="81">S115*Q115-R115*P115</f>
        <v>101900</v>
      </c>
      <c r="V115" s="38">
        <f t="shared" ref="V115:V145" ca="1" si="82">T115*N115+U115</f>
        <v>-146600</v>
      </c>
    </row>
    <row r="116" spans="1:22" x14ac:dyDescent="0.2">
      <c r="A116" s="21">
        <f t="shared" si="63"/>
        <v>98</v>
      </c>
      <c r="B116" s="38">
        <f ca="1">model1!B116</f>
        <v>18638.980127913717</v>
      </c>
      <c r="C116" s="21" t="s">
        <v>50</v>
      </c>
      <c r="D116" s="38">
        <f t="shared" ca="1" si="64"/>
        <v>240</v>
      </c>
      <c r="E116" s="21">
        <f t="shared" si="65"/>
        <v>0</v>
      </c>
      <c r="F116" s="21">
        <f t="shared" si="66"/>
        <v>0</v>
      </c>
      <c r="G116" s="21">
        <f t="shared" ca="1" si="67"/>
        <v>0</v>
      </c>
      <c r="H116" s="21">
        <f t="shared" si="68"/>
        <v>0</v>
      </c>
      <c r="I116" s="39">
        <f t="shared" ca="1" si="69"/>
        <v>0</v>
      </c>
      <c r="J116" s="39">
        <f t="shared" si="70"/>
        <v>0</v>
      </c>
      <c r="K116" s="41">
        <f t="shared" ca="1" si="71"/>
        <v>0.41999999999999971</v>
      </c>
      <c r="L116" s="40">
        <f t="shared" ca="1" si="72"/>
        <v>24.64</v>
      </c>
      <c r="M116" s="40">
        <f t="shared" ca="1" si="73"/>
        <v>25.060000000000002</v>
      </c>
      <c r="N116" s="21">
        <f t="shared" ca="1" si="74"/>
        <v>24.85</v>
      </c>
      <c r="O116" s="21" t="str">
        <f t="shared" si="75"/>
        <v/>
      </c>
      <c r="P116" s="47">
        <f t="shared" ca="1" si="76"/>
        <v>26.838333333333335</v>
      </c>
      <c r="Q116" s="47">
        <f t="shared" si="77"/>
        <v>25.557692307692307</v>
      </c>
      <c r="R116" s="38">
        <f t="shared" si="78"/>
        <v>120000</v>
      </c>
      <c r="S116" s="38">
        <f t="shared" si="79"/>
        <v>130000</v>
      </c>
      <c r="T116" s="38">
        <f t="shared" si="80"/>
        <v>-10000</v>
      </c>
      <c r="U116" s="38">
        <f t="shared" ca="1" si="81"/>
        <v>101900</v>
      </c>
      <c r="V116" s="38">
        <f t="shared" ca="1" si="82"/>
        <v>-146600</v>
      </c>
    </row>
    <row r="117" spans="1:22" x14ac:dyDescent="0.2">
      <c r="A117" s="21">
        <f t="shared" si="63"/>
        <v>99</v>
      </c>
      <c r="B117" s="38">
        <f ca="1">model1!B117</f>
        <v>18878.980127913717</v>
      </c>
      <c r="C117" s="21" t="s">
        <v>50</v>
      </c>
      <c r="D117" s="38">
        <f t="shared" ca="1" si="64"/>
        <v>240</v>
      </c>
      <c r="E117" s="21">
        <f t="shared" si="65"/>
        <v>0</v>
      </c>
      <c r="F117" s="21">
        <f t="shared" si="66"/>
        <v>0</v>
      </c>
      <c r="G117" s="21">
        <f t="shared" ca="1" si="67"/>
        <v>0</v>
      </c>
      <c r="H117" s="21">
        <f t="shared" si="68"/>
        <v>0</v>
      </c>
      <c r="I117" s="39">
        <f t="shared" ca="1" si="69"/>
        <v>0</v>
      </c>
      <c r="J117" s="39">
        <f t="shared" si="70"/>
        <v>0</v>
      </c>
      <c r="K117" s="41">
        <f t="shared" ca="1" si="71"/>
        <v>0.4099999999999997</v>
      </c>
      <c r="L117" s="40">
        <f t="shared" ca="1" si="72"/>
        <v>24.645000000000003</v>
      </c>
      <c r="M117" s="40">
        <f t="shared" ca="1" si="73"/>
        <v>25.055</v>
      </c>
      <c r="N117" s="21">
        <f t="shared" ca="1" si="74"/>
        <v>24.85</v>
      </c>
      <c r="O117" s="21" t="str">
        <f t="shared" si="75"/>
        <v/>
      </c>
      <c r="P117" s="47">
        <f t="shared" ca="1" si="76"/>
        <v>26.838333333333335</v>
      </c>
      <c r="Q117" s="47">
        <f t="shared" si="77"/>
        <v>25.557692307692307</v>
      </c>
      <c r="R117" s="38">
        <f t="shared" si="78"/>
        <v>120000</v>
      </c>
      <c r="S117" s="38">
        <f t="shared" si="79"/>
        <v>130000</v>
      </c>
      <c r="T117" s="38">
        <f t="shared" si="80"/>
        <v>-10000</v>
      </c>
      <c r="U117" s="38">
        <f t="shared" ca="1" si="81"/>
        <v>101900</v>
      </c>
      <c r="V117" s="38">
        <f t="shared" ca="1" si="82"/>
        <v>-146600</v>
      </c>
    </row>
    <row r="118" spans="1:22" x14ac:dyDescent="0.2">
      <c r="A118" s="21">
        <f t="shared" si="63"/>
        <v>100</v>
      </c>
      <c r="B118" s="38">
        <f ca="1">model1!B118</f>
        <v>19118.980127913717</v>
      </c>
      <c r="C118" s="21" t="s">
        <v>50</v>
      </c>
      <c r="D118" s="38">
        <f t="shared" ca="1" si="64"/>
        <v>240</v>
      </c>
      <c r="E118" s="21">
        <f t="shared" si="65"/>
        <v>0</v>
      </c>
      <c r="F118" s="21">
        <f t="shared" si="66"/>
        <v>0</v>
      </c>
      <c r="G118" s="21">
        <f t="shared" ca="1" si="67"/>
        <v>0</v>
      </c>
      <c r="H118" s="21">
        <f t="shared" si="68"/>
        <v>0</v>
      </c>
      <c r="I118" s="39">
        <f t="shared" ca="1" si="69"/>
        <v>0</v>
      </c>
      <c r="J118" s="39">
        <f t="shared" si="70"/>
        <v>0</v>
      </c>
      <c r="K118" s="41">
        <f t="shared" ca="1" si="71"/>
        <v>0.39999999999999969</v>
      </c>
      <c r="L118" s="40">
        <f t="shared" ca="1" si="72"/>
        <v>24.650000000000002</v>
      </c>
      <c r="M118" s="40">
        <f t="shared" ca="1" si="73"/>
        <v>25.05</v>
      </c>
      <c r="N118" s="21">
        <f t="shared" ca="1" si="74"/>
        <v>24.85</v>
      </c>
      <c r="O118" s="21" t="str">
        <f t="shared" si="75"/>
        <v/>
      </c>
      <c r="P118" s="47">
        <f t="shared" ca="1" si="76"/>
        <v>26.838333333333335</v>
      </c>
      <c r="Q118" s="47">
        <f t="shared" si="77"/>
        <v>25.557692307692307</v>
      </c>
      <c r="R118" s="38">
        <f t="shared" si="78"/>
        <v>120000</v>
      </c>
      <c r="S118" s="38">
        <f t="shared" si="79"/>
        <v>130000</v>
      </c>
      <c r="T118" s="38">
        <f t="shared" si="80"/>
        <v>-10000</v>
      </c>
      <c r="U118" s="38">
        <f t="shared" ca="1" si="81"/>
        <v>101900</v>
      </c>
      <c r="V118" s="38">
        <f t="shared" ca="1" si="82"/>
        <v>-146600</v>
      </c>
    </row>
    <row r="119" spans="1:22" x14ac:dyDescent="0.2">
      <c r="A119" s="21">
        <f t="shared" si="63"/>
        <v>101</v>
      </c>
      <c r="B119" s="38">
        <f ca="1">model1!B119</f>
        <v>19358.980127913717</v>
      </c>
      <c r="C119" s="21" t="s">
        <v>50</v>
      </c>
      <c r="D119" s="38">
        <f t="shared" ca="1" si="64"/>
        <v>240</v>
      </c>
      <c r="E119" s="21">
        <f t="shared" si="65"/>
        <v>0</v>
      </c>
      <c r="F119" s="21">
        <f t="shared" si="66"/>
        <v>0</v>
      </c>
      <c r="G119" s="21">
        <f t="shared" ca="1" si="67"/>
        <v>0</v>
      </c>
      <c r="H119" s="21">
        <f t="shared" si="68"/>
        <v>0</v>
      </c>
      <c r="I119" s="39">
        <f t="shared" ca="1" si="69"/>
        <v>0</v>
      </c>
      <c r="J119" s="39">
        <f t="shared" si="70"/>
        <v>0</v>
      </c>
      <c r="K119" s="41">
        <f t="shared" ca="1" si="71"/>
        <v>0.38999999999999968</v>
      </c>
      <c r="L119" s="40">
        <f t="shared" ca="1" si="72"/>
        <v>24.655000000000001</v>
      </c>
      <c r="M119" s="40">
        <f t="shared" ca="1" si="73"/>
        <v>25.045000000000002</v>
      </c>
      <c r="N119" s="21">
        <f t="shared" ca="1" si="74"/>
        <v>24.85</v>
      </c>
      <c r="O119" s="21" t="str">
        <f t="shared" si="75"/>
        <v/>
      </c>
      <c r="P119" s="47">
        <f t="shared" ca="1" si="76"/>
        <v>26.838333333333335</v>
      </c>
      <c r="Q119" s="47">
        <f t="shared" si="77"/>
        <v>25.557692307692307</v>
      </c>
      <c r="R119" s="38">
        <f t="shared" si="78"/>
        <v>120000</v>
      </c>
      <c r="S119" s="38">
        <f t="shared" si="79"/>
        <v>130000</v>
      </c>
      <c r="T119" s="38">
        <f t="shared" si="80"/>
        <v>-10000</v>
      </c>
      <c r="U119" s="38">
        <f t="shared" ca="1" si="81"/>
        <v>101900</v>
      </c>
      <c r="V119" s="38">
        <f t="shared" ca="1" si="82"/>
        <v>-146600</v>
      </c>
    </row>
    <row r="120" spans="1:22" x14ac:dyDescent="0.2">
      <c r="A120" s="21">
        <f t="shared" si="63"/>
        <v>102</v>
      </c>
      <c r="B120" s="38">
        <f ca="1">model1!B120</f>
        <v>19598.980127913717</v>
      </c>
      <c r="C120" s="21" t="s">
        <v>50</v>
      </c>
      <c r="D120" s="38">
        <f t="shared" ca="1" si="64"/>
        <v>240</v>
      </c>
      <c r="E120" s="21">
        <f t="shared" si="65"/>
        <v>0</v>
      </c>
      <c r="F120" s="21">
        <f t="shared" si="66"/>
        <v>0</v>
      </c>
      <c r="G120" s="21">
        <f t="shared" ca="1" si="67"/>
        <v>0</v>
      </c>
      <c r="H120" s="21">
        <f t="shared" si="68"/>
        <v>0</v>
      </c>
      <c r="I120" s="39">
        <f t="shared" ca="1" si="69"/>
        <v>0</v>
      </c>
      <c r="J120" s="39">
        <f t="shared" si="70"/>
        <v>0</v>
      </c>
      <c r="K120" s="41">
        <f t="shared" ca="1" si="71"/>
        <v>0.37999999999999967</v>
      </c>
      <c r="L120" s="40">
        <f t="shared" ca="1" si="72"/>
        <v>24.66</v>
      </c>
      <c r="M120" s="40">
        <f t="shared" ca="1" si="73"/>
        <v>25.040000000000003</v>
      </c>
      <c r="N120" s="21">
        <f t="shared" ca="1" si="74"/>
        <v>24.85</v>
      </c>
      <c r="O120" s="21" t="str">
        <f t="shared" si="75"/>
        <v/>
      </c>
      <c r="P120" s="47">
        <f t="shared" ca="1" si="76"/>
        <v>26.838333333333335</v>
      </c>
      <c r="Q120" s="47">
        <f t="shared" si="77"/>
        <v>25.557692307692307</v>
      </c>
      <c r="R120" s="38">
        <f t="shared" si="78"/>
        <v>120000</v>
      </c>
      <c r="S120" s="38">
        <f t="shared" si="79"/>
        <v>130000</v>
      </c>
      <c r="T120" s="38">
        <f t="shared" si="80"/>
        <v>-10000</v>
      </c>
      <c r="U120" s="38">
        <f t="shared" ca="1" si="81"/>
        <v>101900</v>
      </c>
      <c r="V120" s="38">
        <f t="shared" ca="1" si="82"/>
        <v>-146600</v>
      </c>
    </row>
    <row r="121" spans="1:22" x14ac:dyDescent="0.2">
      <c r="A121" s="21">
        <f t="shared" si="63"/>
        <v>103</v>
      </c>
      <c r="B121" s="38">
        <f ca="1">model1!B121</f>
        <v>19838.980127913717</v>
      </c>
      <c r="C121" s="21" t="s">
        <v>50</v>
      </c>
      <c r="D121" s="38">
        <f t="shared" ca="1" si="64"/>
        <v>240</v>
      </c>
      <c r="E121" s="21">
        <f t="shared" si="65"/>
        <v>0</v>
      </c>
      <c r="F121" s="21">
        <f t="shared" si="66"/>
        <v>0</v>
      </c>
      <c r="G121" s="21">
        <f t="shared" ca="1" si="67"/>
        <v>0</v>
      </c>
      <c r="H121" s="21">
        <f t="shared" si="68"/>
        <v>0</v>
      </c>
      <c r="I121" s="39">
        <f t="shared" ca="1" si="69"/>
        <v>0</v>
      </c>
      <c r="J121" s="39">
        <f t="shared" si="70"/>
        <v>0</v>
      </c>
      <c r="K121" s="41">
        <f t="shared" ca="1" si="71"/>
        <v>0.36999999999999966</v>
      </c>
      <c r="L121" s="40">
        <f t="shared" ca="1" si="72"/>
        <v>24.665000000000003</v>
      </c>
      <c r="M121" s="40">
        <f t="shared" ca="1" si="73"/>
        <v>25.035</v>
      </c>
      <c r="N121" s="21">
        <f t="shared" ca="1" si="74"/>
        <v>24.85</v>
      </c>
      <c r="O121" s="21" t="str">
        <f t="shared" si="75"/>
        <v/>
      </c>
      <c r="P121" s="47">
        <f t="shared" ca="1" si="76"/>
        <v>26.838333333333335</v>
      </c>
      <c r="Q121" s="47">
        <f t="shared" si="77"/>
        <v>25.557692307692307</v>
      </c>
      <c r="R121" s="38">
        <f t="shared" si="78"/>
        <v>120000</v>
      </c>
      <c r="S121" s="38">
        <f t="shared" si="79"/>
        <v>130000</v>
      </c>
      <c r="T121" s="38">
        <f t="shared" si="80"/>
        <v>-10000</v>
      </c>
      <c r="U121" s="38">
        <f t="shared" ca="1" si="81"/>
        <v>101900</v>
      </c>
      <c r="V121" s="38">
        <f t="shared" ca="1" si="82"/>
        <v>-146600</v>
      </c>
    </row>
    <row r="122" spans="1:22" x14ac:dyDescent="0.2">
      <c r="A122" s="21">
        <f t="shared" si="63"/>
        <v>104</v>
      </c>
      <c r="B122" s="38">
        <f ca="1">model1!B122</f>
        <v>20078.980127913717</v>
      </c>
      <c r="C122" s="21" t="s">
        <v>50</v>
      </c>
      <c r="D122" s="38">
        <f t="shared" ca="1" si="64"/>
        <v>240</v>
      </c>
      <c r="E122" s="21">
        <f t="shared" si="65"/>
        <v>0</v>
      </c>
      <c r="F122" s="21">
        <f t="shared" si="66"/>
        <v>0</v>
      </c>
      <c r="G122" s="21">
        <f t="shared" ca="1" si="67"/>
        <v>0</v>
      </c>
      <c r="H122" s="21">
        <f t="shared" si="68"/>
        <v>0</v>
      </c>
      <c r="I122" s="39">
        <f t="shared" ca="1" si="69"/>
        <v>0</v>
      </c>
      <c r="J122" s="39">
        <f t="shared" si="70"/>
        <v>0</v>
      </c>
      <c r="K122" s="41">
        <f t="shared" ca="1" si="71"/>
        <v>0.35999999999999965</v>
      </c>
      <c r="L122" s="40">
        <f t="shared" ca="1" si="72"/>
        <v>24.67</v>
      </c>
      <c r="M122" s="40">
        <f t="shared" ca="1" si="73"/>
        <v>25.03</v>
      </c>
      <c r="N122" s="21">
        <f t="shared" ca="1" si="74"/>
        <v>24.85</v>
      </c>
      <c r="O122" s="21" t="str">
        <f t="shared" si="75"/>
        <v/>
      </c>
      <c r="P122" s="47">
        <f t="shared" ca="1" si="76"/>
        <v>26.838333333333335</v>
      </c>
      <c r="Q122" s="47">
        <f t="shared" si="77"/>
        <v>25.557692307692307</v>
      </c>
      <c r="R122" s="38">
        <f t="shared" si="78"/>
        <v>120000</v>
      </c>
      <c r="S122" s="38">
        <f t="shared" si="79"/>
        <v>130000</v>
      </c>
      <c r="T122" s="38">
        <f t="shared" si="80"/>
        <v>-10000</v>
      </c>
      <c r="U122" s="38">
        <f t="shared" ca="1" si="81"/>
        <v>101900</v>
      </c>
      <c r="V122" s="38">
        <f t="shared" ca="1" si="82"/>
        <v>-146600</v>
      </c>
    </row>
    <row r="123" spans="1:22" x14ac:dyDescent="0.2">
      <c r="A123" s="21">
        <f t="shared" si="63"/>
        <v>105</v>
      </c>
      <c r="B123" s="38">
        <f ca="1">model1!B123</f>
        <v>20318.980127913717</v>
      </c>
      <c r="C123" s="21" t="s">
        <v>50</v>
      </c>
      <c r="D123" s="38">
        <f t="shared" ca="1" si="64"/>
        <v>240</v>
      </c>
      <c r="E123" s="21">
        <f t="shared" si="65"/>
        <v>0</v>
      </c>
      <c r="F123" s="21">
        <f t="shared" si="66"/>
        <v>0</v>
      </c>
      <c r="G123" s="21">
        <f t="shared" ca="1" si="67"/>
        <v>0</v>
      </c>
      <c r="H123" s="21">
        <f t="shared" si="68"/>
        <v>0</v>
      </c>
      <c r="I123" s="39">
        <f t="shared" ca="1" si="69"/>
        <v>0</v>
      </c>
      <c r="J123" s="39">
        <f t="shared" si="70"/>
        <v>0</v>
      </c>
      <c r="K123" s="41">
        <f t="shared" ca="1" si="71"/>
        <v>0.34999999999999964</v>
      </c>
      <c r="L123" s="40">
        <f t="shared" ca="1" si="72"/>
        <v>24.675000000000001</v>
      </c>
      <c r="M123" s="40">
        <f t="shared" ca="1" si="73"/>
        <v>25.025000000000002</v>
      </c>
      <c r="N123" s="21">
        <f t="shared" ca="1" si="74"/>
        <v>24.85</v>
      </c>
      <c r="O123" s="21" t="str">
        <f t="shared" si="75"/>
        <v/>
      </c>
      <c r="P123" s="47">
        <f t="shared" ca="1" si="76"/>
        <v>26.838333333333335</v>
      </c>
      <c r="Q123" s="47">
        <f t="shared" si="77"/>
        <v>25.557692307692307</v>
      </c>
      <c r="R123" s="38">
        <f t="shared" si="78"/>
        <v>120000</v>
      </c>
      <c r="S123" s="38">
        <f t="shared" si="79"/>
        <v>130000</v>
      </c>
      <c r="T123" s="38">
        <f t="shared" si="80"/>
        <v>-10000</v>
      </c>
      <c r="U123" s="38">
        <f t="shared" ca="1" si="81"/>
        <v>101900</v>
      </c>
      <c r="V123" s="38">
        <f t="shared" ca="1" si="82"/>
        <v>-146600</v>
      </c>
    </row>
    <row r="124" spans="1:22" x14ac:dyDescent="0.2">
      <c r="A124" s="21">
        <f t="shared" si="63"/>
        <v>106</v>
      </c>
      <c r="B124" s="38">
        <f ca="1">model1!B124</f>
        <v>20558.980127913717</v>
      </c>
      <c r="C124" s="21" t="s">
        <v>50</v>
      </c>
      <c r="D124" s="38">
        <f t="shared" ca="1" si="64"/>
        <v>240</v>
      </c>
      <c r="E124" s="21">
        <f t="shared" si="65"/>
        <v>0</v>
      </c>
      <c r="F124" s="21">
        <f t="shared" si="66"/>
        <v>0</v>
      </c>
      <c r="G124" s="21">
        <f t="shared" ca="1" si="67"/>
        <v>0</v>
      </c>
      <c r="H124" s="21">
        <f t="shared" si="68"/>
        <v>0</v>
      </c>
      <c r="I124" s="39">
        <f t="shared" ca="1" si="69"/>
        <v>0</v>
      </c>
      <c r="J124" s="39">
        <f t="shared" si="70"/>
        <v>0</v>
      </c>
      <c r="K124" s="41">
        <f t="shared" ca="1" si="71"/>
        <v>0.33999999999999964</v>
      </c>
      <c r="L124" s="40">
        <f t="shared" ca="1" si="72"/>
        <v>24.680000000000003</v>
      </c>
      <c r="M124" s="40">
        <f t="shared" ca="1" si="73"/>
        <v>25.02</v>
      </c>
      <c r="N124" s="21">
        <f t="shared" ca="1" si="74"/>
        <v>24.85</v>
      </c>
      <c r="O124" s="21" t="str">
        <f t="shared" si="75"/>
        <v/>
      </c>
      <c r="P124" s="47">
        <f t="shared" ca="1" si="76"/>
        <v>26.838333333333335</v>
      </c>
      <c r="Q124" s="47">
        <f t="shared" si="77"/>
        <v>25.557692307692307</v>
      </c>
      <c r="R124" s="38">
        <f t="shared" si="78"/>
        <v>120000</v>
      </c>
      <c r="S124" s="38">
        <f t="shared" si="79"/>
        <v>130000</v>
      </c>
      <c r="T124" s="38">
        <f t="shared" si="80"/>
        <v>-10000</v>
      </c>
      <c r="U124" s="38">
        <f t="shared" ca="1" si="81"/>
        <v>101900</v>
      </c>
      <c r="V124" s="38">
        <f t="shared" ca="1" si="82"/>
        <v>-146600</v>
      </c>
    </row>
    <row r="125" spans="1:22" x14ac:dyDescent="0.2">
      <c r="A125" s="21">
        <f t="shared" si="63"/>
        <v>107</v>
      </c>
      <c r="B125" s="38">
        <f ca="1">model1!B125</f>
        <v>20798.980127913717</v>
      </c>
      <c r="C125" s="21" t="s">
        <v>50</v>
      </c>
      <c r="D125" s="38">
        <f t="shared" ca="1" si="64"/>
        <v>240</v>
      </c>
      <c r="E125" s="21">
        <f t="shared" si="65"/>
        <v>0</v>
      </c>
      <c r="F125" s="21">
        <f t="shared" si="66"/>
        <v>0</v>
      </c>
      <c r="G125" s="21">
        <f t="shared" ca="1" si="67"/>
        <v>0</v>
      </c>
      <c r="H125" s="21">
        <f t="shared" si="68"/>
        <v>0</v>
      </c>
      <c r="I125" s="39">
        <f t="shared" ca="1" si="69"/>
        <v>0</v>
      </c>
      <c r="J125" s="39">
        <f t="shared" si="70"/>
        <v>0</v>
      </c>
      <c r="K125" s="41">
        <f t="shared" ca="1" si="71"/>
        <v>0.32999999999999963</v>
      </c>
      <c r="L125" s="40">
        <f t="shared" ca="1" si="72"/>
        <v>24.685000000000002</v>
      </c>
      <c r="M125" s="40">
        <f t="shared" ca="1" si="73"/>
        <v>25.015000000000001</v>
      </c>
      <c r="N125" s="21">
        <f t="shared" ca="1" si="74"/>
        <v>24.85</v>
      </c>
      <c r="O125" s="21" t="str">
        <f t="shared" si="75"/>
        <v/>
      </c>
      <c r="P125" s="47">
        <f t="shared" ca="1" si="76"/>
        <v>26.838333333333335</v>
      </c>
      <c r="Q125" s="47">
        <f t="shared" si="77"/>
        <v>25.557692307692307</v>
      </c>
      <c r="R125" s="38">
        <f t="shared" si="78"/>
        <v>120000</v>
      </c>
      <c r="S125" s="38">
        <f t="shared" si="79"/>
        <v>130000</v>
      </c>
      <c r="T125" s="38">
        <f t="shared" si="80"/>
        <v>-10000</v>
      </c>
      <c r="U125" s="38">
        <f t="shared" ca="1" si="81"/>
        <v>101900</v>
      </c>
      <c r="V125" s="38">
        <f t="shared" ca="1" si="82"/>
        <v>-146600</v>
      </c>
    </row>
    <row r="126" spans="1:22" x14ac:dyDescent="0.2">
      <c r="A126" s="21">
        <f t="shared" si="63"/>
        <v>108</v>
      </c>
      <c r="B126" s="38">
        <f ca="1">model1!B126</f>
        <v>21038.980127913717</v>
      </c>
      <c r="C126" s="21" t="s">
        <v>50</v>
      </c>
      <c r="D126" s="38">
        <f t="shared" ca="1" si="64"/>
        <v>240</v>
      </c>
      <c r="E126" s="21">
        <f t="shared" si="65"/>
        <v>0</v>
      </c>
      <c r="F126" s="21">
        <f t="shared" si="66"/>
        <v>0</v>
      </c>
      <c r="G126" s="21">
        <f t="shared" ca="1" si="67"/>
        <v>0</v>
      </c>
      <c r="H126" s="21">
        <f t="shared" si="68"/>
        <v>0</v>
      </c>
      <c r="I126" s="39">
        <f t="shared" ca="1" si="69"/>
        <v>0</v>
      </c>
      <c r="J126" s="39">
        <f t="shared" si="70"/>
        <v>0</v>
      </c>
      <c r="K126" s="41">
        <f t="shared" ca="1" si="71"/>
        <v>0.31999999999999962</v>
      </c>
      <c r="L126" s="40">
        <f t="shared" ca="1" si="72"/>
        <v>24.69</v>
      </c>
      <c r="M126" s="40">
        <f t="shared" ca="1" si="73"/>
        <v>25.01</v>
      </c>
      <c r="N126" s="21">
        <f t="shared" ca="1" si="74"/>
        <v>24.85</v>
      </c>
      <c r="O126" s="21" t="str">
        <f t="shared" si="75"/>
        <v/>
      </c>
      <c r="P126" s="47">
        <f t="shared" ca="1" si="76"/>
        <v>26.838333333333335</v>
      </c>
      <c r="Q126" s="47">
        <f t="shared" si="77"/>
        <v>25.557692307692307</v>
      </c>
      <c r="R126" s="38">
        <f t="shared" si="78"/>
        <v>120000</v>
      </c>
      <c r="S126" s="38">
        <f t="shared" si="79"/>
        <v>130000</v>
      </c>
      <c r="T126" s="38">
        <f t="shared" si="80"/>
        <v>-10000</v>
      </c>
      <c r="U126" s="38">
        <f t="shared" ca="1" si="81"/>
        <v>101900</v>
      </c>
      <c r="V126" s="38">
        <f t="shared" ca="1" si="82"/>
        <v>-146600</v>
      </c>
    </row>
    <row r="127" spans="1:22" x14ac:dyDescent="0.2">
      <c r="A127" s="21">
        <f t="shared" si="63"/>
        <v>109</v>
      </c>
      <c r="B127" s="38">
        <f ca="1">model1!B127</f>
        <v>21278.980127913717</v>
      </c>
      <c r="C127" s="21" t="s">
        <v>50</v>
      </c>
      <c r="D127" s="38">
        <f t="shared" ca="1" si="64"/>
        <v>240</v>
      </c>
      <c r="E127" s="21">
        <f t="shared" si="65"/>
        <v>0</v>
      </c>
      <c r="F127" s="21">
        <f t="shared" si="66"/>
        <v>0</v>
      </c>
      <c r="G127" s="21">
        <f t="shared" ca="1" si="67"/>
        <v>0</v>
      </c>
      <c r="H127" s="21">
        <f t="shared" si="68"/>
        <v>0</v>
      </c>
      <c r="I127" s="39">
        <f t="shared" ca="1" si="69"/>
        <v>0</v>
      </c>
      <c r="J127" s="39">
        <f t="shared" si="70"/>
        <v>0</v>
      </c>
      <c r="K127" s="41">
        <f t="shared" ca="1" si="71"/>
        <v>0.30999999999999961</v>
      </c>
      <c r="L127" s="40">
        <f t="shared" ca="1" si="72"/>
        <v>24.695</v>
      </c>
      <c r="M127" s="40">
        <f t="shared" ca="1" si="73"/>
        <v>25.005000000000003</v>
      </c>
      <c r="N127" s="21">
        <f t="shared" ca="1" si="74"/>
        <v>24.85</v>
      </c>
      <c r="O127" s="21" t="str">
        <f t="shared" si="75"/>
        <v/>
      </c>
      <c r="P127" s="47">
        <f t="shared" ca="1" si="76"/>
        <v>26.838333333333335</v>
      </c>
      <c r="Q127" s="47">
        <f t="shared" si="77"/>
        <v>25.557692307692307</v>
      </c>
      <c r="R127" s="38">
        <f t="shared" si="78"/>
        <v>120000</v>
      </c>
      <c r="S127" s="38">
        <f t="shared" si="79"/>
        <v>130000</v>
      </c>
      <c r="T127" s="38">
        <f t="shared" si="80"/>
        <v>-10000</v>
      </c>
      <c r="U127" s="38">
        <f t="shared" ca="1" si="81"/>
        <v>101900</v>
      </c>
      <c r="V127" s="38">
        <f t="shared" ca="1" si="82"/>
        <v>-146600</v>
      </c>
    </row>
    <row r="128" spans="1:22" x14ac:dyDescent="0.2">
      <c r="A128" s="21">
        <f t="shared" si="63"/>
        <v>110</v>
      </c>
      <c r="B128" s="38">
        <f ca="1">model1!B128</f>
        <v>21518.980127913717</v>
      </c>
      <c r="C128" s="21" t="s">
        <v>50</v>
      </c>
      <c r="D128" s="38">
        <f t="shared" ca="1" si="64"/>
        <v>240</v>
      </c>
      <c r="E128" s="21">
        <f t="shared" si="65"/>
        <v>0</v>
      </c>
      <c r="F128" s="21">
        <f t="shared" si="66"/>
        <v>0</v>
      </c>
      <c r="G128" s="21">
        <f t="shared" ca="1" si="67"/>
        <v>0</v>
      </c>
      <c r="H128" s="21">
        <f t="shared" si="68"/>
        <v>0</v>
      </c>
      <c r="I128" s="39">
        <f t="shared" ca="1" si="69"/>
        <v>0</v>
      </c>
      <c r="J128" s="39">
        <f t="shared" si="70"/>
        <v>0</v>
      </c>
      <c r="K128" s="41">
        <f t="shared" ca="1" si="71"/>
        <v>0.2999999999999996</v>
      </c>
      <c r="L128" s="40">
        <f t="shared" ca="1" si="72"/>
        <v>24.700000000000003</v>
      </c>
      <c r="M128" s="40">
        <f t="shared" ca="1" si="73"/>
        <v>25</v>
      </c>
      <c r="N128" s="21">
        <f t="shared" ca="1" si="74"/>
        <v>24.85</v>
      </c>
      <c r="O128" s="21" t="str">
        <f t="shared" si="75"/>
        <v/>
      </c>
      <c r="P128" s="47">
        <f t="shared" ca="1" si="76"/>
        <v>26.838333333333335</v>
      </c>
      <c r="Q128" s="47">
        <f t="shared" si="77"/>
        <v>25.557692307692307</v>
      </c>
      <c r="R128" s="38">
        <f t="shared" si="78"/>
        <v>120000</v>
      </c>
      <c r="S128" s="38">
        <f t="shared" si="79"/>
        <v>130000</v>
      </c>
      <c r="T128" s="38">
        <f t="shared" si="80"/>
        <v>-10000</v>
      </c>
      <c r="U128" s="38">
        <f t="shared" ca="1" si="81"/>
        <v>101900</v>
      </c>
      <c r="V128" s="38">
        <f t="shared" ca="1" si="82"/>
        <v>-146600</v>
      </c>
    </row>
    <row r="129" spans="1:22" x14ac:dyDescent="0.2">
      <c r="A129" s="21">
        <f t="shared" si="63"/>
        <v>111</v>
      </c>
      <c r="B129" s="38">
        <f ca="1">model1!B129</f>
        <v>21758.980127913717</v>
      </c>
      <c r="C129" s="21" t="s">
        <v>50</v>
      </c>
      <c r="D129" s="38">
        <f t="shared" ca="1" si="64"/>
        <v>240</v>
      </c>
      <c r="E129" s="21">
        <f t="shared" si="65"/>
        <v>0</v>
      </c>
      <c r="F129" s="21">
        <f t="shared" si="66"/>
        <v>0</v>
      </c>
      <c r="G129" s="21">
        <f t="shared" ca="1" si="67"/>
        <v>0</v>
      </c>
      <c r="H129" s="21">
        <f t="shared" si="68"/>
        <v>0</v>
      </c>
      <c r="I129" s="39">
        <f t="shared" ca="1" si="69"/>
        <v>0</v>
      </c>
      <c r="J129" s="39">
        <f t="shared" si="70"/>
        <v>0</v>
      </c>
      <c r="K129" s="41">
        <f t="shared" ca="1" si="71"/>
        <v>0.28999999999999959</v>
      </c>
      <c r="L129" s="40">
        <f t="shared" ca="1" si="72"/>
        <v>24.705000000000002</v>
      </c>
      <c r="M129" s="40">
        <f t="shared" ca="1" si="73"/>
        <v>24.995000000000001</v>
      </c>
      <c r="N129" s="21">
        <f t="shared" ca="1" si="74"/>
        <v>24.85</v>
      </c>
      <c r="O129" s="21" t="str">
        <f t="shared" si="75"/>
        <v/>
      </c>
      <c r="P129" s="47">
        <f t="shared" ca="1" si="76"/>
        <v>26.838333333333335</v>
      </c>
      <c r="Q129" s="47">
        <f t="shared" si="77"/>
        <v>25.557692307692307</v>
      </c>
      <c r="R129" s="38">
        <f t="shared" si="78"/>
        <v>120000</v>
      </c>
      <c r="S129" s="38">
        <f t="shared" si="79"/>
        <v>130000</v>
      </c>
      <c r="T129" s="38">
        <f t="shared" si="80"/>
        <v>-10000</v>
      </c>
      <c r="U129" s="38">
        <f t="shared" ca="1" si="81"/>
        <v>101900</v>
      </c>
      <c r="V129" s="38">
        <f t="shared" ca="1" si="82"/>
        <v>-146600</v>
      </c>
    </row>
    <row r="130" spans="1:22" x14ac:dyDescent="0.2">
      <c r="A130" s="21">
        <f t="shared" si="63"/>
        <v>112</v>
      </c>
      <c r="B130" s="38">
        <f ca="1">model1!B130</f>
        <v>21998.980127913717</v>
      </c>
      <c r="C130" s="21" t="s">
        <v>50</v>
      </c>
      <c r="D130" s="38">
        <f t="shared" ca="1" si="64"/>
        <v>240</v>
      </c>
      <c r="E130" s="21">
        <f t="shared" si="65"/>
        <v>0</v>
      </c>
      <c r="F130" s="21">
        <f t="shared" si="66"/>
        <v>0</v>
      </c>
      <c r="G130" s="21">
        <f t="shared" ca="1" si="67"/>
        <v>0</v>
      </c>
      <c r="H130" s="21">
        <f t="shared" si="68"/>
        <v>0</v>
      </c>
      <c r="I130" s="39">
        <f t="shared" ca="1" si="69"/>
        <v>0</v>
      </c>
      <c r="J130" s="39">
        <f t="shared" si="70"/>
        <v>0</v>
      </c>
      <c r="K130" s="41">
        <f t="shared" ca="1" si="71"/>
        <v>0.27999999999999958</v>
      </c>
      <c r="L130" s="40">
        <f t="shared" ca="1" si="72"/>
        <v>24.71</v>
      </c>
      <c r="M130" s="40">
        <f t="shared" ca="1" si="73"/>
        <v>24.990000000000002</v>
      </c>
      <c r="N130" s="21">
        <f t="shared" ca="1" si="74"/>
        <v>24.85</v>
      </c>
      <c r="O130" s="21" t="str">
        <f t="shared" si="75"/>
        <v/>
      </c>
      <c r="P130" s="47">
        <f t="shared" ca="1" si="76"/>
        <v>26.838333333333335</v>
      </c>
      <c r="Q130" s="47">
        <f t="shared" si="77"/>
        <v>25.557692307692307</v>
      </c>
      <c r="R130" s="38">
        <f t="shared" si="78"/>
        <v>120000</v>
      </c>
      <c r="S130" s="38">
        <f t="shared" si="79"/>
        <v>130000</v>
      </c>
      <c r="T130" s="38">
        <f t="shared" si="80"/>
        <v>-10000</v>
      </c>
      <c r="U130" s="38">
        <f t="shared" ca="1" si="81"/>
        <v>101900</v>
      </c>
      <c r="V130" s="38">
        <f t="shared" ca="1" si="82"/>
        <v>-146600</v>
      </c>
    </row>
    <row r="131" spans="1:22" x14ac:dyDescent="0.2">
      <c r="A131" s="21">
        <f t="shared" si="63"/>
        <v>113</v>
      </c>
      <c r="B131" s="38">
        <f ca="1">model1!B131</f>
        <v>22238.980127913717</v>
      </c>
      <c r="C131" s="21" t="s">
        <v>50</v>
      </c>
      <c r="D131" s="38">
        <f t="shared" ca="1" si="64"/>
        <v>240</v>
      </c>
      <c r="E131" s="21">
        <f t="shared" si="65"/>
        <v>0</v>
      </c>
      <c r="F131" s="21">
        <f t="shared" si="66"/>
        <v>0</v>
      </c>
      <c r="G131" s="21">
        <f t="shared" ca="1" si="67"/>
        <v>0</v>
      </c>
      <c r="H131" s="21">
        <f t="shared" si="68"/>
        <v>0</v>
      </c>
      <c r="I131" s="39">
        <f t="shared" ca="1" si="69"/>
        <v>0</v>
      </c>
      <c r="J131" s="39">
        <f t="shared" si="70"/>
        <v>0</v>
      </c>
      <c r="K131" s="41">
        <f t="shared" ca="1" si="71"/>
        <v>0.26999999999999957</v>
      </c>
      <c r="L131" s="40">
        <f t="shared" ca="1" si="72"/>
        <v>24.715000000000003</v>
      </c>
      <c r="M131" s="40">
        <f t="shared" ca="1" si="73"/>
        <v>24.984999999999999</v>
      </c>
      <c r="N131" s="21">
        <f t="shared" ca="1" si="74"/>
        <v>24.85</v>
      </c>
      <c r="O131" s="21" t="str">
        <f t="shared" si="75"/>
        <v/>
      </c>
      <c r="P131" s="47">
        <f t="shared" ca="1" si="76"/>
        <v>26.838333333333335</v>
      </c>
      <c r="Q131" s="47">
        <f t="shared" si="77"/>
        <v>25.557692307692307</v>
      </c>
      <c r="R131" s="38">
        <f t="shared" si="78"/>
        <v>120000</v>
      </c>
      <c r="S131" s="38">
        <f t="shared" si="79"/>
        <v>130000</v>
      </c>
      <c r="T131" s="38">
        <f t="shared" si="80"/>
        <v>-10000</v>
      </c>
      <c r="U131" s="38">
        <f t="shared" ca="1" si="81"/>
        <v>101900</v>
      </c>
      <c r="V131" s="38">
        <f t="shared" ca="1" si="82"/>
        <v>-146600</v>
      </c>
    </row>
    <row r="132" spans="1:22" x14ac:dyDescent="0.2">
      <c r="A132" s="21">
        <f t="shared" si="63"/>
        <v>114</v>
      </c>
      <c r="B132" s="38">
        <f ca="1">model1!B132</f>
        <v>22478.980127913717</v>
      </c>
      <c r="C132" s="21" t="s">
        <v>50</v>
      </c>
      <c r="D132" s="38">
        <f t="shared" ca="1" si="64"/>
        <v>240</v>
      </c>
      <c r="E132" s="21">
        <f t="shared" si="65"/>
        <v>0</v>
      </c>
      <c r="F132" s="21">
        <f t="shared" si="66"/>
        <v>0</v>
      </c>
      <c r="G132" s="21">
        <f t="shared" ca="1" si="67"/>
        <v>0</v>
      </c>
      <c r="H132" s="21">
        <f t="shared" si="68"/>
        <v>0</v>
      </c>
      <c r="I132" s="39">
        <f t="shared" ca="1" si="69"/>
        <v>0</v>
      </c>
      <c r="J132" s="39">
        <f t="shared" si="70"/>
        <v>0</v>
      </c>
      <c r="K132" s="41">
        <f t="shared" ca="1" si="71"/>
        <v>0.25999999999999956</v>
      </c>
      <c r="L132" s="40">
        <f t="shared" ca="1" si="72"/>
        <v>24.720000000000002</v>
      </c>
      <c r="M132" s="40">
        <f t="shared" ca="1" si="73"/>
        <v>24.98</v>
      </c>
      <c r="N132" s="21">
        <f t="shared" ca="1" si="74"/>
        <v>24.85</v>
      </c>
      <c r="O132" s="21" t="str">
        <f t="shared" si="75"/>
        <v/>
      </c>
      <c r="P132" s="47">
        <f t="shared" ca="1" si="76"/>
        <v>26.838333333333335</v>
      </c>
      <c r="Q132" s="47">
        <f t="shared" si="77"/>
        <v>25.557692307692307</v>
      </c>
      <c r="R132" s="38">
        <f t="shared" si="78"/>
        <v>120000</v>
      </c>
      <c r="S132" s="38">
        <f t="shared" si="79"/>
        <v>130000</v>
      </c>
      <c r="T132" s="38">
        <f t="shared" si="80"/>
        <v>-10000</v>
      </c>
      <c r="U132" s="38">
        <f t="shared" ca="1" si="81"/>
        <v>101900</v>
      </c>
      <c r="V132" s="38">
        <f t="shared" ca="1" si="82"/>
        <v>-146600</v>
      </c>
    </row>
    <row r="133" spans="1:22" x14ac:dyDescent="0.2">
      <c r="A133" s="21">
        <f t="shared" si="63"/>
        <v>115</v>
      </c>
      <c r="B133" s="38">
        <f ca="1">model1!B133</f>
        <v>22718.980127913717</v>
      </c>
      <c r="C133" s="21" t="s">
        <v>50</v>
      </c>
      <c r="D133" s="38">
        <f t="shared" ca="1" si="64"/>
        <v>240</v>
      </c>
      <c r="E133" s="21">
        <f t="shared" si="65"/>
        <v>0</v>
      </c>
      <c r="F133" s="21">
        <f t="shared" si="66"/>
        <v>0</v>
      </c>
      <c r="G133" s="21">
        <f t="shared" ca="1" si="67"/>
        <v>0</v>
      </c>
      <c r="H133" s="21">
        <f t="shared" si="68"/>
        <v>0</v>
      </c>
      <c r="I133" s="39">
        <f t="shared" ca="1" si="69"/>
        <v>0</v>
      </c>
      <c r="J133" s="39">
        <f t="shared" si="70"/>
        <v>0</v>
      </c>
      <c r="K133" s="41">
        <f t="shared" ca="1" si="71"/>
        <v>0.24999999999999956</v>
      </c>
      <c r="L133" s="40">
        <f t="shared" ca="1" si="72"/>
        <v>24.725000000000001</v>
      </c>
      <c r="M133" s="40">
        <f t="shared" ca="1" si="73"/>
        <v>24.975000000000001</v>
      </c>
      <c r="N133" s="21">
        <f t="shared" ca="1" si="74"/>
        <v>24.85</v>
      </c>
      <c r="O133" s="21" t="str">
        <f t="shared" si="75"/>
        <v/>
      </c>
      <c r="P133" s="47">
        <f t="shared" ca="1" si="76"/>
        <v>26.838333333333335</v>
      </c>
      <c r="Q133" s="47">
        <f t="shared" si="77"/>
        <v>25.557692307692307</v>
      </c>
      <c r="R133" s="38">
        <f t="shared" si="78"/>
        <v>120000</v>
      </c>
      <c r="S133" s="38">
        <f t="shared" si="79"/>
        <v>130000</v>
      </c>
      <c r="T133" s="38">
        <f t="shared" si="80"/>
        <v>-10000</v>
      </c>
      <c r="U133" s="38">
        <f t="shared" ca="1" si="81"/>
        <v>101900</v>
      </c>
      <c r="V133" s="38">
        <f t="shared" ca="1" si="82"/>
        <v>-146600</v>
      </c>
    </row>
    <row r="134" spans="1:22" x14ac:dyDescent="0.2">
      <c r="A134" s="21">
        <f t="shared" si="63"/>
        <v>116</v>
      </c>
      <c r="B134" s="38">
        <f ca="1">model1!B134</f>
        <v>22958.980127913717</v>
      </c>
      <c r="C134" s="21" t="s">
        <v>50</v>
      </c>
      <c r="D134" s="38">
        <f t="shared" ca="1" si="64"/>
        <v>240</v>
      </c>
      <c r="E134" s="21">
        <f t="shared" si="65"/>
        <v>0</v>
      </c>
      <c r="F134" s="21">
        <f t="shared" si="66"/>
        <v>0</v>
      </c>
      <c r="G134" s="21">
        <f t="shared" ca="1" si="67"/>
        <v>0</v>
      </c>
      <c r="H134" s="21">
        <f t="shared" si="68"/>
        <v>0</v>
      </c>
      <c r="I134" s="39">
        <f t="shared" ca="1" si="69"/>
        <v>0</v>
      </c>
      <c r="J134" s="39">
        <f t="shared" si="70"/>
        <v>0</v>
      </c>
      <c r="K134" s="41">
        <f t="shared" ca="1" si="71"/>
        <v>0.23999999999999955</v>
      </c>
      <c r="L134" s="40">
        <f t="shared" ca="1" si="72"/>
        <v>24.73</v>
      </c>
      <c r="M134" s="40">
        <f t="shared" ca="1" si="73"/>
        <v>24.970000000000002</v>
      </c>
      <c r="N134" s="21">
        <f t="shared" ca="1" si="74"/>
        <v>24.85</v>
      </c>
      <c r="O134" s="21" t="str">
        <f t="shared" si="75"/>
        <v/>
      </c>
      <c r="P134" s="47">
        <f t="shared" ca="1" si="76"/>
        <v>26.838333333333335</v>
      </c>
      <c r="Q134" s="47">
        <f t="shared" si="77"/>
        <v>25.557692307692307</v>
      </c>
      <c r="R134" s="38">
        <f t="shared" si="78"/>
        <v>120000</v>
      </c>
      <c r="S134" s="38">
        <f t="shared" si="79"/>
        <v>130000</v>
      </c>
      <c r="T134" s="38">
        <f t="shared" si="80"/>
        <v>-10000</v>
      </c>
      <c r="U134" s="38">
        <f t="shared" ca="1" si="81"/>
        <v>101900</v>
      </c>
      <c r="V134" s="38">
        <f t="shared" ca="1" si="82"/>
        <v>-146600</v>
      </c>
    </row>
    <row r="135" spans="1:22" x14ac:dyDescent="0.2">
      <c r="A135" s="21">
        <f t="shared" si="63"/>
        <v>117</v>
      </c>
      <c r="B135" s="38">
        <f ca="1">model1!B135</f>
        <v>23198.980127913717</v>
      </c>
      <c r="C135" s="21" t="s">
        <v>50</v>
      </c>
      <c r="D135" s="38">
        <f t="shared" ca="1" si="64"/>
        <v>240</v>
      </c>
      <c r="E135" s="21">
        <f t="shared" si="65"/>
        <v>0</v>
      </c>
      <c r="F135" s="21">
        <f t="shared" si="66"/>
        <v>0</v>
      </c>
      <c r="G135" s="21">
        <f t="shared" ca="1" si="67"/>
        <v>0</v>
      </c>
      <c r="H135" s="21">
        <f t="shared" si="68"/>
        <v>0</v>
      </c>
      <c r="I135" s="39">
        <f t="shared" ca="1" si="69"/>
        <v>0</v>
      </c>
      <c r="J135" s="39">
        <f t="shared" si="70"/>
        <v>0</v>
      </c>
      <c r="K135" s="41">
        <f t="shared" ca="1" si="71"/>
        <v>0.22999999999999954</v>
      </c>
      <c r="L135" s="40">
        <f t="shared" ca="1" si="72"/>
        <v>24.735000000000003</v>
      </c>
      <c r="M135" s="40">
        <f t="shared" ca="1" si="73"/>
        <v>24.965</v>
      </c>
      <c r="N135" s="21">
        <f t="shared" ca="1" si="74"/>
        <v>24.85</v>
      </c>
      <c r="O135" s="21" t="str">
        <f t="shared" si="75"/>
        <v/>
      </c>
      <c r="P135" s="47">
        <f t="shared" ca="1" si="76"/>
        <v>26.838333333333335</v>
      </c>
      <c r="Q135" s="47">
        <f t="shared" si="77"/>
        <v>25.557692307692307</v>
      </c>
      <c r="R135" s="38">
        <f t="shared" si="78"/>
        <v>120000</v>
      </c>
      <c r="S135" s="38">
        <f t="shared" si="79"/>
        <v>130000</v>
      </c>
      <c r="T135" s="38">
        <f t="shared" si="80"/>
        <v>-10000</v>
      </c>
      <c r="U135" s="38">
        <f t="shared" ca="1" si="81"/>
        <v>101900</v>
      </c>
      <c r="V135" s="38">
        <f t="shared" ca="1" si="82"/>
        <v>-146600</v>
      </c>
    </row>
    <row r="136" spans="1:22" x14ac:dyDescent="0.2">
      <c r="A136" s="21">
        <f t="shared" si="63"/>
        <v>118</v>
      </c>
      <c r="B136" s="38">
        <f ca="1">model1!B136</f>
        <v>23438.980127913717</v>
      </c>
      <c r="C136" s="21" t="s">
        <v>50</v>
      </c>
      <c r="D136" s="38">
        <f t="shared" ca="1" si="64"/>
        <v>240</v>
      </c>
      <c r="E136" s="21">
        <f t="shared" si="65"/>
        <v>0</v>
      </c>
      <c r="F136" s="21">
        <f t="shared" si="66"/>
        <v>0</v>
      </c>
      <c r="G136" s="21">
        <f t="shared" ca="1" si="67"/>
        <v>0</v>
      </c>
      <c r="H136" s="21">
        <f t="shared" si="68"/>
        <v>0</v>
      </c>
      <c r="I136" s="39">
        <f t="shared" ca="1" si="69"/>
        <v>0</v>
      </c>
      <c r="J136" s="39">
        <f t="shared" si="70"/>
        <v>0</v>
      </c>
      <c r="K136" s="41">
        <f t="shared" ca="1" si="71"/>
        <v>0.21999999999999953</v>
      </c>
      <c r="L136" s="40">
        <f t="shared" ca="1" si="72"/>
        <v>24.740000000000002</v>
      </c>
      <c r="M136" s="40">
        <f t="shared" ca="1" si="73"/>
        <v>24.96</v>
      </c>
      <c r="N136" s="21">
        <f t="shared" ca="1" si="74"/>
        <v>24.85</v>
      </c>
      <c r="O136" s="21" t="str">
        <f t="shared" si="75"/>
        <v/>
      </c>
      <c r="P136" s="47">
        <f t="shared" ca="1" si="76"/>
        <v>26.838333333333335</v>
      </c>
      <c r="Q136" s="47">
        <f t="shared" si="77"/>
        <v>25.557692307692307</v>
      </c>
      <c r="R136" s="38">
        <f t="shared" si="78"/>
        <v>120000</v>
      </c>
      <c r="S136" s="38">
        <f t="shared" si="79"/>
        <v>130000</v>
      </c>
      <c r="T136" s="38">
        <f t="shared" si="80"/>
        <v>-10000</v>
      </c>
      <c r="U136" s="38">
        <f t="shared" ca="1" si="81"/>
        <v>101900</v>
      </c>
      <c r="V136" s="38">
        <f t="shared" ca="1" si="82"/>
        <v>-146600</v>
      </c>
    </row>
    <row r="137" spans="1:22" x14ac:dyDescent="0.2">
      <c r="A137" s="21">
        <f t="shared" si="63"/>
        <v>119</v>
      </c>
      <c r="B137" s="38">
        <f ca="1">model1!B137</f>
        <v>23678.980127913717</v>
      </c>
      <c r="C137" s="21" t="s">
        <v>50</v>
      </c>
      <c r="D137" s="38">
        <f t="shared" ca="1" si="64"/>
        <v>240</v>
      </c>
      <c r="E137" s="21">
        <f t="shared" si="65"/>
        <v>0</v>
      </c>
      <c r="F137" s="21">
        <f t="shared" si="66"/>
        <v>0</v>
      </c>
      <c r="G137" s="21">
        <f t="shared" ca="1" si="67"/>
        <v>0</v>
      </c>
      <c r="H137" s="21">
        <f t="shared" si="68"/>
        <v>0</v>
      </c>
      <c r="I137" s="39">
        <f t="shared" ca="1" si="69"/>
        <v>0</v>
      </c>
      <c r="J137" s="39">
        <f t="shared" si="70"/>
        <v>0</v>
      </c>
      <c r="K137" s="41">
        <f t="shared" ca="1" si="71"/>
        <v>0.20999999999999952</v>
      </c>
      <c r="L137" s="40">
        <f t="shared" ca="1" si="72"/>
        <v>24.745000000000001</v>
      </c>
      <c r="M137" s="40">
        <f t="shared" ca="1" si="73"/>
        <v>24.955000000000002</v>
      </c>
      <c r="N137" s="21">
        <f t="shared" ca="1" si="74"/>
        <v>24.85</v>
      </c>
      <c r="O137" s="21" t="str">
        <f t="shared" si="75"/>
        <v/>
      </c>
      <c r="P137" s="47">
        <f t="shared" ca="1" si="76"/>
        <v>26.838333333333335</v>
      </c>
      <c r="Q137" s="47">
        <f t="shared" si="77"/>
        <v>25.557692307692307</v>
      </c>
      <c r="R137" s="38">
        <f t="shared" si="78"/>
        <v>120000</v>
      </c>
      <c r="S137" s="38">
        <f t="shared" si="79"/>
        <v>130000</v>
      </c>
      <c r="T137" s="38">
        <f t="shared" si="80"/>
        <v>-10000</v>
      </c>
      <c r="U137" s="38">
        <f t="shared" ca="1" si="81"/>
        <v>101900</v>
      </c>
      <c r="V137" s="38">
        <f t="shared" ca="1" si="82"/>
        <v>-146600</v>
      </c>
    </row>
    <row r="138" spans="1:22" x14ac:dyDescent="0.2">
      <c r="A138" s="21">
        <f t="shared" si="63"/>
        <v>120</v>
      </c>
      <c r="B138" s="38">
        <f ca="1">model1!B138</f>
        <v>23918.980127913717</v>
      </c>
      <c r="C138" s="21" t="s">
        <v>50</v>
      </c>
      <c r="D138" s="38">
        <f t="shared" ca="1" si="64"/>
        <v>240</v>
      </c>
      <c r="E138" s="21">
        <f t="shared" si="65"/>
        <v>0</v>
      </c>
      <c r="F138" s="21">
        <f t="shared" si="66"/>
        <v>0</v>
      </c>
      <c r="G138" s="21">
        <f t="shared" ca="1" si="67"/>
        <v>0</v>
      </c>
      <c r="H138" s="21">
        <f t="shared" si="68"/>
        <v>0</v>
      </c>
      <c r="I138" s="39">
        <f t="shared" ca="1" si="69"/>
        <v>0</v>
      </c>
      <c r="J138" s="39">
        <f t="shared" si="70"/>
        <v>0</v>
      </c>
      <c r="K138" s="41">
        <f t="shared" ca="1" si="71"/>
        <v>0.19999999999999951</v>
      </c>
      <c r="L138" s="40">
        <f t="shared" ca="1" si="72"/>
        <v>24.75</v>
      </c>
      <c r="M138" s="40">
        <f t="shared" ca="1" si="73"/>
        <v>24.950000000000003</v>
      </c>
      <c r="N138" s="21">
        <f t="shared" ca="1" si="74"/>
        <v>24.85</v>
      </c>
      <c r="O138" s="21" t="str">
        <f t="shared" si="75"/>
        <v/>
      </c>
      <c r="P138" s="47">
        <f t="shared" ca="1" si="76"/>
        <v>26.838333333333335</v>
      </c>
      <c r="Q138" s="47">
        <f t="shared" si="77"/>
        <v>25.557692307692307</v>
      </c>
      <c r="R138" s="38">
        <f t="shared" si="78"/>
        <v>120000</v>
      </c>
      <c r="S138" s="38">
        <f t="shared" si="79"/>
        <v>130000</v>
      </c>
      <c r="T138" s="38">
        <f t="shared" si="80"/>
        <v>-10000</v>
      </c>
      <c r="U138" s="38">
        <f t="shared" ca="1" si="81"/>
        <v>101900</v>
      </c>
      <c r="V138" s="38">
        <f t="shared" ca="1" si="82"/>
        <v>-146600</v>
      </c>
    </row>
    <row r="139" spans="1:22" x14ac:dyDescent="0.2">
      <c r="A139" s="21">
        <f t="shared" si="63"/>
        <v>121</v>
      </c>
      <c r="B139" s="38">
        <f ca="1">model1!B139</f>
        <v>24158.980127913717</v>
      </c>
      <c r="C139" s="21" t="s">
        <v>50</v>
      </c>
      <c r="D139" s="38">
        <f t="shared" ca="1" si="64"/>
        <v>240</v>
      </c>
      <c r="E139" s="21">
        <f t="shared" si="65"/>
        <v>0</v>
      </c>
      <c r="F139" s="21">
        <f t="shared" si="66"/>
        <v>0</v>
      </c>
      <c r="G139" s="21">
        <f t="shared" ca="1" si="67"/>
        <v>0</v>
      </c>
      <c r="H139" s="21">
        <f t="shared" si="68"/>
        <v>0</v>
      </c>
      <c r="I139" s="39">
        <f t="shared" ca="1" si="69"/>
        <v>0</v>
      </c>
      <c r="J139" s="39">
        <f t="shared" si="70"/>
        <v>0</v>
      </c>
      <c r="K139" s="41">
        <f t="shared" ca="1" si="71"/>
        <v>0.1899999999999995</v>
      </c>
      <c r="L139" s="40">
        <f t="shared" ca="1" si="72"/>
        <v>24.755000000000003</v>
      </c>
      <c r="M139" s="40">
        <f t="shared" ca="1" si="73"/>
        <v>24.945</v>
      </c>
      <c r="N139" s="21">
        <f t="shared" ca="1" si="74"/>
        <v>24.85</v>
      </c>
      <c r="O139" s="21" t="str">
        <f t="shared" si="75"/>
        <v/>
      </c>
      <c r="P139" s="47">
        <f t="shared" ca="1" si="76"/>
        <v>26.838333333333335</v>
      </c>
      <c r="Q139" s="47">
        <f t="shared" si="77"/>
        <v>25.557692307692307</v>
      </c>
      <c r="R139" s="38">
        <f t="shared" si="78"/>
        <v>120000</v>
      </c>
      <c r="S139" s="38">
        <f t="shared" si="79"/>
        <v>130000</v>
      </c>
      <c r="T139" s="38">
        <f t="shared" si="80"/>
        <v>-10000</v>
      </c>
      <c r="U139" s="38">
        <f t="shared" ca="1" si="81"/>
        <v>101900</v>
      </c>
      <c r="V139" s="38">
        <f t="shared" ca="1" si="82"/>
        <v>-146600</v>
      </c>
    </row>
    <row r="140" spans="1:22" x14ac:dyDescent="0.2">
      <c r="A140" s="21">
        <f t="shared" si="63"/>
        <v>122</v>
      </c>
      <c r="B140" s="38">
        <f ca="1">model1!B140</f>
        <v>24398.980127913717</v>
      </c>
      <c r="C140" s="21" t="s">
        <v>50</v>
      </c>
      <c r="D140" s="38">
        <f t="shared" ca="1" si="64"/>
        <v>240</v>
      </c>
      <c r="E140" s="21">
        <f t="shared" si="65"/>
        <v>0</v>
      </c>
      <c r="F140" s="21">
        <f t="shared" si="66"/>
        <v>0</v>
      </c>
      <c r="G140" s="21">
        <f t="shared" ca="1" si="67"/>
        <v>0</v>
      </c>
      <c r="H140" s="21">
        <f t="shared" si="68"/>
        <v>0</v>
      </c>
      <c r="I140" s="39">
        <f t="shared" ca="1" si="69"/>
        <v>0</v>
      </c>
      <c r="J140" s="39">
        <f t="shared" si="70"/>
        <v>0</v>
      </c>
      <c r="K140" s="41">
        <f t="shared" ca="1" si="71"/>
        <v>0.17999999999999949</v>
      </c>
      <c r="L140" s="40">
        <f t="shared" ca="1" si="72"/>
        <v>24.76</v>
      </c>
      <c r="M140" s="40">
        <f t="shared" ca="1" si="73"/>
        <v>24.94</v>
      </c>
      <c r="N140" s="21">
        <f t="shared" ca="1" si="74"/>
        <v>24.85</v>
      </c>
      <c r="O140" s="21" t="str">
        <f t="shared" si="75"/>
        <v/>
      </c>
      <c r="P140" s="47">
        <f t="shared" ca="1" si="76"/>
        <v>26.838333333333335</v>
      </c>
      <c r="Q140" s="47">
        <f t="shared" si="77"/>
        <v>25.557692307692307</v>
      </c>
      <c r="R140" s="38">
        <f t="shared" si="78"/>
        <v>120000</v>
      </c>
      <c r="S140" s="38">
        <f t="shared" si="79"/>
        <v>130000</v>
      </c>
      <c r="T140" s="38">
        <f t="shared" si="80"/>
        <v>-10000</v>
      </c>
      <c r="U140" s="38">
        <f t="shared" ca="1" si="81"/>
        <v>101900</v>
      </c>
      <c r="V140" s="38">
        <f t="shared" ca="1" si="82"/>
        <v>-146600</v>
      </c>
    </row>
    <row r="141" spans="1:22" x14ac:dyDescent="0.2">
      <c r="A141" s="21">
        <f t="shared" si="63"/>
        <v>123</v>
      </c>
      <c r="B141" s="38">
        <f ca="1">model1!B141</f>
        <v>24638.980127913717</v>
      </c>
      <c r="C141" s="21" t="s">
        <v>50</v>
      </c>
      <c r="D141" s="38">
        <f t="shared" ca="1" si="64"/>
        <v>240</v>
      </c>
      <c r="E141" s="21">
        <f t="shared" si="65"/>
        <v>0</v>
      </c>
      <c r="F141" s="21">
        <f t="shared" si="66"/>
        <v>0</v>
      </c>
      <c r="G141" s="21">
        <f t="shared" ca="1" si="67"/>
        <v>0</v>
      </c>
      <c r="H141" s="21">
        <f t="shared" si="68"/>
        <v>0</v>
      </c>
      <c r="I141" s="39">
        <f t="shared" ca="1" si="69"/>
        <v>0</v>
      </c>
      <c r="J141" s="39">
        <f t="shared" si="70"/>
        <v>0</v>
      </c>
      <c r="K141" s="41">
        <f t="shared" ca="1" si="71"/>
        <v>0.16999999999999948</v>
      </c>
      <c r="L141" s="40">
        <f t="shared" ca="1" si="72"/>
        <v>24.765000000000001</v>
      </c>
      <c r="M141" s="40">
        <f t="shared" ca="1" si="73"/>
        <v>24.935000000000002</v>
      </c>
      <c r="N141" s="21">
        <f t="shared" ca="1" si="74"/>
        <v>24.85</v>
      </c>
      <c r="O141" s="21" t="str">
        <f t="shared" si="75"/>
        <v/>
      </c>
      <c r="P141" s="47">
        <f t="shared" ca="1" si="76"/>
        <v>26.838333333333335</v>
      </c>
      <c r="Q141" s="47">
        <f t="shared" si="77"/>
        <v>25.557692307692307</v>
      </c>
      <c r="R141" s="38">
        <f t="shared" si="78"/>
        <v>120000</v>
      </c>
      <c r="S141" s="38">
        <f t="shared" si="79"/>
        <v>130000</v>
      </c>
      <c r="T141" s="38">
        <f t="shared" si="80"/>
        <v>-10000</v>
      </c>
      <c r="U141" s="38">
        <f t="shared" ca="1" si="81"/>
        <v>101900</v>
      </c>
      <c r="V141" s="38">
        <f t="shared" ca="1" si="82"/>
        <v>-146600</v>
      </c>
    </row>
    <row r="142" spans="1:22" x14ac:dyDescent="0.2">
      <c r="A142" s="21">
        <f t="shared" si="63"/>
        <v>124</v>
      </c>
      <c r="B142" s="38">
        <f ca="1">model1!B142</f>
        <v>24878.980127913717</v>
      </c>
      <c r="C142" s="21" t="s">
        <v>50</v>
      </c>
      <c r="D142" s="38">
        <f t="shared" ca="1" si="64"/>
        <v>240</v>
      </c>
      <c r="E142" s="21">
        <f t="shared" si="65"/>
        <v>0</v>
      </c>
      <c r="F142" s="21">
        <f t="shared" si="66"/>
        <v>0</v>
      </c>
      <c r="G142" s="21">
        <f t="shared" ca="1" si="67"/>
        <v>0</v>
      </c>
      <c r="H142" s="21">
        <f t="shared" si="68"/>
        <v>0</v>
      </c>
      <c r="I142" s="39">
        <f t="shared" ca="1" si="69"/>
        <v>0</v>
      </c>
      <c r="J142" s="39">
        <f t="shared" si="70"/>
        <v>0</v>
      </c>
      <c r="K142" s="41">
        <f t="shared" ca="1" si="71"/>
        <v>0.15999999999999948</v>
      </c>
      <c r="L142" s="40">
        <f t="shared" ca="1" si="72"/>
        <v>24.770000000000003</v>
      </c>
      <c r="M142" s="40">
        <f t="shared" ca="1" si="73"/>
        <v>24.93</v>
      </c>
      <c r="N142" s="21">
        <f t="shared" ca="1" si="74"/>
        <v>24.85</v>
      </c>
      <c r="O142" s="21" t="str">
        <f t="shared" si="75"/>
        <v/>
      </c>
      <c r="P142" s="47">
        <f t="shared" ca="1" si="76"/>
        <v>26.838333333333335</v>
      </c>
      <c r="Q142" s="47">
        <f t="shared" si="77"/>
        <v>25.557692307692307</v>
      </c>
      <c r="R142" s="38">
        <f t="shared" si="78"/>
        <v>120000</v>
      </c>
      <c r="S142" s="38">
        <f t="shared" si="79"/>
        <v>130000</v>
      </c>
      <c r="T142" s="38">
        <f t="shared" si="80"/>
        <v>-10000</v>
      </c>
      <c r="U142" s="38">
        <f t="shared" ca="1" si="81"/>
        <v>101900</v>
      </c>
      <c r="V142" s="38">
        <f t="shared" ca="1" si="82"/>
        <v>-146600</v>
      </c>
    </row>
    <row r="143" spans="1:22" x14ac:dyDescent="0.2">
      <c r="A143" s="21">
        <f t="shared" si="63"/>
        <v>125</v>
      </c>
      <c r="B143" s="38">
        <f ca="1">model1!B143</f>
        <v>25118.980127913717</v>
      </c>
      <c r="C143" s="21" t="s">
        <v>50</v>
      </c>
      <c r="D143" s="38">
        <f t="shared" ca="1" si="64"/>
        <v>240</v>
      </c>
      <c r="E143" s="21">
        <f t="shared" si="65"/>
        <v>0</v>
      </c>
      <c r="F143" s="21">
        <f t="shared" si="66"/>
        <v>0</v>
      </c>
      <c r="G143" s="21">
        <f t="shared" ca="1" si="67"/>
        <v>0</v>
      </c>
      <c r="H143" s="21">
        <f t="shared" si="68"/>
        <v>0</v>
      </c>
      <c r="I143" s="39">
        <f t="shared" ca="1" si="69"/>
        <v>0</v>
      </c>
      <c r="J143" s="39">
        <f t="shared" si="70"/>
        <v>0</v>
      </c>
      <c r="K143" s="41">
        <f t="shared" ca="1" si="71"/>
        <v>0.14999999999999947</v>
      </c>
      <c r="L143" s="40">
        <f t="shared" ca="1" si="72"/>
        <v>24.775000000000002</v>
      </c>
      <c r="M143" s="40">
        <f t="shared" ca="1" si="73"/>
        <v>24.925000000000001</v>
      </c>
      <c r="N143" s="21">
        <f t="shared" ca="1" si="74"/>
        <v>24.85</v>
      </c>
      <c r="O143" s="21" t="str">
        <f t="shared" si="75"/>
        <v/>
      </c>
      <c r="P143" s="47">
        <f t="shared" ca="1" si="76"/>
        <v>26.838333333333335</v>
      </c>
      <c r="Q143" s="47">
        <f t="shared" si="77"/>
        <v>25.557692307692307</v>
      </c>
      <c r="R143" s="38">
        <f t="shared" si="78"/>
        <v>120000</v>
      </c>
      <c r="S143" s="38">
        <f t="shared" si="79"/>
        <v>130000</v>
      </c>
      <c r="T143" s="38">
        <f t="shared" si="80"/>
        <v>-10000</v>
      </c>
      <c r="U143" s="38">
        <f t="shared" ca="1" si="81"/>
        <v>101900</v>
      </c>
      <c r="V143" s="38">
        <f t="shared" ca="1" si="82"/>
        <v>-146600</v>
      </c>
    </row>
    <row r="144" spans="1:22" x14ac:dyDescent="0.2">
      <c r="A144" s="21">
        <f t="shared" si="63"/>
        <v>126</v>
      </c>
      <c r="B144" s="38">
        <f ca="1">model1!B144</f>
        <v>25358.980127913717</v>
      </c>
      <c r="C144" s="21" t="s">
        <v>50</v>
      </c>
      <c r="D144" s="38">
        <f t="shared" ca="1" si="64"/>
        <v>240</v>
      </c>
      <c r="E144" s="21">
        <f t="shared" si="65"/>
        <v>0</v>
      </c>
      <c r="F144" s="21">
        <f t="shared" si="66"/>
        <v>0</v>
      </c>
      <c r="G144" s="21">
        <f t="shared" ca="1" si="67"/>
        <v>0</v>
      </c>
      <c r="H144" s="21">
        <f t="shared" si="68"/>
        <v>0</v>
      </c>
      <c r="I144" s="39">
        <f t="shared" ca="1" si="69"/>
        <v>0</v>
      </c>
      <c r="J144" s="39">
        <f t="shared" si="70"/>
        <v>0</v>
      </c>
      <c r="K144" s="41">
        <f t="shared" ca="1" si="71"/>
        <v>0.13999999999999946</v>
      </c>
      <c r="L144" s="40">
        <f t="shared" ca="1" si="72"/>
        <v>24.78</v>
      </c>
      <c r="M144" s="40">
        <f t="shared" ca="1" si="73"/>
        <v>24.92</v>
      </c>
      <c r="N144" s="21">
        <f t="shared" ca="1" si="74"/>
        <v>24.85</v>
      </c>
      <c r="O144" s="21" t="str">
        <f t="shared" si="75"/>
        <v/>
      </c>
      <c r="P144" s="47">
        <f t="shared" ca="1" si="76"/>
        <v>26.838333333333335</v>
      </c>
      <c r="Q144" s="47">
        <f t="shared" si="77"/>
        <v>25.557692307692307</v>
      </c>
      <c r="R144" s="38">
        <f t="shared" si="78"/>
        <v>120000</v>
      </c>
      <c r="S144" s="38">
        <f t="shared" si="79"/>
        <v>130000</v>
      </c>
      <c r="T144" s="38">
        <f t="shared" si="80"/>
        <v>-10000</v>
      </c>
      <c r="U144" s="38">
        <f t="shared" ca="1" si="81"/>
        <v>101900</v>
      </c>
      <c r="V144" s="38">
        <f t="shared" ca="1" si="82"/>
        <v>-146600</v>
      </c>
    </row>
    <row r="145" spans="1:22" x14ac:dyDescent="0.2">
      <c r="A145" s="21">
        <f t="shared" si="63"/>
        <v>127</v>
      </c>
      <c r="B145" s="38">
        <f ca="1">model1!B145</f>
        <v>25598.980127913717</v>
      </c>
      <c r="C145" s="21" t="s">
        <v>50</v>
      </c>
      <c r="D145" s="38">
        <f t="shared" ca="1" si="64"/>
        <v>240</v>
      </c>
      <c r="E145" s="21">
        <f t="shared" si="65"/>
        <v>0</v>
      </c>
      <c r="F145" s="21">
        <f t="shared" si="66"/>
        <v>0</v>
      </c>
      <c r="G145" s="21">
        <f t="shared" ca="1" si="67"/>
        <v>0</v>
      </c>
      <c r="H145" s="21">
        <f t="shared" si="68"/>
        <v>0</v>
      </c>
      <c r="I145" s="39">
        <f t="shared" ca="1" si="69"/>
        <v>0</v>
      </c>
      <c r="J145" s="39">
        <f t="shared" si="70"/>
        <v>0</v>
      </c>
      <c r="K145" s="41">
        <f t="shared" ca="1" si="71"/>
        <v>0.12999999999999945</v>
      </c>
      <c r="L145" s="40">
        <f t="shared" ca="1" si="72"/>
        <v>24.785</v>
      </c>
      <c r="M145" s="40">
        <f t="shared" ca="1" si="73"/>
        <v>24.915000000000003</v>
      </c>
      <c r="N145" s="21">
        <f t="shared" ca="1" si="74"/>
        <v>24.85</v>
      </c>
      <c r="O145" s="21" t="str">
        <f t="shared" si="75"/>
        <v/>
      </c>
      <c r="P145" s="47">
        <f t="shared" ca="1" si="76"/>
        <v>26.838333333333335</v>
      </c>
      <c r="Q145" s="47">
        <f t="shared" si="77"/>
        <v>25.557692307692307</v>
      </c>
      <c r="R145" s="38">
        <f t="shared" si="78"/>
        <v>120000</v>
      </c>
      <c r="S145" s="38">
        <f t="shared" si="79"/>
        <v>130000</v>
      </c>
      <c r="T145" s="38">
        <f t="shared" si="80"/>
        <v>-10000</v>
      </c>
      <c r="U145" s="38">
        <f t="shared" ca="1" si="81"/>
        <v>101900</v>
      </c>
      <c r="V145" s="38">
        <f t="shared" ca="1" si="82"/>
        <v>-146600</v>
      </c>
    </row>
    <row r="146" spans="1:22" x14ac:dyDescent="0.2">
      <c r="A146" s="21">
        <f t="shared" ref="A146:A158" si="83">A145+1</f>
        <v>128</v>
      </c>
      <c r="B146" s="38">
        <f ca="1">model1!B146</f>
        <v>25838.980127913717</v>
      </c>
      <c r="C146" s="21" t="s">
        <v>50</v>
      </c>
      <c r="D146" s="38">
        <f t="shared" ref="D146:D158" ca="1" si="84">((B146-B145)+(B145-B144)+(B144-B143)+(B143-B142))/4</f>
        <v>240</v>
      </c>
      <c r="E146" s="21">
        <f t="shared" ref="E146:E158" si="85">MAX(0,IF(C146="Buy",E145+1,E145-MAX(1,ROUND($F$5*E145,0))))</f>
        <v>0</v>
      </c>
      <c r="F146" s="21">
        <f t="shared" ref="F146:F158" si="86">MAX(0,IF(C146="Sell",F145+1,F145-MAX(1,ROUND($F$5*F145,0))))</f>
        <v>0</v>
      </c>
      <c r="G146" s="21">
        <f t="shared" ref="G146:G158" ca="1" si="87">IF(T146&gt;$N$2,E146+$N$3,IF(T146&lt;0,IF(L145&gt;Q146,E146+$N$3,E146),E146))</f>
        <v>0</v>
      </c>
      <c r="H146" s="21">
        <f t="shared" ref="H146:H158" si="88">IF(T146&lt;$N$2*-1,F146+$N$3,IF(T146&gt;0,(IF(M145-Q146-J128*(1+$N$4)&gt;0,F146+$N$3,F146)),F146))</f>
        <v>0</v>
      </c>
      <c r="I146" s="39">
        <f t="shared" ref="I146:I158" ca="1" si="89">MAX($J$3,IF(C146="Buy",MAX(0,VLOOKUP(G146,Trans2,3,FALSE)+I145),MAX(0,I145-MAX(0.01,ROUND(I145*$F$4,2)))))</f>
        <v>0</v>
      </c>
      <c r="J146" s="39">
        <f t="shared" ref="J146:J158" si="90">MAX($J$3,IF(C146="Sell",MAX(0,VLOOKUP(H146,Trans2,3,FALSE)+J145),MAX(0,J145-MAX(0.01,ROUND(J145*$F$4,2)))))</f>
        <v>0</v>
      </c>
      <c r="K146" s="41">
        <f t="shared" ref="K146:K158" ca="1" si="91">MAX($J$2,J146+$J$4,I146+0.01,IF(C146="Sell",VLOOKUP(F146,Trans2,2,FALSE),IF(C146="Buy",VLOOKUP(E146,Trans2,2,FALSE),0))+VLOOKUP(D146,Intensity2,2,TRUE)+K145)</f>
        <v>0.11999999999999945</v>
      </c>
      <c r="L146" s="40">
        <f t="shared" ref="L146:L158" ca="1" si="92">IF(C146="Sell",M146-K146,IF(C146="Buy",L145-I146,((L145+M145)/2-K146/2)))</f>
        <v>24.790000000000003</v>
      </c>
      <c r="M146" s="40">
        <f t="shared" ref="M146:M158" ca="1" si="93">IF(C146="Sell",M145+J146,IF(C146="Buy",L146+K146,((L145+M145)/2+K146/2)))</f>
        <v>24.91</v>
      </c>
      <c r="N146" s="21">
        <f t="shared" ref="N146:N158" ca="1" si="94">(L146+M146)/2</f>
        <v>24.85</v>
      </c>
      <c r="O146" s="21" t="str">
        <f t="shared" ref="O146:O158" si="95">IF(C146="Buy",L145,IF(C146="Sell",M145,""))</f>
        <v/>
      </c>
      <c r="P146" s="47">
        <f t="shared" ref="P146:P158" ca="1" si="96">IF(C146="Buy",(O146*10000+R145*P145)/(R145+10000),P145)</f>
        <v>26.838333333333335</v>
      </c>
      <c r="Q146" s="47">
        <f t="shared" ref="Q146:Q158" si="97">IF(C146="Sell",(O146*10000+S145*Q145)/(S145+10000),Q145)</f>
        <v>25.557692307692307</v>
      </c>
      <c r="R146" s="38">
        <f t="shared" ref="R146:R158" si="98">IF(C146="Buy",R145+10000,R145)</f>
        <v>120000</v>
      </c>
      <c r="S146" s="38">
        <f t="shared" ref="S146:S158" si="99">IF(C146="Sell",S145+10000,S145)</f>
        <v>130000</v>
      </c>
      <c r="T146" s="38">
        <f t="shared" ref="T146:T158" si="100">R146-S146</f>
        <v>-10000</v>
      </c>
      <c r="U146" s="38">
        <f t="shared" ref="U146:U158" ca="1" si="101">S146*Q146-R146*P146</f>
        <v>101900</v>
      </c>
      <c r="V146" s="38">
        <f t="shared" ref="V146:V158" ca="1" si="102">T146*N146+U146</f>
        <v>-146600</v>
      </c>
    </row>
    <row r="147" spans="1:22" x14ac:dyDescent="0.2">
      <c r="A147" s="21">
        <f t="shared" si="83"/>
        <v>129</v>
      </c>
      <c r="B147" s="38">
        <f ca="1">model1!B147</f>
        <v>26078.980127913717</v>
      </c>
      <c r="C147" s="21" t="s">
        <v>50</v>
      </c>
      <c r="D147" s="38">
        <f t="shared" ca="1" si="84"/>
        <v>240</v>
      </c>
      <c r="E147" s="21">
        <f t="shared" si="85"/>
        <v>0</v>
      </c>
      <c r="F147" s="21">
        <f t="shared" si="86"/>
        <v>0</v>
      </c>
      <c r="G147" s="21">
        <f t="shared" ca="1" si="87"/>
        <v>0</v>
      </c>
      <c r="H147" s="21">
        <f t="shared" si="88"/>
        <v>0</v>
      </c>
      <c r="I147" s="39">
        <f t="shared" ca="1" si="89"/>
        <v>0</v>
      </c>
      <c r="J147" s="39">
        <f t="shared" si="90"/>
        <v>0</v>
      </c>
      <c r="K147" s="41">
        <f t="shared" ca="1" si="91"/>
        <v>0.10999999999999946</v>
      </c>
      <c r="L147" s="40">
        <f t="shared" ca="1" si="92"/>
        <v>24.795000000000002</v>
      </c>
      <c r="M147" s="40">
        <f t="shared" ca="1" si="93"/>
        <v>24.905000000000001</v>
      </c>
      <c r="N147" s="21">
        <f t="shared" ca="1" si="94"/>
        <v>24.85</v>
      </c>
      <c r="O147" s="21" t="str">
        <f t="shared" si="95"/>
        <v/>
      </c>
      <c r="P147" s="47">
        <f t="shared" ca="1" si="96"/>
        <v>26.838333333333335</v>
      </c>
      <c r="Q147" s="47">
        <f t="shared" si="97"/>
        <v>25.557692307692307</v>
      </c>
      <c r="R147" s="38">
        <f t="shared" si="98"/>
        <v>120000</v>
      </c>
      <c r="S147" s="38">
        <f t="shared" si="99"/>
        <v>130000</v>
      </c>
      <c r="T147" s="38">
        <f t="shared" si="100"/>
        <v>-10000</v>
      </c>
      <c r="U147" s="38">
        <f t="shared" ca="1" si="101"/>
        <v>101900</v>
      </c>
      <c r="V147" s="38">
        <f t="shared" ca="1" si="102"/>
        <v>-146600</v>
      </c>
    </row>
    <row r="148" spans="1:22" x14ac:dyDescent="0.2">
      <c r="A148" s="21">
        <f t="shared" si="83"/>
        <v>130</v>
      </c>
      <c r="B148" s="38">
        <f ca="1">model1!B148</f>
        <v>26318.980127913717</v>
      </c>
      <c r="C148" s="21" t="s">
        <v>50</v>
      </c>
      <c r="D148" s="38">
        <f t="shared" ca="1" si="84"/>
        <v>240</v>
      </c>
      <c r="E148" s="21">
        <f t="shared" si="85"/>
        <v>0</v>
      </c>
      <c r="F148" s="21">
        <f t="shared" si="86"/>
        <v>0</v>
      </c>
      <c r="G148" s="21">
        <f t="shared" ca="1" si="87"/>
        <v>0</v>
      </c>
      <c r="H148" s="21">
        <f t="shared" si="88"/>
        <v>0</v>
      </c>
      <c r="I148" s="39">
        <f t="shared" ca="1" si="89"/>
        <v>0</v>
      </c>
      <c r="J148" s="39">
        <f t="shared" si="90"/>
        <v>0</v>
      </c>
      <c r="K148" s="41">
        <f t="shared" ca="1" si="91"/>
        <v>9.9999999999999464E-2</v>
      </c>
      <c r="L148" s="40">
        <f t="shared" ca="1" si="92"/>
        <v>24.8</v>
      </c>
      <c r="M148" s="40">
        <f t="shared" ca="1" si="93"/>
        <v>24.900000000000002</v>
      </c>
      <c r="N148" s="21">
        <f t="shared" ca="1" si="94"/>
        <v>24.85</v>
      </c>
      <c r="O148" s="21" t="str">
        <f t="shared" si="95"/>
        <v/>
      </c>
      <c r="P148" s="47">
        <f t="shared" ca="1" si="96"/>
        <v>26.838333333333335</v>
      </c>
      <c r="Q148" s="47">
        <f t="shared" si="97"/>
        <v>25.557692307692307</v>
      </c>
      <c r="R148" s="38">
        <f t="shared" si="98"/>
        <v>120000</v>
      </c>
      <c r="S148" s="38">
        <f t="shared" si="99"/>
        <v>130000</v>
      </c>
      <c r="T148" s="38">
        <f t="shared" si="100"/>
        <v>-10000</v>
      </c>
      <c r="U148" s="38">
        <f t="shared" ca="1" si="101"/>
        <v>101900</v>
      </c>
      <c r="V148" s="38">
        <f t="shared" ca="1" si="102"/>
        <v>-146600</v>
      </c>
    </row>
    <row r="149" spans="1:22" x14ac:dyDescent="0.2">
      <c r="A149" s="21">
        <f t="shared" si="83"/>
        <v>131</v>
      </c>
      <c r="B149" s="38">
        <f ca="1">model1!B149</f>
        <v>26558.980127913717</v>
      </c>
      <c r="C149" s="21" t="s">
        <v>50</v>
      </c>
      <c r="D149" s="38">
        <f t="shared" ca="1" si="84"/>
        <v>240</v>
      </c>
      <c r="E149" s="21">
        <f t="shared" si="85"/>
        <v>0</v>
      </c>
      <c r="F149" s="21">
        <f t="shared" si="86"/>
        <v>0</v>
      </c>
      <c r="G149" s="21">
        <f t="shared" ca="1" si="87"/>
        <v>0</v>
      </c>
      <c r="H149" s="21">
        <f t="shared" si="88"/>
        <v>0</v>
      </c>
      <c r="I149" s="39">
        <f t="shared" ca="1" si="89"/>
        <v>0</v>
      </c>
      <c r="J149" s="39">
        <f t="shared" si="90"/>
        <v>0</v>
      </c>
      <c r="K149" s="41">
        <f t="shared" ca="1" si="91"/>
        <v>8.9999999999999469E-2</v>
      </c>
      <c r="L149" s="40">
        <f t="shared" ca="1" si="92"/>
        <v>24.805000000000003</v>
      </c>
      <c r="M149" s="40">
        <f t="shared" ca="1" si="93"/>
        <v>24.895</v>
      </c>
      <c r="N149" s="21">
        <f t="shared" ca="1" si="94"/>
        <v>24.85</v>
      </c>
      <c r="O149" s="21" t="str">
        <f t="shared" si="95"/>
        <v/>
      </c>
      <c r="P149" s="47">
        <f t="shared" ca="1" si="96"/>
        <v>26.838333333333335</v>
      </c>
      <c r="Q149" s="47">
        <f t="shared" si="97"/>
        <v>25.557692307692307</v>
      </c>
      <c r="R149" s="38">
        <f t="shared" si="98"/>
        <v>120000</v>
      </c>
      <c r="S149" s="38">
        <f t="shared" si="99"/>
        <v>130000</v>
      </c>
      <c r="T149" s="38">
        <f t="shared" si="100"/>
        <v>-10000</v>
      </c>
      <c r="U149" s="38">
        <f t="shared" ca="1" si="101"/>
        <v>101900</v>
      </c>
      <c r="V149" s="38">
        <f t="shared" ca="1" si="102"/>
        <v>-146600</v>
      </c>
    </row>
    <row r="150" spans="1:22" x14ac:dyDescent="0.2">
      <c r="A150" s="21">
        <f t="shared" si="83"/>
        <v>132</v>
      </c>
      <c r="B150" s="38">
        <f ca="1">model1!B150</f>
        <v>26798.980127913717</v>
      </c>
      <c r="C150" s="21" t="s">
        <v>50</v>
      </c>
      <c r="D150" s="38">
        <f t="shared" ca="1" si="84"/>
        <v>240</v>
      </c>
      <c r="E150" s="21">
        <f t="shared" si="85"/>
        <v>0</v>
      </c>
      <c r="F150" s="21">
        <f t="shared" si="86"/>
        <v>0</v>
      </c>
      <c r="G150" s="21">
        <f t="shared" ca="1" si="87"/>
        <v>0</v>
      </c>
      <c r="H150" s="21">
        <f t="shared" si="88"/>
        <v>0</v>
      </c>
      <c r="I150" s="39">
        <f t="shared" ca="1" si="89"/>
        <v>0</v>
      </c>
      <c r="J150" s="39">
        <f t="shared" si="90"/>
        <v>0</v>
      </c>
      <c r="K150" s="41">
        <f t="shared" ca="1" si="91"/>
        <v>7.9999999999999474E-2</v>
      </c>
      <c r="L150" s="40">
        <f t="shared" ca="1" si="92"/>
        <v>24.810000000000002</v>
      </c>
      <c r="M150" s="40">
        <f t="shared" ca="1" si="93"/>
        <v>24.89</v>
      </c>
      <c r="N150" s="21">
        <f t="shared" ca="1" si="94"/>
        <v>24.85</v>
      </c>
      <c r="O150" s="21" t="str">
        <f t="shared" si="95"/>
        <v/>
      </c>
      <c r="P150" s="47">
        <f t="shared" ca="1" si="96"/>
        <v>26.838333333333335</v>
      </c>
      <c r="Q150" s="47">
        <f t="shared" si="97"/>
        <v>25.557692307692307</v>
      </c>
      <c r="R150" s="38">
        <f t="shared" si="98"/>
        <v>120000</v>
      </c>
      <c r="S150" s="38">
        <f t="shared" si="99"/>
        <v>130000</v>
      </c>
      <c r="T150" s="38">
        <f t="shared" si="100"/>
        <v>-10000</v>
      </c>
      <c r="U150" s="38">
        <f t="shared" ca="1" si="101"/>
        <v>101900</v>
      </c>
      <c r="V150" s="38">
        <f t="shared" ca="1" si="102"/>
        <v>-146600</v>
      </c>
    </row>
    <row r="151" spans="1:22" x14ac:dyDescent="0.2">
      <c r="A151" s="21">
        <f t="shared" si="83"/>
        <v>133</v>
      </c>
      <c r="B151" s="38">
        <f ca="1">model1!B151</f>
        <v>27038.980127913717</v>
      </c>
      <c r="C151" s="21" t="s">
        <v>50</v>
      </c>
      <c r="D151" s="38">
        <f t="shared" ca="1" si="84"/>
        <v>240</v>
      </c>
      <c r="E151" s="21">
        <f t="shared" si="85"/>
        <v>0</v>
      </c>
      <c r="F151" s="21">
        <f t="shared" si="86"/>
        <v>0</v>
      </c>
      <c r="G151" s="21">
        <f t="shared" ca="1" si="87"/>
        <v>0</v>
      </c>
      <c r="H151" s="21">
        <f t="shared" si="88"/>
        <v>0</v>
      </c>
      <c r="I151" s="39">
        <f t="shared" ca="1" si="89"/>
        <v>0</v>
      </c>
      <c r="J151" s="39">
        <f t="shared" si="90"/>
        <v>0</v>
      </c>
      <c r="K151" s="41">
        <f t="shared" ca="1" si="91"/>
        <v>6.9999999999999479E-2</v>
      </c>
      <c r="L151" s="40">
        <f t="shared" ca="1" si="92"/>
        <v>24.815000000000001</v>
      </c>
      <c r="M151" s="40">
        <f t="shared" ca="1" si="93"/>
        <v>24.885000000000002</v>
      </c>
      <c r="N151" s="21">
        <f t="shared" ca="1" si="94"/>
        <v>24.85</v>
      </c>
      <c r="O151" s="21" t="str">
        <f t="shared" si="95"/>
        <v/>
      </c>
      <c r="P151" s="47">
        <f t="shared" ca="1" si="96"/>
        <v>26.838333333333335</v>
      </c>
      <c r="Q151" s="47">
        <f t="shared" si="97"/>
        <v>25.557692307692307</v>
      </c>
      <c r="R151" s="38">
        <f t="shared" si="98"/>
        <v>120000</v>
      </c>
      <c r="S151" s="38">
        <f t="shared" si="99"/>
        <v>130000</v>
      </c>
      <c r="T151" s="38">
        <f t="shared" si="100"/>
        <v>-10000</v>
      </c>
      <c r="U151" s="38">
        <f t="shared" ca="1" si="101"/>
        <v>101900</v>
      </c>
      <c r="V151" s="38">
        <f t="shared" ca="1" si="102"/>
        <v>-146600</v>
      </c>
    </row>
    <row r="152" spans="1:22" x14ac:dyDescent="0.2">
      <c r="A152" s="21">
        <f t="shared" si="83"/>
        <v>134</v>
      </c>
      <c r="B152" s="38">
        <f ca="1">model1!B152</f>
        <v>27278.980127913717</v>
      </c>
      <c r="C152" s="21" t="s">
        <v>50</v>
      </c>
      <c r="D152" s="38">
        <f t="shared" ca="1" si="84"/>
        <v>240</v>
      </c>
      <c r="E152" s="21">
        <f t="shared" si="85"/>
        <v>0</v>
      </c>
      <c r="F152" s="21">
        <f t="shared" si="86"/>
        <v>0</v>
      </c>
      <c r="G152" s="21">
        <f t="shared" ca="1" si="87"/>
        <v>0</v>
      </c>
      <c r="H152" s="21">
        <f t="shared" si="88"/>
        <v>0</v>
      </c>
      <c r="I152" s="39">
        <f t="shared" ca="1" si="89"/>
        <v>0</v>
      </c>
      <c r="J152" s="39">
        <f t="shared" si="90"/>
        <v>0</v>
      </c>
      <c r="K152" s="41">
        <f t="shared" ca="1" si="91"/>
        <v>5.9999999999999477E-2</v>
      </c>
      <c r="L152" s="40">
        <f t="shared" ca="1" si="92"/>
        <v>24.82</v>
      </c>
      <c r="M152" s="40">
        <f t="shared" ca="1" si="93"/>
        <v>24.880000000000003</v>
      </c>
      <c r="N152" s="21">
        <f t="shared" ca="1" si="94"/>
        <v>24.85</v>
      </c>
      <c r="O152" s="21" t="str">
        <f t="shared" si="95"/>
        <v/>
      </c>
      <c r="P152" s="47">
        <f t="shared" ca="1" si="96"/>
        <v>26.838333333333335</v>
      </c>
      <c r="Q152" s="47">
        <f t="shared" si="97"/>
        <v>25.557692307692307</v>
      </c>
      <c r="R152" s="38">
        <f t="shared" si="98"/>
        <v>120000</v>
      </c>
      <c r="S152" s="38">
        <f t="shared" si="99"/>
        <v>130000</v>
      </c>
      <c r="T152" s="38">
        <f t="shared" si="100"/>
        <v>-10000</v>
      </c>
      <c r="U152" s="38">
        <f t="shared" ca="1" si="101"/>
        <v>101900</v>
      </c>
      <c r="V152" s="38">
        <f t="shared" ca="1" si="102"/>
        <v>-146600</v>
      </c>
    </row>
    <row r="153" spans="1:22" x14ac:dyDescent="0.2">
      <c r="A153" s="21">
        <f t="shared" si="83"/>
        <v>135</v>
      </c>
      <c r="B153" s="38">
        <f ca="1">model1!B153</f>
        <v>27518.980127913717</v>
      </c>
      <c r="C153" s="21" t="s">
        <v>50</v>
      </c>
      <c r="D153" s="38">
        <f t="shared" ca="1" si="84"/>
        <v>240</v>
      </c>
      <c r="E153" s="21">
        <f t="shared" si="85"/>
        <v>0</v>
      </c>
      <c r="F153" s="21">
        <f t="shared" si="86"/>
        <v>0</v>
      </c>
      <c r="G153" s="21">
        <f t="shared" ca="1" si="87"/>
        <v>0</v>
      </c>
      <c r="H153" s="21">
        <f t="shared" si="88"/>
        <v>0</v>
      </c>
      <c r="I153" s="39">
        <f t="shared" ca="1" si="89"/>
        <v>0</v>
      </c>
      <c r="J153" s="39">
        <f t="shared" si="90"/>
        <v>0</v>
      </c>
      <c r="K153" s="41">
        <f t="shared" ca="1" si="91"/>
        <v>4.9999999999999475E-2</v>
      </c>
      <c r="L153" s="40">
        <f t="shared" ca="1" si="92"/>
        <v>24.825000000000003</v>
      </c>
      <c r="M153" s="40">
        <f t="shared" ca="1" si="93"/>
        <v>24.875</v>
      </c>
      <c r="N153" s="21">
        <f t="shared" ca="1" si="94"/>
        <v>24.85</v>
      </c>
      <c r="O153" s="21" t="str">
        <f t="shared" si="95"/>
        <v/>
      </c>
      <c r="P153" s="47">
        <f t="shared" ca="1" si="96"/>
        <v>26.838333333333335</v>
      </c>
      <c r="Q153" s="47">
        <f t="shared" si="97"/>
        <v>25.557692307692307</v>
      </c>
      <c r="R153" s="38">
        <f t="shared" si="98"/>
        <v>120000</v>
      </c>
      <c r="S153" s="38">
        <f t="shared" si="99"/>
        <v>130000</v>
      </c>
      <c r="T153" s="38">
        <f t="shared" si="100"/>
        <v>-10000</v>
      </c>
      <c r="U153" s="38">
        <f t="shared" ca="1" si="101"/>
        <v>101900</v>
      </c>
      <c r="V153" s="38">
        <f t="shared" ca="1" si="102"/>
        <v>-146600</v>
      </c>
    </row>
    <row r="154" spans="1:22" x14ac:dyDescent="0.2">
      <c r="A154" s="21">
        <f t="shared" si="83"/>
        <v>136</v>
      </c>
      <c r="B154" s="38">
        <f ca="1">model1!B154</f>
        <v>27758.980127913717</v>
      </c>
      <c r="C154" s="21" t="s">
        <v>50</v>
      </c>
      <c r="D154" s="38">
        <f t="shared" ca="1" si="84"/>
        <v>240</v>
      </c>
      <c r="E154" s="21">
        <f t="shared" si="85"/>
        <v>0</v>
      </c>
      <c r="F154" s="21">
        <f t="shared" si="86"/>
        <v>0</v>
      </c>
      <c r="G154" s="21">
        <f t="shared" ca="1" si="87"/>
        <v>0</v>
      </c>
      <c r="H154" s="21">
        <f t="shared" si="88"/>
        <v>0</v>
      </c>
      <c r="I154" s="39">
        <f t="shared" ca="1" si="89"/>
        <v>0</v>
      </c>
      <c r="J154" s="39">
        <f t="shared" si="90"/>
        <v>0</v>
      </c>
      <c r="K154" s="41">
        <f t="shared" ca="1" si="91"/>
        <v>0.04</v>
      </c>
      <c r="L154" s="40">
        <f t="shared" ca="1" si="92"/>
        <v>24.830000000000002</v>
      </c>
      <c r="M154" s="40">
        <f t="shared" ca="1" si="93"/>
        <v>24.87</v>
      </c>
      <c r="N154" s="21">
        <f t="shared" ca="1" si="94"/>
        <v>24.85</v>
      </c>
      <c r="O154" s="21" t="str">
        <f t="shared" si="95"/>
        <v/>
      </c>
      <c r="P154" s="47">
        <f t="shared" ca="1" si="96"/>
        <v>26.838333333333335</v>
      </c>
      <c r="Q154" s="47">
        <f t="shared" si="97"/>
        <v>25.557692307692307</v>
      </c>
      <c r="R154" s="38">
        <f t="shared" si="98"/>
        <v>120000</v>
      </c>
      <c r="S154" s="38">
        <f t="shared" si="99"/>
        <v>130000</v>
      </c>
      <c r="T154" s="38">
        <f t="shared" si="100"/>
        <v>-10000</v>
      </c>
      <c r="U154" s="38">
        <f t="shared" ca="1" si="101"/>
        <v>101900</v>
      </c>
      <c r="V154" s="38">
        <f t="shared" ca="1" si="102"/>
        <v>-146600</v>
      </c>
    </row>
    <row r="155" spans="1:22" x14ac:dyDescent="0.2">
      <c r="A155" s="21">
        <f t="shared" si="83"/>
        <v>137</v>
      </c>
      <c r="B155" s="38">
        <f ca="1">model1!B155</f>
        <v>27998.980127913717</v>
      </c>
      <c r="C155" s="21" t="s">
        <v>50</v>
      </c>
      <c r="D155" s="38">
        <f t="shared" ca="1" si="84"/>
        <v>240</v>
      </c>
      <c r="E155" s="21">
        <f t="shared" si="85"/>
        <v>0</v>
      </c>
      <c r="F155" s="21">
        <f t="shared" si="86"/>
        <v>0</v>
      </c>
      <c r="G155" s="21">
        <f t="shared" ca="1" si="87"/>
        <v>0</v>
      </c>
      <c r="H155" s="21">
        <f t="shared" si="88"/>
        <v>0</v>
      </c>
      <c r="I155" s="39">
        <f t="shared" ca="1" si="89"/>
        <v>0</v>
      </c>
      <c r="J155" s="39">
        <f t="shared" si="90"/>
        <v>0</v>
      </c>
      <c r="K155" s="41">
        <f t="shared" ca="1" si="91"/>
        <v>0.04</v>
      </c>
      <c r="L155" s="40">
        <f t="shared" ca="1" si="92"/>
        <v>24.830000000000002</v>
      </c>
      <c r="M155" s="40">
        <f t="shared" ca="1" si="93"/>
        <v>24.87</v>
      </c>
      <c r="N155" s="21">
        <f t="shared" ca="1" si="94"/>
        <v>24.85</v>
      </c>
      <c r="O155" s="21" t="str">
        <f t="shared" si="95"/>
        <v/>
      </c>
      <c r="P155" s="47">
        <f t="shared" ca="1" si="96"/>
        <v>26.838333333333335</v>
      </c>
      <c r="Q155" s="47">
        <f t="shared" si="97"/>
        <v>25.557692307692307</v>
      </c>
      <c r="R155" s="38">
        <f t="shared" si="98"/>
        <v>120000</v>
      </c>
      <c r="S155" s="38">
        <f t="shared" si="99"/>
        <v>130000</v>
      </c>
      <c r="T155" s="38">
        <f t="shared" si="100"/>
        <v>-10000</v>
      </c>
      <c r="U155" s="38">
        <f t="shared" ca="1" si="101"/>
        <v>101900</v>
      </c>
      <c r="V155" s="38">
        <f t="shared" ca="1" si="102"/>
        <v>-146600</v>
      </c>
    </row>
    <row r="156" spans="1:22" x14ac:dyDescent="0.2">
      <c r="A156" s="21">
        <f t="shared" si="83"/>
        <v>138</v>
      </c>
      <c r="B156" s="38">
        <f ca="1">model1!B156</f>
        <v>28238.980127913717</v>
      </c>
      <c r="C156" s="21" t="s">
        <v>50</v>
      </c>
      <c r="D156" s="38">
        <f t="shared" ca="1" si="84"/>
        <v>240</v>
      </c>
      <c r="E156" s="21">
        <f t="shared" si="85"/>
        <v>0</v>
      </c>
      <c r="F156" s="21">
        <f t="shared" si="86"/>
        <v>0</v>
      </c>
      <c r="G156" s="21">
        <f t="shared" ca="1" si="87"/>
        <v>0</v>
      </c>
      <c r="H156" s="21">
        <f t="shared" si="88"/>
        <v>0</v>
      </c>
      <c r="I156" s="39">
        <f t="shared" ca="1" si="89"/>
        <v>0</v>
      </c>
      <c r="J156" s="39">
        <f t="shared" si="90"/>
        <v>0</v>
      </c>
      <c r="K156" s="41">
        <f t="shared" ca="1" si="91"/>
        <v>0.04</v>
      </c>
      <c r="L156" s="40">
        <f t="shared" ca="1" si="92"/>
        <v>24.830000000000002</v>
      </c>
      <c r="M156" s="40">
        <f t="shared" ca="1" si="93"/>
        <v>24.87</v>
      </c>
      <c r="N156" s="21">
        <f t="shared" ca="1" si="94"/>
        <v>24.85</v>
      </c>
      <c r="O156" s="21" t="str">
        <f t="shared" si="95"/>
        <v/>
      </c>
      <c r="P156" s="47">
        <f t="shared" ca="1" si="96"/>
        <v>26.838333333333335</v>
      </c>
      <c r="Q156" s="47">
        <f t="shared" si="97"/>
        <v>25.557692307692307</v>
      </c>
      <c r="R156" s="38">
        <f t="shared" si="98"/>
        <v>120000</v>
      </c>
      <c r="S156" s="38">
        <f t="shared" si="99"/>
        <v>130000</v>
      </c>
      <c r="T156" s="38">
        <f t="shared" si="100"/>
        <v>-10000</v>
      </c>
      <c r="U156" s="38">
        <f t="shared" ca="1" si="101"/>
        <v>101900</v>
      </c>
      <c r="V156" s="38">
        <f t="shared" ca="1" si="102"/>
        <v>-146600</v>
      </c>
    </row>
    <row r="157" spans="1:22" x14ac:dyDescent="0.2">
      <c r="A157" s="21">
        <f t="shared" si="83"/>
        <v>139</v>
      </c>
      <c r="B157" s="38">
        <f ca="1">model1!B157</f>
        <v>28478.980127913717</v>
      </c>
      <c r="C157" s="21" t="s">
        <v>50</v>
      </c>
      <c r="D157" s="38">
        <f t="shared" ca="1" si="84"/>
        <v>240</v>
      </c>
      <c r="E157" s="21">
        <f t="shared" si="85"/>
        <v>0</v>
      </c>
      <c r="F157" s="21">
        <f t="shared" si="86"/>
        <v>0</v>
      </c>
      <c r="G157" s="21">
        <f t="shared" ca="1" si="87"/>
        <v>0</v>
      </c>
      <c r="H157" s="21">
        <f t="shared" si="88"/>
        <v>0</v>
      </c>
      <c r="I157" s="39">
        <f t="shared" ca="1" si="89"/>
        <v>0</v>
      </c>
      <c r="J157" s="39">
        <f t="shared" si="90"/>
        <v>0</v>
      </c>
      <c r="K157" s="41">
        <f t="shared" ca="1" si="91"/>
        <v>0.04</v>
      </c>
      <c r="L157" s="40">
        <f t="shared" ca="1" si="92"/>
        <v>24.830000000000002</v>
      </c>
      <c r="M157" s="40">
        <f t="shared" ca="1" si="93"/>
        <v>24.87</v>
      </c>
      <c r="N157" s="21">
        <f t="shared" ca="1" si="94"/>
        <v>24.85</v>
      </c>
      <c r="O157" s="21" t="str">
        <f t="shared" si="95"/>
        <v/>
      </c>
      <c r="P157" s="47">
        <f t="shared" ca="1" si="96"/>
        <v>26.838333333333335</v>
      </c>
      <c r="Q157" s="47">
        <f t="shared" si="97"/>
        <v>25.557692307692307</v>
      </c>
      <c r="R157" s="38">
        <f t="shared" si="98"/>
        <v>120000</v>
      </c>
      <c r="S157" s="38">
        <f t="shared" si="99"/>
        <v>130000</v>
      </c>
      <c r="T157" s="38">
        <f t="shared" si="100"/>
        <v>-10000</v>
      </c>
      <c r="U157" s="38">
        <f t="shared" ca="1" si="101"/>
        <v>101900</v>
      </c>
      <c r="V157" s="38">
        <f t="shared" ca="1" si="102"/>
        <v>-146600</v>
      </c>
    </row>
    <row r="158" spans="1:22" x14ac:dyDescent="0.2">
      <c r="A158" s="21">
        <f t="shared" si="83"/>
        <v>140</v>
      </c>
      <c r="B158" s="38">
        <f ca="1">model1!B158</f>
        <v>28718.980127913717</v>
      </c>
      <c r="C158" s="21" t="s">
        <v>50</v>
      </c>
      <c r="D158" s="38">
        <f t="shared" ca="1" si="84"/>
        <v>240</v>
      </c>
      <c r="E158" s="21">
        <f t="shared" si="85"/>
        <v>0</v>
      </c>
      <c r="F158" s="21">
        <f t="shared" si="86"/>
        <v>0</v>
      </c>
      <c r="G158" s="21">
        <f t="shared" ca="1" si="87"/>
        <v>0</v>
      </c>
      <c r="H158" s="21">
        <f t="shared" si="88"/>
        <v>0</v>
      </c>
      <c r="I158" s="39">
        <f t="shared" ca="1" si="89"/>
        <v>0</v>
      </c>
      <c r="J158" s="39">
        <f t="shared" si="90"/>
        <v>0</v>
      </c>
      <c r="K158" s="41">
        <f t="shared" ca="1" si="91"/>
        <v>0.04</v>
      </c>
      <c r="L158" s="40">
        <f t="shared" ca="1" si="92"/>
        <v>24.830000000000002</v>
      </c>
      <c r="M158" s="40">
        <f t="shared" ca="1" si="93"/>
        <v>24.87</v>
      </c>
      <c r="N158" s="21">
        <f t="shared" ca="1" si="94"/>
        <v>24.85</v>
      </c>
      <c r="O158" s="21" t="str">
        <f t="shared" si="95"/>
        <v/>
      </c>
      <c r="P158" s="47">
        <f t="shared" ca="1" si="96"/>
        <v>26.838333333333335</v>
      </c>
      <c r="Q158" s="47">
        <f t="shared" si="97"/>
        <v>25.557692307692307</v>
      </c>
      <c r="R158" s="38">
        <f t="shared" si="98"/>
        <v>120000</v>
      </c>
      <c r="S158" s="38">
        <f t="shared" si="99"/>
        <v>130000</v>
      </c>
      <c r="T158" s="38">
        <f t="shared" si="100"/>
        <v>-10000</v>
      </c>
      <c r="U158" s="38">
        <f t="shared" ca="1" si="101"/>
        <v>101900</v>
      </c>
      <c r="V158" s="38">
        <f t="shared" ca="1" si="102"/>
        <v>-146600</v>
      </c>
    </row>
    <row r="159" spans="1:22" x14ac:dyDescent="0.2">
      <c r="A159" s="21">
        <f t="shared" ref="A159:A173" si="103">A158+1</f>
        <v>141</v>
      </c>
      <c r="B159" s="38">
        <f ca="1">model1!B159</f>
        <v>28958.980127913717</v>
      </c>
      <c r="C159" s="21" t="s">
        <v>50</v>
      </c>
      <c r="D159" s="38">
        <f t="shared" ref="D159:D173" ca="1" si="104">((B159-B158)+(B158-B157)+(B157-B156)+(B156-B155))/4</f>
        <v>240</v>
      </c>
      <c r="E159" s="21">
        <f t="shared" ref="E159:E173" si="105">MAX(0,IF(C159="Buy",E158+1,E158-MAX(1,ROUND($F$5*E158,0))))</f>
        <v>0</v>
      </c>
      <c r="F159" s="21">
        <f t="shared" ref="F159:F173" si="106">MAX(0,IF(C159="Sell",F158+1,F158-MAX(1,ROUND($F$5*F158,0))))</f>
        <v>0</v>
      </c>
      <c r="G159" s="21">
        <f t="shared" ref="G159:G173" ca="1" si="107">IF(T159&gt;$N$2,E159+$N$3,IF(T159&lt;0,IF(L158&gt;Q159,E159+$N$3,E159),E159))</f>
        <v>0</v>
      </c>
      <c r="H159" s="21">
        <f t="shared" ref="H159:H173" si="108">IF(T159&lt;$N$2*-1,F159+$N$3,IF(T159&gt;0,(IF(M158-Q159-J141*(1+$N$4)&gt;0,F159+$N$3,F159)),F159))</f>
        <v>0</v>
      </c>
      <c r="I159" s="39">
        <f t="shared" ref="I159:I173" ca="1" si="109">MAX($J$3,IF(C159="Buy",MAX(0,VLOOKUP(G159,Trans2,3,FALSE)+I158),MAX(0,I158-MAX(0.01,ROUND(I158*$F$4,2)))))</f>
        <v>0</v>
      </c>
      <c r="J159" s="39">
        <f t="shared" ref="J159:J173" si="110">MAX($J$3,IF(C159="Sell",MAX(0,VLOOKUP(H159,Trans2,3,FALSE)+J158),MAX(0,J158-MAX(0.01,ROUND(J158*$F$4,2)))))</f>
        <v>0</v>
      </c>
      <c r="K159" s="41">
        <f t="shared" ref="K159:K173" ca="1" si="111">MAX($J$2,J159+$J$4,I159+0.01,IF(C159="Sell",VLOOKUP(F159,Trans2,2,FALSE),IF(C159="Buy",VLOOKUP(E159,Trans2,2,FALSE),0))+VLOOKUP(D159,Intensity2,2,TRUE)+K158)</f>
        <v>0.04</v>
      </c>
      <c r="L159" s="40">
        <f t="shared" ref="L159:L173" ca="1" si="112">IF(C159="Sell",M159-K159,IF(C159="Buy",L158-I159,((L158+M158)/2-K159/2)))</f>
        <v>24.830000000000002</v>
      </c>
      <c r="M159" s="40">
        <f t="shared" ref="M159:M173" ca="1" si="113">IF(C159="Sell",M158+J159,IF(C159="Buy",L159+K159,((L158+M158)/2+K159/2)))</f>
        <v>24.87</v>
      </c>
      <c r="N159" s="21">
        <f t="shared" ref="N159:N173" ca="1" si="114">(L159+M159)/2</f>
        <v>24.85</v>
      </c>
      <c r="O159" s="21" t="str">
        <f t="shared" ref="O159:O173" si="115">IF(C159="Buy",L158,IF(C159="Sell",M158,""))</f>
        <v/>
      </c>
      <c r="P159" s="47">
        <f t="shared" ref="P159:P173" ca="1" si="116">IF(C159="Buy",(O159*10000+R158*P158)/(R158+10000),P158)</f>
        <v>26.838333333333335</v>
      </c>
      <c r="Q159" s="47">
        <f t="shared" ref="Q159:Q173" si="117">IF(C159="Sell",(O159*10000+S158*Q158)/(S158+10000),Q158)</f>
        <v>25.557692307692307</v>
      </c>
      <c r="R159" s="38">
        <f t="shared" ref="R159:R173" si="118">IF(C159="Buy",R158+10000,R158)</f>
        <v>120000</v>
      </c>
      <c r="S159" s="38">
        <f t="shared" ref="S159:S173" si="119">IF(C159="Sell",S158+10000,S158)</f>
        <v>130000</v>
      </c>
      <c r="T159" s="38">
        <f t="shared" ref="T159:T173" si="120">R159-S159</f>
        <v>-10000</v>
      </c>
      <c r="U159" s="38">
        <f t="shared" ref="U159:U173" ca="1" si="121">S159*Q159-R159*P159</f>
        <v>101900</v>
      </c>
      <c r="V159" s="38">
        <f t="shared" ref="V159:V173" ca="1" si="122">T159*N159+U159</f>
        <v>-146600</v>
      </c>
    </row>
    <row r="160" spans="1:22" x14ac:dyDescent="0.2">
      <c r="A160" s="21">
        <f t="shared" si="103"/>
        <v>142</v>
      </c>
      <c r="B160" s="38">
        <f ca="1">model1!B160</f>
        <v>29198.980127913717</v>
      </c>
      <c r="C160" s="21" t="s">
        <v>50</v>
      </c>
      <c r="D160" s="38">
        <f t="shared" ca="1" si="104"/>
        <v>240</v>
      </c>
      <c r="E160" s="21">
        <f t="shared" si="105"/>
        <v>0</v>
      </c>
      <c r="F160" s="21">
        <f t="shared" si="106"/>
        <v>0</v>
      </c>
      <c r="G160" s="21">
        <f t="shared" ca="1" si="107"/>
        <v>0</v>
      </c>
      <c r="H160" s="21">
        <f t="shared" si="108"/>
        <v>0</v>
      </c>
      <c r="I160" s="39">
        <f t="shared" ca="1" si="109"/>
        <v>0</v>
      </c>
      <c r="J160" s="39">
        <f t="shared" si="110"/>
        <v>0</v>
      </c>
      <c r="K160" s="41">
        <f t="shared" ca="1" si="111"/>
        <v>0.04</v>
      </c>
      <c r="L160" s="40">
        <f t="shared" ca="1" si="112"/>
        <v>24.830000000000002</v>
      </c>
      <c r="M160" s="40">
        <f t="shared" ca="1" si="113"/>
        <v>24.87</v>
      </c>
      <c r="N160" s="21">
        <f t="shared" ca="1" si="114"/>
        <v>24.85</v>
      </c>
      <c r="O160" s="21" t="str">
        <f t="shared" si="115"/>
        <v/>
      </c>
      <c r="P160" s="47">
        <f t="shared" ca="1" si="116"/>
        <v>26.838333333333335</v>
      </c>
      <c r="Q160" s="47">
        <f t="shared" si="117"/>
        <v>25.557692307692307</v>
      </c>
      <c r="R160" s="38">
        <f t="shared" si="118"/>
        <v>120000</v>
      </c>
      <c r="S160" s="38">
        <f t="shared" si="119"/>
        <v>130000</v>
      </c>
      <c r="T160" s="38">
        <f t="shared" si="120"/>
        <v>-10000</v>
      </c>
      <c r="U160" s="38">
        <f t="shared" ca="1" si="121"/>
        <v>101900</v>
      </c>
      <c r="V160" s="38">
        <f t="shared" ca="1" si="122"/>
        <v>-146600</v>
      </c>
    </row>
    <row r="161" spans="1:22" x14ac:dyDescent="0.2">
      <c r="A161" s="21">
        <f t="shared" si="103"/>
        <v>143</v>
      </c>
      <c r="B161" s="38">
        <f ca="1">model1!B161</f>
        <v>29438.980127913717</v>
      </c>
      <c r="C161" s="21" t="s">
        <v>50</v>
      </c>
      <c r="D161" s="38">
        <f t="shared" ca="1" si="104"/>
        <v>240</v>
      </c>
      <c r="E161" s="21">
        <f t="shared" si="105"/>
        <v>0</v>
      </c>
      <c r="F161" s="21">
        <f t="shared" si="106"/>
        <v>0</v>
      </c>
      <c r="G161" s="21">
        <f t="shared" ca="1" si="107"/>
        <v>0</v>
      </c>
      <c r="H161" s="21">
        <f t="shared" si="108"/>
        <v>0</v>
      </c>
      <c r="I161" s="39">
        <f t="shared" ca="1" si="109"/>
        <v>0</v>
      </c>
      <c r="J161" s="39">
        <f t="shared" si="110"/>
        <v>0</v>
      </c>
      <c r="K161" s="41">
        <f t="shared" ca="1" si="111"/>
        <v>0.04</v>
      </c>
      <c r="L161" s="40">
        <f t="shared" ca="1" si="112"/>
        <v>24.830000000000002</v>
      </c>
      <c r="M161" s="40">
        <f t="shared" ca="1" si="113"/>
        <v>24.87</v>
      </c>
      <c r="N161" s="21">
        <f t="shared" ca="1" si="114"/>
        <v>24.85</v>
      </c>
      <c r="O161" s="21" t="str">
        <f t="shared" si="115"/>
        <v/>
      </c>
      <c r="P161" s="47">
        <f t="shared" ca="1" si="116"/>
        <v>26.838333333333335</v>
      </c>
      <c r="Q161" s="47">
        <f t="shared" si="117"/>
        <v>25.557692307692307</v>
      </c>
      <c r="R161" s="38">
        <f t="shared" si="118"/>
        <v>120000</v>
      </c>
      <c r="S161" s="38">
        <f t="shared" si="119"/>
        <v>130000</v>
      </c>
      <c r="T161" s="38">
        <f t="shared" si="120"/>
        <v>-10000</v>
      </c>
      <c r="U161" s="38">
        <f t="shared" ca="1" si="121"/>
        <v>101900</v>
      </c>
      <c r="V161" s="38">
        <f t="shared" ca="1" si="122"/>
        <v>-146600</v>
      </c>
    </row>
    <row r="162" spans="1:22" x14ac:dyDescent="0.2">
      <c r="A162" s="21">
        <f t="shared" si="103"/>
        <v>144</v>
      </c>
      <c r="B162" s="38">
        <f ca="1">model1!B162</f>
        <v>29678.980127913717</v>
      </c>
      <c r="C162" s="21" t="s">
        <v>50</v>
      </c>
      <c r="D162" s="38">
        <f t="shared" ca="1" si="104"/>
        <v>240</v>
      </c>
      <c r="E162" s="21">
        <f t="shared" si="105"/>
        <v>0</v>
      </c>
      <c r="F162" s="21">
        <f t="shared" si="106"/>
        <v>0</v>
      </c>
      <c r="G162" s="21">
        <f t="shared" ca="1" si="107"/>
        <v>0</v>
      </c>
      <c r="H162" s="21">
        <f t="shared" si="108"/>
        <v>0</v>
      </c>
      <c r="I162" s="39">
        <f t="shared" ca="1" si="109"/>
        <v>0</v>
      </c>
      <c r="J162" s="39">
        <f t="shared" si="110"/>
        <v>0</v>
      </c>
      <c r="K162" s="41">
        <f t="shared" ca="1" si="111"/>
        <v>0.04</v>
      </c>
      <c r="L162" s="40">
        <f t="shared" ca="1" si="112"/>
        <v>24.830000000000002</v>
      </c>
      <c r="M162" s="40">
        <f t="shared" ca="1" si="113"/>
        <v>24.87</v>
      </c>
      <c r="N162" s="21">
        <f t="shared" ca="1" si="114"/>
        <v>24.85</v>
      </c>
      <c r="O162" s="21" t="str">
        <f t="shared" si="115"/>
        <v/>
      </c>
      <c r="P162" s="47">
        <f t="shared" ca="1" si="116"/>
        <v>26.838333333333335</v>
      </c>
      <c r="Q162" s="47">
        <f t="shared" si="117"/>
        <v>25.557692307692307</v>
      </c>
      <c r="R162" s="38">
        <f t="shared" si="118"/>
        <v>120000</v>
      </c>
      <c r="S162" s="38">
        <f t="shared" si="119"/>
        <v>130000</v>
      </c>
      <c r="T162" s="38">
        <f t="shared" si="120"/>
        <v>-10000</v>
      </c>
      <c r="U162" s="38">
        <f t="shared" ca="1" si="121"/>
        <v>101900</v>
      </c>
      <c r="V162" s="38">
        <f t="shared" ca="1" si="122"/>
        <v>-146600</v>
      </c>
    </row>
    <row r="163" spans="1:22" x14ac:dyDescent="0.2">
      <c r="A163" s="21">
        <f t="shared" si="103"/>
        <v>145</v>
      </c>
      <c r="B163" s="38">
        <f ca="1">model1!B163</f>
        <v>29918.980127913717</v>
      </c>
      <c r="C163" s="21" t="s">
        <v>50</v>
      </c>
      <c r="D163" s="38">
        <f t="shared" ca="1" si="104"/>
        <v>240</v>
      </c>
      <c r="E163" s="21">
        <f t="shared" si="105"/>
        <v>0</v>
      </c>
      <c r="F163" s="21">
        <f t="shared" si="106"/>
        <v>0</v>
      </c>
      <c r="G163" s="21">
        <f t="shared" ca="1" si="107"/>
        <v>0</v>
      </c>
      <c r="H163" s="21">
        <f t="shared" si="108"/>
        <v>0</v>
      </c>
      <c r="I163" s="39">
        <f t="shared" ca="1" si="109"/>
        <v>0</v>
      </c>
      <c r="J163" s="39">
        <f t="shared" si="110"/>
        <v>0</v>
      </c>
      <c r="K163" s="41">
        <f t="shared" ca="1" si="111"/>
        <v>0.04</v>
      </c>
      <c r="L163" s="40">
        <f t="shared" ca="1" si="112"/>
        <v>24.830000000000002</v>
      </c>
      <c r="M163" s="40">
        <f t="shared" ca="1" si="113"/>
        <v>24.87</v>
      </c>
      <c r="N163" s="21">
        <f t="shared" ca="1" si="114"/>
        <v>24.85</v>
      </c>
      <c r="O163" s="21" t="str">
        <f t="shared" si="115"/>
        <v/>
      </c>
      <c r="P163" s="47">
        <f t="shared" ca="1" si="116"/>
        <v>26.838333333333335</v>
      </c>
      <c r="Q163" s="47">
        <f t="shared" si="117"/>
        <v>25.557692307692307</v>
      </c>
      <c r="R163" s="38">
        <f t="shared" si="118"/>
        <v>120000</v>
      </c>
      <c r="S163" s="38">
        <f t="shared" si="119"/>
        <v>130000</v>
      </c>
      <c r="T163" s="38">
        <f t="shared" si="120"/>
        <v>-10000</v>
      </c>
      <c r="U163" s="38">
        <f t="shared" ca="1" si="121"/>
        <v>101900</v>
      </c>
      <c r="V163" s="38">
        <f t="shared" ca="1" si="122"/>
        <v>-146600</v>
      </c>
    </row>
    <row r="164" spans="1:22" x14ac:dyDescent="0.2">
      <c r="A164" s="21">
        <f t="shared" si="103"/>
        <v>146</v>
      </c>
      <c r="B164" s="38">
        <f ca="1">model1!B164</f>
        <v>30158.980127913717</v>
      </c>
      <c r="C164" s="21" t="s">
        <v>50</v>
      </c>
      <c r="D164" s="38">
        <f t="shared" ca="1" si="104"/>
        <v>240</v>
      </c>
      <c r="E164" s="21">
        <f t="shared" si="105"/>
        <v>0</v>
      </c>
      <c r="F164" s="21">
        <f t="shared" si="106"/>
        <v>0</v>
      </c>
      <c r="G164" s="21">
        <f t="shared" ca="1" si="107"/>
        <v>0</v>
      </c>
      <c r="H164" s="21">
        <f t="shared" si="108"/>
        <v>0</v>
      </c>
      <c r="I164" s="39">
        <f t="shared" ca="1" si="109"/>
        <v>0</v>
      </c>
      <c r="J164" s="39">
        <f t="shared" si="110"/>
        <v>0</v>
      </c>
      <c r="K164" s="41">
        <f t="shared" ca="1" si="111"/>
        <v>0.04</v>
      </c>
      <c r="L164" s="40">
        <f t="shared" ca="1" si="112"/>
        <v>24.830000000000002</v>
      </c>
      <c r="M164" s="40">
        <f t="shared" ca="1" si="113"/>
        <v>24.87</v>
      </c>
      <c r="N164" s="21">
        <f t="shared" ca="1" si="114"/>
        <v>24.85</v>
      </c>
      <c r="O164" s="21" t="str">
        <f t="shared" si="115"/>
        <v/>
      </c>
      <c r="P164" s="47">
        <f t="shared" ca="1" si="116"/>
        <v>26.838333333333335</v>
      </c>
      <c r="Q164" s="47">
        <f t="shared" si="117"/>
        <v>25.557692307692307</v>
      </c>
      <c r="R164" s="38">
        <f t="shared" si="118"/>
        <v>120000</v>
      </c>
      <c r="S164" s="38">
        <f t="shared" si="119"/>
        <v>130000</v>
      </c>
      <c r="T164" s="38">
        <f t="shared" si="120"/>
        <v>-10000</v>
      </c>
      <c r="U164" s="38">
        <f t="shared" ca="1" si="121"/>
        <v>101900</v>
      </c>
      <c r="V164" s="38">
        <f t="shared" ca="1" si="122"/>
        <v>-146600</v>
      </c>
    </row>
    <row r="165" spans="1:22" x14ac:dyDescent="0.2">
      <c r="A165" s="21">
        <f t="shared" si="103"/>
        <v>147</v>
      </c>
      <c r="B165" s="38">
        <f ca="1">model1!B165</f>
        <v>30398.980127913717</v>
      </c>
      <c r="C165" s="21" t="s">
        <v>50</v>
      </c>
      <c r="D165" s="38">
        <f t="shared" ca="1" si="104"/>
        <v>240</v>
      </c>
      <c r="E165" s="21">
        <f t="shared" si="105"/>
        <v>0</v>
      </c>
      <c r="F165" s="21">
        <f t="shared" si="106"/>
        <v>0</v>
      </c>
      <c r="G165" s="21">
        <f t="shared" ca="1" si="107"/>
        <v>0</v>
      </c>
      <c r="H165" s="21">
        <f t="shared" si="108"/>
        <v>0</v>
      </c>
      <c r="I165" s="39">
        <f t="shared" ca="1" si="109"/>
        <v>0</v>
      </c>
      <c r="J165" s="39">
        <f t="shared" si="110"/>
        <v>0</v>
      </c>
      <c r="K165" s="41">
        <f t="shared" ca="1" si="111"/>
        <v>0.04</v>
      </c>
      <c r="L165" s="40">
        <f t="shared" ca="1" si="112"/>
        <v>24.830000000000002</v>
      </c>
      <c r="M165" s="40">
        <f t="shared" ca="1" si="113"/>
        <v>24.87</v>
      </c>
      <c r="N165" s="21">
        <f t="shared" ca="1" si="114"/>
        <v>24.85</v>
      </c>
      <c r="O165" s="21" t="str">
        <f t="shared" si="115"/>
        <v/>
      </c>
      <c r="P165" s="47">
        <f t="shared" ca="1" si="116"/>
        <v>26.838333333333335</v>
      </c>
      <c r="Q165" s="47">
        <f t="shared" si="117"/>
        <v>25.557692307692307</v>
      </c>
      <c r="R165" s="38">
        <f t="shared" si="118"/>
        <v>120000</v>
      </c>
      <c r="S165" s="38">
        <f t="shared" si="119"/>
        <v>130000</v>
      </c>
      <c r="T165" s="38">
        <f t="shared" si="120"/>
        <v>-10000</v>
      </c>
      <c r="U165" s="38">
        <f t="shared" ca="1" si="121"/>
        <v>101900</v>
      </c>
      <c r="V165" s="38">
        <f t="shared" ca="1" si="122"/>
        <v>-146600</v>
      </c>
    </row>
    <row r="166" spans="1:22" x14ac:dyDescent="0.2">
      <c r="A166" s="21">
        <f t="shared" si="103"/>
        <v>148</v>
      </c>
      <c r="B166" s="38">
        <f ca="1">model1!B166</f>
        <v>30638.980127913717</v>
      </c>
      <c r="C166" s="21" t="s">
        <v>50</v>
      </c>
      <c r="D166" s="38">
        <f t="shared" ca="1" si="104"/>
        <v>240</v>
      </c>
      <c r="E166" s="21">
        <f t="shared" si="105"/>
        <v>0</v>
      </c>
      <c r="F166" s="21">
        <f t="shared" si="106"/>
        <v>0</v>
      </c>
      <c r="G166" s="21">
        <f t="shared" ca="1" si="107"/>
        <v>0</v>
      </c>
      <c r="H166" s="21">
        <f t="shared" si="108"/>
        <v>0</v>
      </c>
      <c r="I166" s="39">
        <f t="shared" ca="1" si="109"/>
        <v>0</v>
      </c>
      <c r="J166" s="39">
        <f t="shared" si="110"/>
        <v>0</v>
      </c>
      <c r="K166" s="41">
        <f t="shared" ca="1" si="111"/>
        <v>0.04</v>
      </c>
      <c r="L166" s="40">
        <f t="shared" ca="1" si="112"/>
        <v>24.830000000000002</v>
      </c>
      <c r="M166" s="40">
        <f t="shared" ca="1" si="113"/>
        <v>24.87</v>
      </c>
      <c r="N166" s="21">
        <f t="shared" ca="1" si="114"/>
        <v>24.85</v>
      </c>
      <c r="O166" s="21" t="str">
        <f t="shared" si="115"/>
        <v/>
      </c>
      <c r="P166" s="47">
        <f t="shared" ca="1" si="116"/>
        <v>26.838333333333335</v>
      </c>
      <c r="Q166" s="47">
        <f t="shared" si="117"/>
        <v>25.557692307692307</v>
      </c>
      <c r="R166" s="38">
        <f t="shared" si="118"/>
        <v>120000</v>
      </c>
      <c r="S166" s="38">
        <f t="shared" si="119"/>
        <v>130000</v>
      </c>
      <c r="T166" s="38">
        <f t="shared" si="120"/>
        <v>-10000</v>
      </c>
      <c r="U166" s="38">
        <f t="shared" ca="1" si="121"/>
        <v>101900</v>
      </c>
      <c r="V166" s="38">
        <f t="shared" ca="1" si="122"/>
        <v>-146600</v>
      </c>
    </row>
    <row r="167" spans="1:22" x14ac:dyDescent="0.2">
      <c r="A167" s="21">
        <f t="shared" si="103"/>
        <v>149</v>
      </c>
      <c r="B167" s="38">
        <f ca="1">model1!B167</f>
        <v>30878.980127913717</v>
      </c>
      <c r="C167" s="21" t="s">
        <v>50</v>
      </c>
      <c r="D167" s="38">
        <f t="shared" ca="1" si="104"/>
        <v>240</v>
      </c>
      <c r="E167" s="21">
        <f t="shared" si="105"/>
        <v>0</v>
      </c>
      <c r="F167" s="21">
        <f t="shared" si="106"/>
        <v>0</v>
      </c>
      <c r="G167" s="21">
        <f t="shared" ca="1" si="107"/>
        <v>0</v>
      </c>
      <c r="H167" s="21">
        <f t="shared" si="108"/>
        <v>0</v>
      </c>
      <c r="I167" s="39">
        <f t="shared" ca="1" si="109"/>
        <v>0</v>
      </c>
      <c r="J167" s="39">
        <f t="shared" si="110"/>
        <v>0</v>
      </c>
      <c r="K167" s="41">
        <f t="shared" ca="1" si="111"/>
        <v>0.04</v>
      </c>
      <c r="L167" s="40">
        <f t="shared" ca="1" si="112"/>
        <v>24.830000000000002</v>
      </c>
      <c r="M167" s="40">
        <f t="shared" ca="1" si="113"/>
        <v>24.87</v>
      </c>
      <c r="N167" s="21">
        <f t="shared" ca="1" si="114"/>
        <v>24.85</v>
      </c>
      <c r="O167" s="21" t="str">
        <f t="shared" si="115"/>
        <v/>
      </c>
      <c r="P167" s="47">
        <f t="shared" ca="1" si="116"/>
        <v>26.838333333333335</v>
      </c>
      <c r="Q167" s="47">
        <f t="shared" si="117"/>
        <v>25.557692307692307</v>
      </c>
      <c r="R167" s="38">
        <f t="shared" si="118"/>
        <v>120000</v>
      </c>
      <c r="S167" s="38">
        <f t="shared" si="119"/>
        <v>130000</v>
      </c>
      <c r="T167" s="38">
        <f t="shared" si="120"/>
        <v>-10000</v>
      </c>
      <c r="U167" s="38">
        <f t="shared" ca="1" si="121"/>
        <v>101900</v>
      </c>
      <c r="V167" s="38">
        <f t="shared" ca="1" si="122"/>
        <v>-146600</v>
      </c>
    </row>
    <row r="168" spans="1:22" x14ac:dyDescent="0.2">
      <c r="A168" s="21">
        <f t="shared" si="103"/>
        <v>150</v>
      </c>
      <c r="B168" s="38">
        <f ca="1">model1!B168</f>
        <v>31118.980127913717</v>
      </c>
      <c r="C168" s="21" t="s">
        <v>50</v>
      </c>
      <c r="D168" s="38">
        <f t="shared" ca="1" si="104"/>
        <v>240</v>
      </c>
      <c r="E168" s="21">
        <f t="shared" si="105"/>
        <v>0</v>
      </c>
      <c r="F168" s="21">
        <f t="shared" si="106"/>
        <v>0</v>
      </c>
      <c r="G168" s="21">
        <f t="shared" ca="1" si="107"/>
        <v>0</v>
      </c>
      <c r="H168" s="21">
        <f t="shared" si="108"/>
        <v>0</v>
      </c>
      <c r="I168" s="39">
        <f t="shared" ca="1" si="109"/>
        <v>0</v>
      </c>
      <c r="J168" s="39">
        <f t="shared" si="110"/>
        <v>0</v>
      </c>
      <c r="K168" s="41">
        <f t="shared" ca="1" si="111"/>
        <v>0.04</v>
      </c>
      <c r="L168" s="40">
        <f t="shared" ca="1" si="112"/>
        <v>24.830000000000002</v>
      </c>
      <c r="M168" s="40">
        <f t="shared" ca="1" si="113"/>
        <v>24.87</v>
      </c>
      <c r="N168" s="21">
        <f t="shared" ca="1" si="114"/>
        <v>24.85</v>
      </c>
      <c r="O168" s="21" t="str">
        <f t="shared" si="115"/>
        <v/>
      </c>
      <c r="P168" s="47">
        <f t="shared" ca="1" si="116"/>
        <v>26.838333333333335</v>
      </c>
      <c r="Q168" s="47">
        <f t="shared" si="117"/>
        <v>25.557692307692307</v>
      </c>
      <c r="R168" s="38">
        <f t="shared" si="118"/>
        <v>120000</v>
      </c>
      <c r="S168" s="38">
        <f t="shared" si="119"/>
        <v>130000</v>
      </c>
      <c r="T168" s="38">
        <f t="shared" si="120"/>
        <v>-10000</v>
      </c>
      <c r="U168" s="38">
        <f t="shared" ca="1" si="121"/>
        <v>101900</v>
      </c>
      <c r="V168" s="38">
        <f t="shared" ca="1" si="122"/>
        <v>-146600</v>
      </c>
    </row>
    <row r="169" spans="1:22" x14ac:dyDescent="0.2">
      <c r="A169" s="21">
        <f t="shared" si="103"/>
        <v>151</v>
      </c>
      <c r="B169" s="38">
        <f ca="1">model1!B169</f>
        <v>31358.980127913717</v>
      </c>
      <c r="C169" s="21" t="s">
        <v>50</v>
      </c>
      <c r="D169" s="38">
        <f t="shared" ca="1" si="104"/>
        <v>240</v>
      </c>
      <c r="E169" s="21">
        <f t="shared" si="105"/>
        <v>0</v>
      </c>
      <c r="F169" s="21">
        <f t="shared" si="106"/>
        <v>0</v>
      </c>
      <c r="G169" s="21">
        <f t="shared" ca="1" si="107"/>
        <v>0</v>
      </c>
      <c r="H169" s="21">
        <f t="shared" si="108"/>
        <v>0</v>
      </c>
      <c r="I169" s="39">
        <f t="shared" ca="1" si="109"/>
        <v>0</v>
      </c>
      <c r="J169" s="39">
        <f t="shared" si="110"/>
        <v>0</v>
      </c>
      <c r="K169" s="41">
        <f t="shared" ca="1" si="111"/>
        <v>0.04</v>
      </c>
      <c r="L169" s="40">
        <f t="shared" ca="1" si="112"/>
        <v>24.830000000000002</v>
      </c>
      <c r="M169" s="40">
        <f t="shared" ca="1" si="113"/>
        <v>24.87</v>
      </c>
      <c r="N169" s="21">
        <f t="shared" ca="1" si="114"/>
        <v>24.85</v>
      </c>
      <c r="O169" s="21" t="str">
        <f t="shared" si="115"/>
        <v/>
      </c>
      <c r="P169" s="47">
        <f t="shared" ca="1" si="116"/>
        <v>26.838333333333335</v>
      </c>
      <c r="Q169" s="47">
        <f t="shared" si="117"/>
        <v>25.557692307692307</v>
      </c>
      <c r="R169" s="38">
        <f t="shared" si="118"/>
        <v>120000</v>
      </c>
      <c r="S169" s="38">
        <f t="shared" si="119"/>
        <v>130000</v>
      </c>
      <c r="T169" s="38">
        <f t="shared" si="120"/>
        <v>-10000</v>
      </c>
      <c r="U169" s="38">
        <f t="shared" ca="1" si="121"/>
        <v>101900</v>
      </c>
      <c r="V169" s="38">
        <f t="shared" ca="1" si="122"/>
        <v>-146600</v>
      </c>
    </row>
    <row r="170" spans="1:22" x14ac:dyDescent="0.2">
      <c r="A170" s="21">
        <f t="shared" si="103"/>
        <v>152</v>
      </c>
      <c r="B170" s="38">
        <f ca="1">model1!B170</f>
        <v>31598.980127913717</v>
      </c>
      <c r="C170" s="21" t="s">
        <v>50</v>
      </c>
      <c r="D170" s="38">
        <f t="shared" ca="1" si="104"/>
        <v>240</v>
      </c>
      <c r="E170" s="21">
        <f t="shared" si="105"/>
        <v>0</v>
      </c>
      <c r="F170" s="21">
        <f t="shared" si="106"/>
        <v>0</v>
      </c>
      <c r="G170" s="21">
        <f t="shared" ca="1" si="107"/>
        <v>0</v>
      </c>
      <c r="H170" s="21">
        <f t="shared" si="108"/>
        <v>0</v>
      </c>
      <c r="I170" s="39">
        <f t="shared" ca="1" si="109"/>
        <v>0</v>
      </c>
      <c r="J170" s="39">
        <f t="shared" si="110"/>
        <v>0</v>
      </c>
      <c r="K170" s="41">
        <f t="shared" ca="1" si="111"/>
        <v>0.04</v>
      </c>
      <c r="L170" s="40">
        <f t="shared" ca="1" si="112"/>
        <v>24.830000000000002</v>
      </c>
      <c r="M170" s="40">
        <f t="shared" ca="1" si="113"/>
        <v>24.87</v>
      </c>
      <c r="N170" s="21">
        <f t="shared" ca="1" si="114"/>
        <v>24.85</v>
      </c>
      <c r="O170" s="21" t="str">
        <f t="shared" si="115"/>
        <v/>
      </c>
      <c r="P170" s="47">
        <f t="shared" ca="1" si="116"/>
        <v>26.838333333333335</v>
      </c>
      <c r="Q170" s="47">
        <f t="shared" si="117"/>
        <v>25.557692307692307</v>
      </c>
      <c r="R170" s="38">
        <f t="shared" si="118"/>
        <v>120000</v>
      </c>
      <c r="S170" s="38">
        <f t="shared" si="119"/>
        <v>130000</v>
      </c>
      <c r="T170" s="38">
        <f t="shared" si="120"/>
        <v>-10000</v>
      </c>
      <c r="U170" s="38">
        <f t="shared" ca="1" si="121"/>
        <v>101900</v>
      </c>
      <c r="V170" s="38">
        <f t="shared" ca="1" si="122"/>
        <v>-146600</v>
      </c>
    </row>
    <row r="171" spans="1:22" x14ac:dyDescent="0.2">
      <c r="A171" s="21">
        <f t="shared" si="103"/>
        <v>153</v>
      </c>
      <c r="B171" s="38">
        <f ca="1">model1!B171</f>
        <v>31838.980127913717</v>
      </c>
      <c r="C171" s="21" t="s">
        <v>50</v>
      </c>
      <c r="D171" s="38">
        <f t="shared" ca="1" si="104"/>
        <v>240</v>
      </c>
      <c r="E171" s="21">
        <f t="shared" si="105"/>
        <v>0</v>
      </c>
      <c r="F171" s="21">
        <f t="shared" si="106"/>
        <v>0</v>
      </c>
      <c r="G171" s="21">
        <f t="shared" ca="1" si="107"/>
        <v>0</v>
      </c>
      <c r="H171" s="21">
        <f t="shared" si="108"/>
        <v>0</v>
      </c>
      <c r="I171" s="39">
        <f t="shared" ca="1" si="109"/>
        <v>0</v>
      </c>
      <c r="J171" s="39">
        <f t="shared" si="110"/>
        <v>0</v>
      </c>
      <c r="K171" s="41">
        <f t="shared" ca="1" si="111"/>
        <v>0.04</v>
      </c>
      <c r="L171" s="40">
        <f t="shared" ca="1" si="112"/>
        <v>24.830000000000002</v>
      </c>
      <c r="M171" s="40">
        <f t="shared" ca="1" si="113"/>
        <v>24.87</v>
      </c>
      <c r="N171" s="21">
        <f t="shared" ca="1" si="114"/>
        <v>24.85</v>
      </c>
      <c r="O171" s="21" t="str">
        <f t="shared" si="115"/>
        <v/>
      </c>
      <c r="P171" s="47">
        <f t="shared" ca="1" si="116"/>
        <v>26.838333333333335</v>
      </c>
      <c r="Q171" s="47">
        <f t="shared" si="117"/>
        <v>25.557692307692307</v>
      </c>
      <c r="R171" s="38">
        <f t="shared" si="118"/>
        <v>120000</v>
      </c>
      <c r="S171" s="38">
        <f t="shared" si="119"/>
        <v>130000</v>
      </c>
      <c r="T171" s="38">
        <f t="shared" si="120"/>
        <v>-10000</v>
      </c>
      <c r="U171" s="38">
        <f t="shared" ca="1" si="121"/>
        <v>101900</v>
      </c>
      <c r="V171" s="38">
        <f t="shared" ca="1" si="122"/>
        <v>-146600</v>
      </c>
    </row>
    <row r="172" spans="1:22" x14ac:dyDescent="0.2">
      <c r="A172" s="21">
        <f t="shared" si="103"/>
        <v>154</v>
      </c>
      <c r="B172" s="38">
        <f ca="1">model1!B172</f>
        <v>32078.980127913717</v>
      </c>
      <c r="C172" s="21" t="s">
        <v>50</v>
      </c>
      <c r="D172" s="38">
        <f t="shared" ca="1" si="104"/>
        <v>240</v>
      </c>
      <c r="E172" s="21">
        <f t="shared" si="105"/>
        <v>0</v>
      </c>
      <c r="F172" s="21">
        <f t="shared" si="106"/>
        <v>0</v>
      </c>
      <c r="G172" s="21">
        <f t="shared" ca="1" si="107"/>
        <v>0</v>
      </c>
      <c r="H172" s="21">
        <f t="shared" si="108"/>
        <v>0</v>
      </c>
      <c r="I172" s="39">
        <f t="shared" ca="1" si="109"/>
        <v>0</v>
      </c>
      <c r="J172" s="39">
        <f t="shared" si="110"/>
        <v>0</v>
      </c>
      <c r="K172" s="41">
        <f t="shared" ca="1" si="111"/>
        <v>0.04</v>
      </c>
      <c r="L172" s="40">
        <v>25</v>
      </c>
      <c r="M172" s="40">
        <v>25.04</v>
      </c>
      <c r="N172" s="21">
        <f t="shared" si="114"/>
        <v>25.02</v>
      </c>
      <c r="O172" s="21" t="str">
        <f t="shared" si="115"/>
        <v/>
      </c>
      <c r="P172" s="47">
        <f t="shared" ca="1" si="116"/>
        <v>26.838333333333335</v>
      </c>
      <c r="Q172" s="47">
        <f t="shared" si="117"/>
        <v>25.557692307692307</v>
      </c>
      <c r="R172" s="38">
        <f t="shared" si="118"/>
        <v>120000</v>
      </c>
      <c r="S172" s="38">
        <f t="shared" si="119"/>
        <v>130000</v>
      </c>
      <c r="T172" s="38">
        <f t="shared" si="120"/>
        <v>-10000</v>
      </c>
      <c r="U172" s="38">
        <f t="shared" ca="1" si="121"/>
        <v>101900</v>
      </c>
      <c r="V172" s="38">
        <f t="shared" ca="1" si="122"/>
        <v>-148300</v>
      </c>
    </row>
    <row r="173" spans="1:22" x14ac:dyDescent="0.2">
      <c r="A173" s="21">
        <f t="shared" si="103"/>
        <v>155</v>
      </c>
      <c r="B173" s="38">
        <f ca="1">model1!B173</f>
        <v>32318.980127913717</v>
      </c>
      <c r="C173" s="21" t="s">
        <v>14</v>
      </c>
      <c r="D173" s="38">
        <f t="shared" ca="1" si="104"/>
        <v>240</v>
      </c>
      <c r="E173" s="21">
        <f t="shared" si="105"/>
        <v>1</v>
      </c>
      <c r="F173" s="21">
        <f t="shared" si="106"/>
        <v>0</v>
      </c>
      <c r="G173" s="21">
        <f t="shared" si="107"/>
        <v>1</v>
      </c>
      <c r="H173" s="21">
        <f t="shared" si="108"/>
        <v>0</v>
      </c>
      <c r="I173" s="39">
        <f t="shared" ca="1" si="109"/>
        <v>0</v>
      </c>
      <c r="J173" s="39">
        <f t="shared" si="110"/>
        <v>0</v>
      </c>
      <c r="K173" s="41">
        <f t="shared" ca="1" si="111"/>
        <v>0.04</v>
      </c>
      <c r="L173" s="40">
        <f t="shared" ca="1" si="112"/>
        <v>25</v>
      </c>
      <c r="M173" s="40">
        <f t="shared" ca="1" si="113"/>
        <v>25.04</v>
      </c>
      <c r="N173" s="21">
        <f t="shared" ca="1" si="114"/>
        <v>25.02</v>
      </c>
      <c r="O173" s="21">
        <f t="shared" si="115"/>
        <v>25</v>
      </c>
      <c r="P173" s="47">
        <f t="shared" ca="1" si="116"/>
        <v>26.696923076923078</v>
      </c>
      <c r="Q173" s="47">
        <f t="shared" si="117"/>
        <v>25.557692307692307</v>
      </c>
      <c r="R173" s="38">
        <f t="shared" si="118"/>
        <v>130000</v>
      </c>
      <c r="S173" s="38">
        <f t="shared" si="119"/>
        <v>130000</v>
      </c>
      <c r="T173" s="38">
        <f t="shared" si="120"/>
        <v>0</v>
      </c>
      <c r="U173" s="38">
        <f t="shared" ca="1" si="121"/>
        <v>-148100</v>
      </c>
      <c r="V173" s="38">
        <f t="shared" ca="1" si="122"/>
        <v>-148100</v>
      </c>
    </row>
    <row r="174" spans="1:22" x14ac:dyDescent="0.2">
      <c r="G174" s="39"/>
      <c r="H174" s="39"/>
      <c r="J174" s="42"/>
      <c r="K174" s="42"/>
    </row>
    <row r="175" spans="1:22" x14ac:dyDescent="0.2">
      <c r="G175" s="39"/>
      <c r="H175" s="39"/>
      <c r="J175" s="42"/>
      <c r="K175" s="42"/>
    </row>
    <row r="176" spans="1:22" x14ac:dyDescent="0.2">
      <c r="G176" s="39"/>
      <c r="H176" s="39"/>
      <c r="J176" s="42"/>
      <c r="K176" s="42"/>
    </row>
    <row r="177" spans="7:11" x14ac:dyDescent="0.2">
      <c r="G177" s="39"/>
      <c r="H177" s="39"/>
      <c r="J177" s="42"/>
      <c r="K177" s="42"/>
    </row>
    <row r="178" spans="7:11" x14ac:dyDescent="0.2">
      <c r="G178" s="39"/>
      <c r="H178" s="39"/>
      <c r="J178" s="42"/>
      <c r="K178" s="42"/>
    </row>
    <row r="179" spans="7:11" x14ac:dyDescent="0.2">
      <c r="G179" s="39"/>
      <c r="H179" s="39"/>
      <c r="J179" s="42"/>
      <c r="K179" s="42"/>
    </row>
    <row r="180" spans="7:11" x14ac:dyDescent="0.2">
      <c r="G180" s="39"/>
      <c r="H180" s="39"/>
      <c r="J180" s="42"/>
      <c r="K180" s="42"/>
    </row>
    <row r="181" spans="7:11" x14ac:dyDescent="0.2">
      <c r="G181" s="39"/>
      <c r="H181" s="39"/>
      <c r="J181" s="42"/>
      <c r="K181" s="42"/>
    </row>
    <row r="182" spans="7:11" x14ac:dyDescent="0.2">
      <c r="G182" s="39"/>
      <c r="H182" s="39"/>
      <c r="J182" s="42"/>
      <c r="K182" s="42"/>
    </row>
    <row r="183" spans="7:11" x14ac:dyDescent="0.2">
      <c r="G183" s="39"/>
      <c r="H183" s="39"/>
      <c r="J183" s="42"/>
      <c r="K183" s="42"/>
    </row>
    <row r="184" spans="7:11" x14ac:dyDescent="0.2">
      <c r="G184" s="39"/>
      <c r="H184" s="39"/>
      <c r="J184" s="42"/>
      <c r="K184" s="42"/>
    </row>
    <row r="185" spans="7:11" x14ac:dyDescent="0.2">
      <c r="G185" s="39"/>
      <c r="H185" s="39"/>
      <c r="J185" s="42"/>
      <c r="K185" s="42"/>
    </row>
    <row r="186" spans="7:11" x14ac:dyDescent="0.2">
      <c r="G186" s="39"/>
      <c r="H186" s="39"/>
      <c r="J186" s="42"/>
      <c r="K186" s="42"/>
    </row>
    <row r="187" spans="7:11" x14ac:dyDescent="0.2">
      <c r="G187" s="39"/>
      <c r="H187" s="39"/>
      <c r="J187" s="42"/>
      <c r="K187" s="42"/>
    </row>
    <row r="188" spans="7:11" x14ac:dyDescent="0.2">
      <c r="G188" s="39"/>
      <c r="H188" s="39"/>
      <c r="J188" s="42"/>
      <c r="K188" s="42"/>
    </row>
    <row r="189" spans="7:11" x14ac:dyDescent="0.2">
      <c r="G189" s="39"/>
      <c r="H189" s="39"/>
      <c r="J189" s="42"/>
      <c r="K189" s="42"/>
    </row>
    <row r="190" spans="7:11" x14ac:dyDescent="0.2">
      <c r="G190" s="39"/>
      <c r="H190" s="39"/>
      <c r="J190" s="42"/>
      <c r="K190" s="42"/>
    </row>
    <row r="191" spans="7:11" x14ac:dyDescent="0.2">
      <c r="G191" s="39"/>
      <c r="H191" s="39"/>
      <c r="J191" s="42"/>
      <c r="K191" s="42"/>
    </row>
    <row r="192" spans="7:11" x14ac:dyDescent="0.2">
      <c r="G192" s="39"/>
      <c r="H192" s="39"/>
    </row>
    <row r="193" spans="7:8" x14ac:dyDescent="0.2">
      <c r="G193" s="39"/>
      <c r="H193" s="39"/>
    </row>
    <row r="194" spans="7:8" x14ac:dyDescent="0.2">
      <c r="G194" s="39"/>
      <c r="H194" s="39"/>
    </row>
    <row r="195" spans="7:8" x14ac:dyDescent="0.2">
      <c r="G195" s="39"/>
      <c r="H195" s="39"/>
    </row>
    <row r="196" spans="7:8" x14ac:dyDescent="0.2">
      <c r="G196" s="39"/>
      <c r="H196" s="39"/>
    </row>
    <row r="197" spans="7:8" x14ac:dyDescent="0.2">
      <c r="G197" s="39"/>
      <c r="H197" s="39"/>
    </row>
    <row r="198" spans="7:8" x14ac:dyDescent="0.2">
      <c r="G198" s="39"/>
      <c r="H198" s="39"/>
    </row>
    <row r="199" spans="7:8" x14ac:dyDescent="0.2">
      <c r="G199" s="39"/>
      <c r="H199" s="39"/>
    </row>
    <row r="200" spans="7:8" x14ac:dyDescent="0.2">
      <c r="G200" s="39"/>
      <c r="H200" s="39"/>
    </row>
    <row r="201" spans="7:8" x14ac:dyDescent="0.2">
      <c r="G201" s="39"/>
      <c r="H201" s="39"/>
    </row>
    <row r="202" spans="7:8" x14ac:dyDescent="0.2">
      <c r="G202" s="39"/>
      <c r="H202" s="39"/>
    </row>
    <row r="203" spans="7:8" x14ac:dyDescent="0.2">
      <c r="G203" s="39"/>
      <c r="H203" s="39"/>
    </row>
    <row r="204" spans="7:8" x14ac:dyDescent="0.2">
      <c r="G204" s="39"/>
      <c r="H204" s="39"/>
    </row>
    <row r="205" spans="7:8" x14ac:dyDescent="0.2">
      <c r="G205" s="39"/>
      <c r="H205" s="39"/>
    </row>
    <row r="206" spans="7:8" x14ac:dyDescent="0.2">
      <c r="G206" s="39"/>
      <c r="H206" s="39"/>
    </row>
    <row r="207" spans="7:8" x14ac:dyDescent="0.2">
      <c r="G207" s="39"/>
      <c r="H207" s="39"/>
    </row>
    <row r="208" spans="7:8" x14ac:dyDescent="0.2">
      <c r="G208" s="39"/>
      <c r="H208" s="39"/>
    </row>
    <row r="209" spans="7:8" x14ac:dyDescent="0.2">
      <c r="G209" s="39"/>
      <c r="H209" s="39"/>
    </row>
    <row r="210" spans="7:8" x14ac:dyDescent="0.2">
      <c r="G210" s="39"/>
      <c r="H210" s="39"/>
    </row>
    <row r="211" spans="7:8" x14ac:dyDescent="0.2">
      <c r="G211" s="39"/>
      <c r="H211" s="39"/>
    </row>
    <row r="212" spans="7:8" x14ac:dyDescent="0.2">
      <c r="G212" s="39"/>
      <c r="H212" s="39"/>
    </row>
    <row r="213" spans="7:8" x14ac:dyDescent="0.2">
      <c r="G213" s="39"/>
      <c r="H213" s="39"/>
    </row>
    <row r="214" spans="7:8" x14ac:dyDescent="0.2">
      <c r="G214" s="39"/>
      <c r="H214" s="39"/>
    </row>
    <row r="215" spans="7:8" x14ac:dyDescent="0.2">
      <c r="G215" s="39"/>
      <c r="H215" s="39"/>
    </row>
    <row r="216" spans="7:8" x14ac:dyDescent="0.2">
      <c r="G216" s="39"/>
      <c r="H216" s="39"/>
    </row>
    <row r="217" spans="7:8" x14ac:dyDescent="0.2">
      <c r="G217" s="39"/>
      <c r="H217" s="39"/>
    </row>
    <row r="218" spans="7:8" x14ac:dyDescent="0.2">
      <c r="G218" s="39"/>
      <c r="H218" s="39"/>
    </row>
    <row r="219" spans="7:8" x14ac:dyDescent="0.2">
      <c r="G219" s="39"/>
      <c r="H219" s="39"/>
    </row>
    <row r="220" spans="7:8" x14ac:dyDescent="0.2">
      <c r="G220" s="39"/>
      <c r="H220" s="39"/>
    </row>
    <row r="221" spans="7:8" x14ac:dyDescent="0.2">
      <c r="G221" s="39"/>
      <c r="H221" s="39"/>
    </row>
    <row r="222" spans="7:8" x14ac:dyDescent="0.2">
      <c r="G222" s="39"/>
      <c r="H222" s="39"/>
    </row>
    <row r="223" spans="7:8" x14ac:dyDescent="0.2">
      <c r="G223" s="39"/>
      <c r="H223" s="39"/>
    </row>
    <row r="224" spans="7:8" x14ac:dyDescent="0.2">
      <c r="G224" s="39"/>
      <c r="H224" s="39"/>
    </row>
    <row r="225" spans="7:8" x14ac:dyDescent="0.2">
      <c r="G225" s="39"/>
      <c r="H225" s="39"/>
    </row>
    <row r="226" spans="7:8" x14ac:dyDescent="0.2">
      <c r="G226" s="39"/>
      <c r="H226" s="39"/>
    </row>
    <row r="227" spans="7:8" x14ac:dyDescent="0.2">
      <c r="G227" s="39"/>
      <c r="H227" s="39"/>
    </row>
    <row r="228" spans="7:8" x14ac:dyDescent="0.2">
      <c r="G228" s="39"/>
      <c r="H228" s="39"/>
    </row>
    <row r="229" spans="7:8" x14ac:dyDescent="0.2">
      <c r="G229" s="39"/>
      <c r="H229" s="39"/>
    </row>
    <row r="230" spans="7:8" x14ac:dyDescent="0.2">
      <c r="G230" s="39"/>
      <c r="H230" s="39"/>
    </row>
    <row r="231" spans="7:8" x14ac:dyDescent="0.2">
      <c r="G231" s="39"/>
      <c r="H231" s="39"/>
    </row>
    <row r="232" spans="7:8" x14ac:dyDescent="0.2">
      <c r="G232" s="39"/>
      <c r="H232" s="39"/>
    </row>
    <row r="233" spans="7:8" x14ac:dyDescent="0.2">
      <c r="G233" s="39"/>
      <c r="H233" s="39"/>
    </row>
    <row r="234" spans="7:8" x14ac:dyDescent="0.2">
      <c r="G234" s="39"/>
      <c r="H234" s="39"/>
    </row>
    <row r="235" spans="7:8" x14ac:dyDescent="0.2">
      <c r="G235" s="39"/>
      <c r="H235" s="39"/>
    </row>
    <row r="236" spans="7:8" x14ac:dyDescent="0.2">
      <c r="G236" s="39"/>
      <c r="H236" s="39"/>
    </row>
    <row r="237" spans="7:8" x14ac:dyDescent="0.2">
      <c r="G237" s="39"/>
      <c r="H237" s="39"/>
    </row>
    <row r="238" spans="7:8" x14ac:dyDescent="0.2">
      <c r="G238" s="39"/>
      <c r="H238" s="39"/>
    </row>
    <row r="239" spans="7:8" x14ac:dyDescent="0.2">
      <c r="G239" s="39"/>
      <c r="H239" s="39"/>
    </row>
    <row r="240" spans="7:8" x14ac:dyDescent="0.2">
      <c r="G240" s="39"/>
      <c r="H240" s="39"/>
    </row>
    <row r="241" spans="7:8" x14ac:dyDescent="0.2">
      <c r="G241" s="39"/>
      <c r="H241" s="39"/>
    </row>
    <row r="242" spans="7:8" x14ac:dyDescent="0.2">
      <c r="G242" s="39"/>
      <c r="H242" s="39"/>
    </row>
    <row r="243" spans="7:8" x14ac:dyDescent="0.2">
      <c r="G243" s="39"/>
      <c r="H243" s="39"/>
    </row>
    <row r="244" spans="7:8" x14ac:dyDescent="0.2">
      <c r="G244" s="39"/>
      <c r="H244" s="39"/>
    </row>
    <row r="245" spans="7:8" x14ac:dyDescent="0.2">
      <c r="G245" s="39"/>
      <c r="H245" s="39"/>
    </row>
    <row r="246" spans="7:8" x14ac:dyDescent="0.2">
      <c r="G246" s="39"/>
      <c r="H246" s="39"/>
    </row>
    <row r="247" spans="7:8" x14ac:dyDescent="0.2">
      <c r="G247" s="39"/>
      <c r="H247" s="39"/>
    </row>
    <row r="248" spans="7:8" x14ac:dyDescent="0.2">
      <c r="G248" s="39"/>
      <c r="H248" s="39"/>
    </row>
    <row r="249" spans="7:8" x14ac:dyDescent="0.2">
      <c r="G249" s="39"/>
      <c r="H249" s="39"/>
    </row>
    <row r="250" spans="7:8" x14ac:dyDescent="0.2">
      <c r="G250" s="39"/>
      <c r="H250" s="39"/>
    </row>
    <row r="251" spans="7:8" x14ac:dyDescent="0.2">
      <c r="G251" s="39"/>
      <c r="H251" s="39"/>
    </row>
    <row r="252" spans="7:8" x14ac:dyDescent="0.2">
      <c r="G252" s="39"/>
      <c r="H252" s="39"/>
    </row>
    <row r="253" spans="7:8" x14ac:dyDescent="0.2">
      <c r="G253" s="39"/>
      <c r="H253" s="39"/>
    </row>
    <row r="254" spans="7:8" x14ac:dyDescent="0.2">
      <c r="G254" s="39"/>
      <c r="H254" s="39"/>
    </row>
    <row r="255" spans="7:8" x14ac:dyDescent="0.2">
      <c r="G255" s="39"/>
      <c r="H255" s="39"/>
    </row>
    <row r="256" spans="7:8" x14ac:dyDescent="0.2">
      <c r="G256" s="39"/>
      <c r="H256" s="39"/>
    </row>
    <row r="257" spans="7:8" x14ac:dyDescent="0.2">
      <c r="G257" s="39"/>
      <c r="H257" s="39"/>
    </row>
    <row r="258" spans="7:8" x14ac:dyDescent="0.2">
      <c r="G258" s="39"/>
      <c r="H258" s="39"/>
    </row>
    <row r="259" spans="7:8" x14ac:dyDescent="0.2">
      <c r="G259" s="39"/>
      <c r="H259" s="39"/>
    </row>
    <row r="260" spans="7:8" x14ac:dyDescent="0.2">
      <c r="G260" s="39"/>
      <c r="H260" s="39"/>
    </row>
    <row r="261" spans="7:8" x14ac:dyDescent="0.2">
      <c r="G261" s="39"/>
      <c r="H261" s="39"/>
    </row>
    <row r="262" spans="7:8" x14ac:dyDescent="0.2">
      <c r="G262" s="39"/>
      <c r="H262" s="39"/>
    </row>
    <row r="263" spans="7:8" x14ac:dyDescent="0.2">
      <c r="G263" s="39"/>
      <c r="H263" s="39"/>
    </row>
    <row r="264" spans="7:8" x14ac:dyDescent="0.2">
      <c r="G264" s="39"/>
      <c r="H264" s="39"/>
    </row>
    <row r="265" spans="7:8" x14ac:dyDescent="0.2">
      <c r="G265" s="39"/>
      <c r="H265" s="39"/>
    </row>
    <row r="266" spans="7:8" x14ac:dyDescent="0.2">
      <c r="G266" s="39"/>
      <c r="H266" s="39"/>
    </row>
    <row r="267" spans="7:8" x14ac:dyDescent="0.2">
      <c r="G267" s="39"/>
      <c r="H267" s="39"/>
    </row>
    <row r="268" spans="7:8" x14ac:dyDescent="0.2">
      <c r="G268" s="39"/>
      <c r="H268" s="39"/>
    </row>
    <row r="269" spans="7:8" x14ac:dyDescent="0.2">
      <c r="G269" s="39"/>
      <c r="H269" s="39"/>
    </row>
    <row r="270" spans="7:8" x14ac:dyDescent="0.2">
      <c r="G270" s="39"/>
      <c r="H270" s="39"/>
    </row>
    <row r="271" spans="7:8" x14ac:dyDescent="0.2">
      <c r="G271" s="39"/>
      <c r="H271" s="39"/>
    </row>
    <row r="272" spans="7:8" x14ac:dyDescent="0.2">
      <c r="G272" s="39"/>
      <c r="H272" s="39"/>
    </row>
    <row r="273" spans="7:8" x14ac:dyDescent="0.2">
      <c r="G273" s="39"/>
      <c r="H273" s="39"/>
    </row>
    <row r="274" spans="7:8" x14ac:dyDescent="0.2">
      <c r="G274" s="39"/>
      <c r="H274" s="39"/>
    </row>
    <row r="275" spans="7:8" x14ac:dyDescent="0.2">
      <c r="G275" s="39"/>
      <c r="H275" s="39"/>
    </row>
    <row r="276" spans="7:8" x14ac:dyDescent="0.2">
      <c r="G276" s="39"/>
      <c r="H276" s="39"/>
    </row>
    <row r="277" spans="7:8" x14ac:dyDescent="0.2">
      <c r="G277" s="39"/>
      <c r="H277" s="39"/>
    </row>
    <row r="278" spans="7:8" x14ac:dyDescent="0.2">
      <c r="G278" s="39"/>
      <c r="H278" s="39"/>
    </row>
    <row r="279" spans="7:8" x14ac:dyDescent="0.2">
      <c r="G279" s="39"/>
      <c r="H279" s="39"/>
    </row>
    <row r="280" spans="7:8" x14ac:dyDescent="0.2">
      <c r="G280" s="39"/>
      <c r="H280" s="39"/>
    </row>
    <row r="281" spans="7:8" x14ac:dyDescent="0.2">
      <c r="G281" s="39"/>
      <c r="H281" s="39"/>
    </row>
    <row r="282" spans="7:8" x14ac:dyDescent="0.2">
      <c r="G282" s="39"/>
      <c r="H282" s="39"/>
    </row>
    <row r="283" spans="7:8" x14ac:dyDescent="0.2">
      <c r="G283" s="39"/>
      <c r="H283" s="39"/>
    </row>
    <row r="284" spans="7:8" x14ac:dyDescent="0.2">
      <c r="G284" s="39"/>
      <c r="H284" s="39"/>
    </row>
    <row r="285" spans="7:8" x14ac:dyDescent="0.2">
      <c r="G285" s="39"/>
      <c r="H285" s="39"/>
    </row>
    <row r="286" spans="7:8" x14ac:dyDescent="0.2">
      <c r="G286" s="39"/>
      <c r="H286" s="39"/>
    </row>
    <row r="287" spans="7:8" x14ac:dyDescent="0.2">
      <c r="G287" s="39"/>
      <c r="H287" s="39"/>
    </row>
    <row r="288" spans="7:8" x14ac:dyDescent="0.2">
      <c r="G288" s="39"/>
      <c r="H288" s="39"/>
    </row>
    <row r="289" spans="7:8" x14ac:dyDescent="0.2">
      <c r="G289" s="39"/>
      <c r="H289" s="39"/>
    </row>
    <row r="290" spans="7:8" x14ac:dyDescent="0.2">
      <c r="G290" s="39"/>
      <c r="H290" s="39"/>
    </row>
    <row r="291" spans="7:8" x14ac:dyDescent="0.2">
      <c r="G291" s="39"/>
      <c r="H291" s="39"/>
    </row>
    <row r="292" spans="7:8" x14ac:dyDescent="0.2">
      <c r="G292" s="39"/>
      <c r="H292" s="39"/>
    </row>
    <row r="293" spans="7:8" x14ac:dyDescent="0.2">
      <c r="G293" s="39"/>
      <c r="H293" s="39"/>
    </row>
    <row r="294" spans="7:8" x14ac:dyDescent="0.2">
      <c r="G294" s="39"/>
      <c r="H294" s="39"/>
    </row>
    <row r="295" spans="7:8" x14ac:dyDescent="0.2">
      <c r="G295" s="39"/>
      <c r="H295" s="39"/>
    </row>
    <row r="296" spans="7:8" x14ac:dyDescent="0.2">
      <c r="G296" s="39"/>
      <c r="H296" s="39"/>
    </row>
    <row r="297" spans="7:8" x14ac:dyDescent="0.2">
      <c r="G297" s="39"/>
      <c r="H297" s="39"/>
    </row>
    <row r="298" spans="7:8" x14ac:dyDescent="0.2">
      <c r="G298" s="39"/>
      <c r="H298" s="39"/>
    </row>
    <row r="299" spans="7:8" x14ac:dyDescent="0.2">
      <c r="G299" s="39"/>
      <c r="H299" s="39"/>
    </row>
    <row r="300" spans="7:8" x14ac:dyDescent="0.2">
      <c r="G300" s="39"/>
      <c r="H300" s="39"/>
    </row>
    <row r="301" spans="7:8" x14ac:dyDescent="0.2">
      <c r="G301" s="39"/>
      <c r="H301" s="39"/>
    </row>
    <row r="302" spans="7:8" x14ac:dyDescent="0.2">
      <c r="G302" s="39"/>
      <c r="H302" s="39"/>
    </row>
    <row r="303" spans="7:8" x14ac:dyDescent="0.2">
      <c r="G303" s="39"/>
      <c r="H303" s="39"/>
    </row>
    <row r="304" spans="7:8" x14ac:dyDescent="0.2">
      <c r="G304" s="39"/>
      <c r="H304" s="39"/>
    </row>
    <row r="305" spans="7:8" x14ac:dyDescent="0.2">
      <c r="G305" s="39"/>
      <c r="H305" s="39"/>
    </row>
    <row r="306" spans="7:8" x14ac:dyDescent="0.2">
      <c r="G306" s="39"/>
      <c r="H306" s="39"/>
    </row>
    <row r="307" spans="7:8" x14ac:dyDescent="0.2">
      <c r="G307" s="39"/>
      <c r="H307" s="39"/>
    </row>
    <row r="308" spans="7:8" x14ac:dyDescent="0.2">
      <c r="G308" s="39"/>
      <c r="H308" s="39"/>
    </row>
    <row r="309" spans="7:8" x14ac:dyDescent="0.2">
      <c r="G309" s="39"/>
      <c r="H309" s="39"/>
    </row>
    <row r="310" spans="7:8" x14ac:dyDescent="0.2">
      <c r="G310" s="39"/>
      <c r="H310" s="39"/>
    </row>
    <row r="311" spans="7:8" x14ac:dyDescent="0.2">
      <c r="G311" s="39"/>
      <c r="H311" s="39"/>
    </row>
    <row r="312" spans="7:8" x14ac:dyDescent="0.2">
      <c r="G312" s="39"/>
      <c r="H312" s="39"/>
    </row>
    <row r="313" spans="7:8" x14ac:dyDescent="0.2">
      <c r="G313" s="39"/>
      <c r="H313" s="39"/>
    </row>
    <row r="314" spans="7:8" x14ac:dyDescent="0.2">
      <c r="G314" s="39"/>
      <c r="H314" s="39"/>
    </row>
    <row r="315" spans="7:8" x14ac:dyDescent="0.2">
      <c r="G315" s="39"/>
      <c r="H315" s="39"/>
    </row>
    <row r="316" spans="7:8" x14ac:dyDescent="0.2">
      <c r="G316" s="39"/>
      <c r="H316" s="39"/>
    </row>
    <row r="317" spans="7:8" x14ac:dyDescent="0.2">
      <c r="G317" s="39"/>
      <c r="H317" s="39"/>
    </row>
    <row r="318" spans="7:8" x14ac:dyDescent="0.2">
      <c r="G318" s="39"/>
      <c r="H318" s="39"/>
    </row>
    <row r="319" spans="7:8" x14ac:dyDescent="0.2">
      <c r="G319" s="39"/>
      <c r="H319" s="39"/>
    </row>
    <row r="320" spans="7:8" x14ac:dyDescent="0.2">
      <c r="G320" s="39"/>
      <c r="H320" s="39"/>
    </row>
    <row r="321" spans="7:8" x14ac:dyDescent="0.2">
      <c r="G321" s="39"/>
      <c r="H321" s="39"/>
    </row>
    <row r="322" spans="7:8" x14ac:dyDescent="0.2">
      <c r="G322" s="39"/>
      <c r="H322" s="39"/>
    </row>
    <row r="323" spans="7:8" x14ac:dyDescent="0.2">
      <c r="G323" s="39"/>
      <c r="H323" s="39"/>
    </row>
    <row r="324" spans="7:8" x14ac:dyDescent="0.2">
      <c r="G324" s="39"/>
      <c r="H324" s="39"/>
    </row>
    <row r="325" spans="7:8" x14ac:dyDescent="0.2">
      <c r="G325" s="39"/>
      <c r="H325" s="39"/>
    </row>
    <row r="326" spans="7:8" x14ac:dyDescent="0.2">
      <c r="G326" s="39"/>
      <c r="H326" s="39"/>
    </row>
    <row r="327" spans="7:8" x14ac:dyDescent="0.2">
      <c r="G327" s="39"/>
      <c r="H327" s="39"/>
    </row>
    <row r="328" spans="7:8" x14ac:dyDescent="0.2">
      <c r="G328" s="39"/>
      <c r="H328" s="39"/>
    </row>
    <row r="329" spans="7:8" x14ac:dyDescent="0.2">
      <c r="G329" s="39"/>
      <c r="H329" s="39"/>
    </row>
    <row r="330" spans="7:8" x14ac:dyDescent="0.2">
      <c r="G330" s="39"/>
      <c r="H330" s="39"/>
    </row>
    <row r="331" spans="7:8" x14ac:dyDescent="0.2">
      <c r="G331" s="39"/>
      <c r="H331" s="39"/>
    </row>
    <row r="332" spans="7:8" x14ac:dyDescent="0.2">
      <c r="G332" s="39"/>
      <c r="H332" s="39"/>
    </row>
    <row r="333" spans="7:8" x14ac:dyDescent="0.2">
      <c r="G333" s="39"/>
      <c r="H333" s="39"/>
    </row>
    <row r="334" spans="7:8" x14ac:dyDescent="0.2">
      <c r="G334" s="39"/>
      <c r="H334" s="39"/>
    </row>
    <row r="335" spans="7:8" x14ac:dyDescent="0.2">
      <c r="G335" s="39"/>
      <c r="H335" s="39"/>
    </row>
    <row r="336" spans="7:8" x14ac:dyDescent="0.2">
      <c r="G336" s="39"/>
      <c r="H336" s="39"/>
    </row>
    <row r="337" spans="7:8" x14ac:dyDescent="0.2">
      <c r="G337" s="39"/>
      <c r="H337" s="39"/>
    </row>
    <row r="338" spans="7:8" x14ac:dyDescent="0.2">
      <c r="G338" s="39"/>
      <c r="H338" s="39"/>
    </row>
    <row r="339" spans="7:8" x14ac:dyDescent="0.2">
      <c r="G339" s="39"/>
      <c r="H339" s="39"/>
    </row>
    <row r="340" spans="7:8" x14ac:dyDescent="0.2">
      <c r="G340" s="39"/>
      <c r="H340" s="39"/>
    </row>
    <row r="341" spans="7:8" x14ac:dyDescent="0.2">
      <c r="G341" s="39"/>
      <c r="H341" s="39"/>
    </row>
    <row r="342" spans="7:8" x14ac:dyDescent="0.2">
      <c r="G342" s="39"/>
      <c r="H342" s="39"/>
    </row>
    <row r="343" spans="7:8" x14ac:dyDescent="0.2">
      <c r="G343" s="39"/>
      <c r="H343" s="39"/>
    </row>
    <row r="344" spans="7:8" x14ac:dyDescent="0.2">
      <c r="G344" s="39"/>
      <c r="H344" s="39"/>
    </row>
    <row r="345" spans="7:8" x14ac:dyDescent="0.2">
      <c r="G345" s="39"/>
      <c r="H345" s="39"/>
    </row>
    <row r="346" spans="7:8" x14ac:dyDescent="0.2">
      <c r="G346" s="39"/>
      <c r="H346" s="39"/>
    </row>
    <row r="347" spans="7:8" x14ac:dyDescent="0.2">
      <c r="G347" s="39"/>
      <c r="H347" s="39"/>
    </row>
    <row r="348" spans="7:8" x14ac:dyDescent="0.2">
      <c r="G348" s="39"/>
      <c r="H348" s="39"/>
    </row>
    <row r="349" spans="7:8" x14ac:dyDescent="0.2">
      <c r="G349" s="39"/>
      <c r="H349" s="39"/>
    </row>
    <row r="350" spans="7:8" x14ac:dyDescent="0.2">
      <c r="G350" s="39"/>
      <c r="H350" s="39"/>
    </row>
    <row r="351" spans="7:8" x14ac:dyDescent="0.2">
      <c r="G351" s="39"/>
      <c r="H351" s="39"/>
    </row>
    <row r="352" spans="7:8" x14ac:dyDescent="0.2">
      <c r="G352" s="39"/>
      <c r="H352" s="39"/>
    </row>
    <row r="353" spans="7:8" x14ac:dyDescent="0.2">
      <c r="G353" s="39"/>
      <c r="H353" s="39"/>
    </row>
    <row r="354" spans="7:8" x14ac:dyDescent="0.2">
      <c r="G354" s="39"/>
      <c r="H354" s="39"/>
    </row>
    <row r="355" spans="7:8" x14ac:dyDescent="0.2">
      <c r="G355" s="39"/>
      <c r="H355" s="39"/>
    </row>
    <row r="356" spans="7:8" x14ac:dyDescent="0.2">
      <c r="G356" s="39"/>
      <c r="H356" s="39"/>
    </row>
    <row r="357" spans="7:8" x14ac:dyDescent="0.2">
      <c r="G357" s="39"/>
      <c r="H357" s="39"/>
    </row>
    <row r="358" spans="7:8" x14ac:dyDescent="0.2">
      <c r="G358" s="39"/>
      <c r="H358" s="39"/>
    </row>
    <row r="359" spans="7:8" x14ac:dyDescent="0.2">
      <c r="G359" s="39"/>
      <c r="H359" s="39"/>
    </row>
    <row r="360" spans="7:8" x14ac:dyDescent="0.2">
      <c r="G360" s="39"/>
      <c r="H360" s="39"/>
    </row>
    <row r="361" spans="7:8" x14ac:dyDescent="0.2">
      <c r="G361" s="39"/>
      <c r="H361" s="39"/>
    </row>
    <row r="362" spans="7:8" x14ac:dyDescent="0.2">
      <c r="G362" s="39"/>
      <c r="H362" s="39"/>
    </row>
    <row r="363" spans="7:8" x14ac:dyDescent="0.2">
      <c r="G363" s="39"/>
      <c r="H363" s="39"/>
    </row>
    <row r="364" spans="7:8" x14ac:dyDescent="0.2">
      <c r="G364" s="39"/>
      <c r="H364" s="39"/>
    </row>
    <row r="365" spans="7:8" x14ac:dyDescent="0.2">
      <c r="G365" s="39"/>
      <c r="H365" s="39"/>
    </row>
    <row r="366" spans="7:8" x14ac:dyDescent="0.2">
      <c r="G366" s="39"/>
      <c r="H366" s="39"/>
    </row>
    <row r="367" spans="7:8" x14ac:dyDescent="0.2">
      <c r="G367" s="39"/>
      <c r="H367" s="39"/>
    </row>
    <row r="368" spans="7:8" x14ac:dyDescent="0.2">
      <c r="G368" s="39"/>
      <c r="H368" s="39"/>
    </row>
    <row r="369" spans="7:8" x14ac:dyDescent="0.2">
      <c r="G369" s="39"/>
      <c r="H369" s="39"/>
    </row>
    <row r="370" spans="7:8" x14ac:dyDescent="0.2">
      <c r="G370" s="39"/>
      <c r="H370" s="39"/>
    </row>
    <row r="371" spans="7:8" x14ac:dyDescent="0.2">
      <c r="G371" s="39"/>
      <c r="H371" s="39"/>
    </row>
    <row r="372" spans="7:8" x14ac:dyDescent="0.2">
      <c r="G372" s="39"/>
      <c r="H372" s="39"/>
    </row>
    <row r="373" spans="7:8" x14ac:dyDescent="0.2">
      <c r="G373" s="39"/>
      <c r="H373" s="39"/>
    </row>
    <row r="374" spans="7:8" x14ac:dyDescent="0.2">
      <c r="G374" s="39"/>
      <c r="H374" s="39"/>
    </row>
    <row r="375" spans="7:8" x14ac:dyDescent="0.2">
      <c r="G375" s="39"/>
      <c r="H375" s="39"/>
    </row>
    <row r="376" spans="7:8" x14ac:dyDescent="0.2">
      <c r="G376" s="39"/>
      <c r="H376" s="39"/>
    </row>
    <row r="377" spans="7:8" x14ac:dyDescent="0.2">
      <c r="G377" s="39"/>
      <c r="H377" s="39"/>
    </row>
    <row r="378" spans="7:8" x14ac:dyDescent="0.2">
      <c r="G378" s="39"/>
      <c r="H378" s="39"/>
    </row>
    <row r="379" spans="7:8" x14ac:dyDescent="0.2">
      <c r="G379" s="39"/>
      <c r="H379" s="39"/>
    </row>
    <row r="380" spans="7:8" x14ac:dyDescent="0.2">
      <c r="G380" s="39"/>
      <c r="H380" s="39"/>
    </row>
    <row r="381" spans="7:8" x14ac:dyDescent="0.2">
      <c r="G381" s="39"/>
      <c r="H381" s="39"/>
    </row>
    <row r="382" spans="7:8" x14ac:dyDescent="0.2">
      <c r="G382" s="39"/>
      <c r="H382" s="39"/>
    </row>
    <row r="383" spans="7:8" x14ac:dyDescent="0.2">
      <c r="G383" s="39"/>
      <c r="H383" s="39"/>
    </row>
    <row r="384" spans="7:8" x14ac:dyDescent="0.2">
      <c r="G384" s="39"/>
      <c r="H384" s="39"/>
    </row>
    <row r="385" spans="7:8" x14ac:dyDescent="0.2">
      <c r="G385" s="39"/>
      <c r="H385" s="39"/>
    </row>
    <row r="386" spans="7:8" x14ac:dyDescent="0.2">
      <c r="G386" s="39"/>
      <c r="H386" s="39"/>
    </row>
    <row r="387" spans="7:8" x14ac:dyDescent="0.2">
      <c r="G387" s="39"/>
      <c r="H387" s="39"/>
    </row>
    <row r="388" spans="7:8" x14ac:dyDescent="0.2">
      <c r="G388" s="39"/>
      <c r="H388" s="39"/>
    </row>
    <row r="389" spans="7:8" x14ac:dyDescent="0.2">
      <c r="G389" s="39"/>
      <c r="H389" s="39"/>
    </row>
    <row r="390" spans="7:8" x14ac:dyDescent="0.2">
      <c r="G390" s="39"/>
      <c r="H390" s="39"/>
    </row>
    <row r="391" spans="7:8" x14ac:dyDescent="0.2">
      <c r="G391" s="39"/>
      <c r="H391" s="39"/>
    </row>
    <row r="392" spans="7:8" x14ac:dyDescent="0.2">
      <c r="G392" s="39"/>
      <c r="H392" s="39"/>
    </row>
    <row r="393" spans="7:8" x14ac:dyDescent="0.2">
      <c r="G393" s="39"/>
      <c r="H393" s="39"/>
    </row>
    <row r="394" spans="7:8" x14ac:dyDescent="0.2">
      <c r="G394" s="39"/>
      <c r="H394" s="39"/>
    </row>
    <row r="395" spans="7:8" x14ac:dyDescent="0.2">
      <c r="G395" s="39"/>
      <c r="H395" s="39"/>
    </row>
    <row r="396" spans="7:8" x14ac:dyDescent="0.2">
      <c r="G396" s="39"/>
      <c r="H396" s="39"/>
    </row>
    <row r="397" spans="7:8" x14ac:dyDescent="0.2">
      <c r="G397" s="39"/>
      <c r="H397" s="39"/>
    </row>
    <row r="398" spans="7:8" x14ac:dyDescent="0.2">
      <c r="G398" s="39"/>
      <c r="H398" s="39"/>
    </row>
    <row r="399" spans="7:8" x14ac:dyDescent="0.2">
      <c r="G399" s="39"/>
      <c r="H399" s="39"/>
    </row>
    <row r="400" spans="7:8" x14ac:dyDescent="0.2">
      <c r="G400" s="39"/>
      <c r="H400" s="39"/>
    </row>
    <row r="401" spans="7:8" x14ac:dyDescent="0.2">
      <c r="G401" s="39"/>
      <c r="H401" s="39"/>
    </row>
    <row r="402" spans="7:8" x14ac:dyDescent="0.2">
      <c r="G402" s="39"/>
      <c r="H402" s="39"/>
    </row>
    <row r="403" spans="7:8" x14ac:dyDescent="0.2">
      <c r="G403" s="39"/>
      <c r="H403" s="39"/>
    </row>
    <row r="404" spans="7:8" x14ac:dyDescent="0.2">
      <c r="G404" s="39"/>
      <c r="H404" s="39"/>
    </row>
    <row r="405" spans="7:8" x14ac:dyDescent="0.2">
      <c r="G405" s="39"/>
      <c r="H405" s="39"/>
    </row>
    <row r="406" spans="7:8" x14ac:dyDescent="0.2">
      <c r="G406" s="39"/>
      <c r="H406" s="39"/>
    </row>
    <row r="407" spans="7:8" x14ac:dyDescent="0.2">
      <c r="G407" s="39"/>
      <c r="H407" s="39"/>
    </row>
    <row r="408" spans="7:8" x14ac:dyDescent="0.2">
      <c r="G408" s="39"/>
      <c r="H408" s="39"/>
    </row>
    <row r="409" spans="7:8" x14ac:dyDescent="0.2">
      <c r="G409" s="39"/>
      <c r="H409" s="39"/>
    </row>
    <row r="410" spans="7:8" x14ac:dyDescent="0.2">
      <c r="G410" s="39"/>
      <c r="H410" s="39"/>
    </row>
    <row r="411" spans="7:8" x14ac:dyDescent="0.2">
      <c r="G411" s="39"/>
      <c r="H411" s="39"/>
    </row>
    <row r="412" spans="7:8" x14ac:dyDescent="0.2">
      <c r="G412" s="39"/>
      <c r="H412" s="39"/>
    </row>
    <row r="413" spans="7:8" x14ac:dyDescent="0.2">
      <c r="G413" s="39"/>
      <c r="H413" s="39"/>
    </row>
    <row r="414" spans="7:8" x14ac:dyDescent="0.2">
      <c r="G414" s="39"/>
      <c r="H414" s="39"/>
    </row>
    <row r="415" spans="7:8" x14ac:dyDescent="0.2">
      <c r="G415" s="39"/>
      <c r="H415" s="39"/>
    </row>
    <row r="416" spans="7:8" x14ac:dyDescent="0.2">
      <c r="G416" s="39"/>
      <c r="H416" s="39"/>
    </row>
    <row r="417" spans="7:8" x14ac:dyDescent="0.2">
      <c r="G417" s="39"/>
      <c r="H417" s="39"/>
    </row>
    <row r="418" spans="7:8" x14ac:dyDescent="0.2">
      <c r="G418" s="39"/>
      <c r="H418" s="39"/>
    </row>
    <row r="419" spans="7:8" x14ac:dyDescent="0.2">
      <c r="G419" s="39"/>
      <c r="H419" s="39"/>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19"/>
  <sheetViews>
    <sheetView workbookViewId="0">
      <pane ySplit="18" topLeftCell="A19" activePane="bottomLeft" state="frozen"/>
      <selection pane="bottomLeft" activeCell="A25" sqref="A25"/>
    </sheetView>
  </sheetViews>
  <sheetFormatPr defaultRowHeight="12.75" x14ac:dyDescent="0.2"/>
  <cols>
    <col min="1" max="1" width="3.42578125" style="21" customWidth="1"/>
    <col min="2" max="2" width="10.28515625" style="21" customWidth="1"/>
    <col min="3" max="3" width="6.28515625" style="21" customWidth="1"/>
    <col min="4" max="4" width="6" style="21" customWidth="1"/>
    <col min="5" max="5" width="6.42578125" style="21" customWidth="1"/>
    <col min="6" max="6" width="8.7109375" style="21" customWidth="1"/>
    <col min="7" max="7" width="8.85546875" style="21" customWidth="1"/>
    <col min="8" max="10" width="9.42578125" style="21" customWidth="1"/>
    <col min="11" max="11" width="10.7109375" style="21" customWidth="1"/>
    <col min="12" max="14" width="9.42578125" style="21" customWidth="1"/>
    <col min="15" max="15" width="7.7109375" style="21" bestFit="1" customWidth="1"/>
    <col min="16" max="16" width="9.140625" style="21"/>
    <col min="17" max="17" width="8.42578125" style="21" customWidth="1"/>
    <col min="18" max="19" width="10.28515625" style="21" customWidth="1"/>
    <col min="20" max="20" width="12.5703125" style="21" customWidth="1"/>
    <col min="21" max="22" width="8.85546875" style="38" customWidth="1"/>
    <col min="23" max="23" width="10.7109375" style="38" customWidth="1"/>
    <col min="24" max="24" width="11.5703125" style="21" customWidth="1"/>
    <col min="25" max="26" width="11" style="21" customWidth="1"/>
    <col min="27" max="27" width="10.28515625" style="21" bestFit="1" customWidth="1"/>
    <col min="28" max="16384" width="9.140625" style="21"/>
  </cols>
  <sheetData>
    <row r="1" spans="2:52" x14ac:dyDescent="0.2">
      <c r="B1" s="22" t="s">
        <v>57</v>
      </c>
      <c r="C1" s="23"/>
      <c r="D1" s="23"/>
      <c r="E1" s="23"/>
      <c r="F1" s="23"/>
      <c r="G1" s="23"/>
      <c r="H1" s="23"/>
      <c r="I1" s="23"/>
      <c r="J1" s="23"/>
      <c r="K1" s="23"/>
      <c r="L1" s="23"/>
      <c r="M1" s="23"/>
      <c r="N1" s="23"/>
      <c r="O1" s="23"/>
      <c r="P1" s="23"/>
      <c r="Q1" s="23"/>
      <c r="R1" s="45"/>
      <c r="S1" s="23"/>
      <c r="T1" s="23"/>
      <c r="U1" s="48"/>
      <c r="V1" s="48"/>
      <c r="W1" s="48"/>
      <c r="X1" s="24"/>
      <c r="Y1" s="24"/>
      <c r="Z1" s="24"/>
      <c r="AA1" s="25"/>
      <c r="AU1" s="21" t="s">
        <v>89</v>
      </c>
      <c r="AY1" s="21" t="s">
        <v>98</v>
      </c>
    </row>
    <row r="2" spans="2:52" x14ac:dyDescent="0.2">
      <c r="B2" s="26" t="s">
        <v>78</v>
      </c>
      <c r="C2" s="24"/>
      <c r="D2" s="24"/>
      <c r="E2" s="24"/>
      <c r="F2" s="20">
        <v>4</v>
      </c>
      <c r="G2" s="24"/>
      <c r="H2" s="24" t="s">
        <v>2</v>
      </c>
      <c r="I2" s="24"/>
      <c r="J2" s="24"/>
      <c r="K2" s="24"/>
      <c r="L2" s="24">
        <v>0.04</v>
      </c>
      <c r="M2" s="24"/>
      <c r="N2" s="24"/>
      <c r="O2" s="24"/>
      <c r="P2" s="24" t="s">
        <v>86</v>
      </c>
      <c r="Q2" s="24"/>
      <c r="R2" s="45">
        <v>40000</v>
      </c>
      <c r="S2" s="45"/>
      <c r="T2" s="51" t="s">
        <v>142</v>
      </c>
      <c r="U2" s="50">
        <v>0.7</v>
      </c>
      <c r="V2" s="45"/>
    </row>
    <row r="3" spans="2:52" x14ac:dyDescent="0.2">
      <c r="B3" s="26" t="s">
        <v>1</v>
      </c>
      <c r="C3" s="24"/>
      <c r="D3" s="24"/>
      <c r="E3" s="24"/>
      <c r="F3" s="20">
        <v>240</v>
      </c>
      <c r="G3" s="24"/>
      <c r="H3" s="24" t="s">
        <v>4</v>
      </c>
      <c r="I3" s="24"/>
      <c r="J3" s="24"/>
      <c r="K3" s="24"/>
      <c r="L3" s="24">
        <v>0</v>
      </c>
      <c r="M3" s="24"/>
      <c r="N3" s="24"/>
      <c r="O3" s="24"/>
      <c r="P3" s="24" t="s">
        <v>87</v>
      </c>
      <c r="Q3" s="24"/>
      <c r="R3" s="45">
        <v>5</v>
      </c>
      <c r="S3" s="46"/>
      <c r="T3" s="46"/>
      <c r="U3" s="45"/>
      <c r="V3" s="45"/>
      <c r="AU3" s="21" t="s">
        <v>90</v>
      </c>
      <c r="AV3" s="21" t="s">
        <v>11</v>
      </c>
      <c r="AW3" s="21" t="s">
        <v>91</v>
      </c>
      <c r="AY3" s="21" t="s">
        <v>72</v>
      </c>
      <c r="AZ3" s="21" t="s">
        <v>11</v>
      </c>
    </row>
    <row r="4" spans="2:52" x14ac:dyDescent="0.2">
      <c r="B4" s="26" t="s">
        <v>60</v>
      </c>
      <c r="C4" s="24"/>
      <c r="D4" s="24"/>
      <c r="E4" s="24"/>
      <c r="F4" s="24">
        <v>0.1</v>
      </c>
      <c r="G4" s="24"/>
      <c r="H4" s="24" t="s">
        <v>45</v>
      </c>
      <c r="I4" s="24"/>
      <c r="J4" s="24"/>
      <c r="K4" s="24"/>
      <c r="L4" s="24">
        <v>0.01</v>
      </c>
      <c r="M4" s="24"/>
      <c r="N4" s="24"/>
      <c r="P4" s="21" t="s">
        <v>129</v>
      </c>
      <c r="R4" s="45">
        <v>0.5</v>
      </c>
      <c r="S4" s="24"/>
      <c r="T4" s="24"/>
      <c r="U4" s="45"/>
      <c r="V4" s="45"/>
      <c r="AU4" s="21">
        <v>0</v>
      </c>
      <c r="AV4" s="21">
        <v>0</v>
      </c>
      <c r="AW4" s="21">
        <v>-0.01</v>
      </c>
      <c r="AY4" s="21">
        <v>0</v>
      </c>
      <c r="AZ4" s="21">
        <v>0.02</v>
      </c>
    </row>
    <row r="5" spans="2:52" x14ac:dyDescent="0.2">
      <c r="B5" s="30" t="s">
        <v>61</v>
      </c>
      <c r="C5" s="31"/>
      <c r="D5" s="31"/>
      <c r="E5" s="31"/>
      <c r="F5" s="31">
        <v>0.1</v>
      </c>
      <c r="G5" s="31"/>
      <c r="H5" s="31"/>
      <c r="I5" s="31"/>
      <c r="J5" s="31"/>
      <c r="K5" s="31"/>
      <c r="L5" s="31"/>
      <c r="M5" s="31"/>
      <c r="N5" s="31"/>
      <c r="O5" s="31"/>
      <c r="P5" s="31"/>
      <c r="Q5" s="31"/>
      <c r="R5" s="45"/>
      <c r="S5" s="24"/>
      <c r="T5" s="24"/>
      <c r="U5" s="45"/>
      <c r="V5" s="45"/>
      <c r="AU5" s="21">
        <f>AU4+1</f>
        <v>1</v>
      </c>
      <c r="AV5" s="21">
        <v>0</v>
      </c>
      <c r="AW5" s="21">
        <v>-0.01</v>
      </c>
      <c r="AY5" s="21">
        <v>11</v>
      </c>
      <c r="AZ5" s="21">
        <v>0.01</v>
      </c>
    </row>
    <row r="6" spans="2:52" x14ac:dyDescent="0.2">
      <c r="AU6" s="21">
        <f t="shared" ref="AU6:AU24" si="0">AU5+1</f>
        <v>2</v>
      </c>
      <c r="AV6" s="21">
        <v>0</v>
      </c>
      <c r="AW6" s="21">
        <v>-0.01</v>
      </c>
      <c r="AY6" s="21">
        <v>20</v>
      </c>
      <c r="AZ6" s="21">
        <v>0</v>
      </c>
    </row>
    <row r="7" spans="2:52" x14ac:dyDescent="0.2">
      <c r="B7" s="22" t="s">
        <v>26</v>
      </c>
      <c r="C7" s="23"/>
      <c r="D7" s="23"/>
      <c r="E7" s="23"/>
      <c r="F7" s="23"/>
      <c r="G7" s="25"/>
      <c r="H7" s="33" t="s">
        <v>71</v>
      </c>
      <c r="I7" s="33"/>
      <c r="J7" s="33"/>
      <c r="K7" s="23"/>
      <c r="L7" s="25"/>
      <c r="M7" s="24"/>
      <c r="N7" s="24"/>
      <c r="AU7" s="21">
        <f t="shared" si="0"/>
        <v>3</v>
      </c>
      <c r="AV7" s="21">
        <v>0</v>
      </c>
      <c r="AW7" s="21">
        <v>-0.01</v>
      </c>
      <c r="AY7" s="21">
        <v>220</v>
      </c>
      <c r="AZ7" s="21">
        <v>-0.01</v>
      </c>
    </row>
    <row r="8" spans="2:52" x14ac:dyDescent="0.2">
      <c r="B8" s="26"/>
      <c r="C8" s="34" t="s">
        <v>58</v>
      </c>
      <c r="D8" s="34"/>
      <c r="E8" s="34" t="s">
        <v>17</v>
      </c>
      <c r="F8" s="34"/>
      <c r="G8" s="29"/>
      <c r="H8" s="24"/>
      <c r="I8" s="24"/>
      <c r="J8" s="24"/>
      <c r="K8" s="34" t="s">
        <v>58</v>
      </c>
      <c r="L8" s="43" t="s">
        <v>104</v>
      </c>
      <c r="M8" s="34"/>
      <c r="N8" s="34"/>
      <c r="P8" s="21" t="s">
        <v>135</v>
      </c>
      <c r="AU8" s="21">
        <f t="shared" si="0"/>
        <v>4</v>
      </c>
      <c r="AV8" s="21">
        <v>0</v>
      </c>
      <c r="AW8" s="21">
        <v>0.01</v>
      </c>
    </row>
    <row r="9" spans="2:52" x14ac:dyDescent="0.2">
      <c r="B9" s="26" t="s">
        <v>18</v>
      </c>
      <c r="C9" s="24" t="s">
        <v>27</v>
      </c>
      <c r="D9" s="24"/>
      <c r="E9" s="24" t="s">
        <v>11</v>
      </c>
      <c r="F9" s="24" t="s">
        <v>91</v>
      </c>
      <c r="G9" s="29" t="s">
        <v>105</v>
      </c>
      <c r="H9" s="24" t="s">
        <v>18</v>
      </c>
      <c r="I9" s="24"/>
      <c r="J9" s="24"/>
      <c r="K9" s="24" t="s">
        <v>72</v>
      </c>
      <c r="L9" s="29" t="s">
        <v>11</v>
      </c>
      <c r="M9" s="24"/>
      <c r="N9" s="24"/>
      <c r="P9" s="21" t="s">
        <v>139</v>
      </c>
      <c r="AU9" s="21">
        <f t="shared" si="0"/>
        <v>5</v>
      </c>
      <c r="AV9" s="21">
        <v>0</v>
      </c>
      <c r="AW9" s="21">
        <v>0.01</v>
      </c>
    </row>
    <row r="10" spans="2:52" x14ac:dyDescent="0.2">
      <c r="B10" s="26" t="s">
        <v>28</v>
      </c>
      <c r="C10" s="24" t="s">
        <v>97</v>
      </c>
      <c r="D10" s="24"/>
      <c r="E10" s="35" t="s">
        <v>21</v>
      </c>
      <c r="F10" s="24">
        <v>-0.01</v>
      </c>
      <c r="G10" s="29" t="s">
        <v>22</v>
      </c>
      <c r="H10" s="24" t="s">
        <v>20</v>
      </c>
      <c r="I10" s="24"/>
      <c r="J10" s="24"/>
      <c r="K10" s="24" t="s">
        <v>55</v>
      </c>
      <c r="L10" s="44">
        <v>-0.01</v>
      </c>
      <c r="M10" s="35"/>
      <c r="N10" s="35"/>
      <c r="P10" s="21" t="s">
        <v>138</v>
      </c>
      <c r="AU10" s="21">
        <f t="shared" si="0"/>
        <v>6</v>
      </c>
      <c r="AV10" s="21">
        <v>0</v>
      </c>
      <c r="AW10" s="21">
        <v>0.02</v>
      </c>
    </row>
    <row r="11" spans="2:52" x14ac:dyDescent="0.2">
      <c r="B11" s="26" t="s">
        <v>30</v>
      </c>
      <c r="C11" s="24" t="s">
        <v>92</v>
      </c>
      <c r="D11" s="24"/>
      <c r="E11" s="35" t="s">
        <v>21</v>
      </c>
      <c r="F11" s="24">
        <v>0.01</v>
      </c>
      <c r="G11" s="29" t="s">
        <v>22</v>
      </c>
      <c r="H11" s="24" t="s">
        <v>23</v>
      </c>
      <c r="I11" s="24"/>
      <c r="J11" s="24"/>
      <c r="K11" s="24" t="s">
        <v>41</v>
      </c>
      <c r="L11" s="44">
        <v>0.01</v>
      </c>
      <c r="M11" s="35"/>
      <c r="N11" s="35"/>
      <c r="P11" s="21" t="s">
        <v>136</v>
      </c>
      <c r="AU11" s="21">
        <f t="shared" si="0"/>
        <v>7</v>
      </c>
      <c r="AV11" s="21">
        <v>0</v>
      </c>
      <c r="AW11" s="21">
        <v>0.02</v>
      </c>
    </row>
    <row r="12" spans="2:52" x14ac:dyDescent="0.2">
      <c r="B12" s="26" t="s">
        <v>32</v>
      </c>
      <c r="C12" s="24" t="s">
        <v>93</v>
      </c>
      <c r="D12" s="24"/>
      <c r="E12" s="35">
        <v>0.01</v>
      </c>
      <c r="F12" s="24">
        <v>0.02</v>
      </c>
      <c r="G12" s="29" t="s">
        <v>22</v>
      </c>
      <c r="H12" s="24" t="s">
        <v>24</v>
      </c>
      <c r="I12" s="24"/>
      <c r="J12" s="24"/>
      <c r="K12" s="24" t="s">
        <v>25</v>
      </c>
      <c r="L12" s="44">
        <v>0.02</v>
      </c>
      <c r="M12" s="35"/>
      <c r="N12" s="35"/>
      <c r="P12" s="21" t="s">
        <v>137</v>
      </c>
      <c r="AU12" s="21">
        <f t="shared" si="0"/>
        <v>8</v>
      </c>
      <c r="AV12" s="21">
        <v>0</v>
      </c>
      <c r="AW12" s="21">
        <v>0.02</v>
      </c>
    </row>
    <row r="13" spans="2:52" x14ac:dyDescent="0.2">
      <c r="B13" s="26" t="s">
        <v>34</v>
      </c>
      <c r="C13" s="24" t="s">
        <v>94</v>
      </c>
      <c r="D13" s="24"/>
      <c r="E13" s="35">
        <v>0.02</v>
      </c>
      <c r="F13" s="24">
        <v>0.04</v>
      </c>
      <c r="G13" s="29" t="s">
        <v>22</v>
      </c>
      <c r="K13" s="24"/>
      <c r="L13" s="29"/>
      <c r="M13" s="24"/>
      <c r="N13" s="24"/>
      <c r="AU13" s="21">
        <f t="shared" si="0"/>
        <v>9</v>
      </c>
      <c r="AV13" s="21">
        <v>0</v>
      </c>
      <c r="AW13" s="21">
        <v>0.02</v>
      </c>
    </row>
    <row r="14" spans="2:52" x14ac:dyDescent="0.2">
      <c r="B14" s="26" t="s">
        <v>42</v>
      </c>
      <c r="C14" s="24" t="s">
        <v>95</v>
      </c>
      <c r="D14" s="24"/>
      <c r="E14" s="35">
        <v>0.04</v>
      </c>
      <c r="F14" s="24">
        <v>0.15</v>
      </c>
      <c r="G14" s="29" t="s">
        <v>22</v>
      </c>
      <c r="K14" s="24"/>
      <c r="L14" s="29"/>
      <c r="M14" s="24"/>
      <c r="N14" s="24"/>
      <c r="AU14" s="21">
        <f t="shared" si="0"/>
        <v>10</v>
      </c>
      <c r="AV14" s="21">
        <v>0</v>
      </c>
      <c r="AW14" s="21">
        <v>0.02</v>
      </c>
    </row>
    <row r="15" spans="2:52" x14ac:dyDescent="0.2">
      <c r="B15" s="30" t="s">
        <v>43</v>
      </c>
      <c r="C15" s="31" t="s">
        <v>96</v>
      </c>
      <c r="D15" s="31"/>
      <c r="E15" s="36" t="s">
        <v>21</v>
      </c>
      <c r="F15" s="31" t="s">
        <v>21</v>
      </c>
      <c r="G15" s="32" t="s">
        <v>36</v>
      </c>
      <c r="H15" s="30"/>
      <c r="I15" s="31"/>
      <c r="J15" s="31"/>
      <c r="K15" s="31"/>
      <c r="L15" s="32"/>
      <c r="M15" s="24"/>
      <c r="N15" s="24"/>
      <c r="AU15" s="21">
        <f t="shared" si="0"/>
        <v>11</v>
      </c>
      <c r="AV15" s="21">
        <v>0</v>
      </c>
      <c r="AW15" s="21">
        <v>0.04</v>
      </c>
    </row>
    <row r="16" spans="2:52" x14ac:dyDescent="0.2">
      <c r="AU16" s="21">
        <f t="shared" si="0"/>
        <v>12</v>
      </c>
      <c r="AV16" s="21">
        <v>0</v>
      </c>
      <c r="AW16" s="21">
        <v>0.04</v>
      </c>
    </row>
    <row r="17" spans="1:49" x14ac:dyDescent="0.2">
      <c r="B17" s="37" t="s">
        <v>59</v>
      </c>
      <c r="G17" s="21" t="s">
        <v>106</v>
      </c>
      <c r="I17" s="21" t="s">
        <v>143</v>
      </c>
      <c r="M17" s="21" t="s">
        <v>143</v>
      </c>
      <c r="AU17" s="21">
        <f t="shared" si="0"/>
        <v>13</v>
      </c>
      <c r="AV17" s="21">
        <v>0</v>
      </c>
      <c r="AW17" s="21">
        <v>0.04</v>
      </c>
    </row>
    <row r="18" spans="1:49" x14ac:dyDescent="0.2">
      <c r="A18" s="21" t="s">
        <v>100</v>
      </c>
      <c r="B18" s="21" t="s">
        <v>40</v>
      </c>
      <c r="C18" s="21" t="s">
        <v>0</v>
      </c>
      <c r="D18" s="21" t="s">
        <v>72</v>
      </c>
      <c r="E18" s="21" t="s">
        <v>37</v>
      </c>
      <c r="F18" s="21" t="s">
        <v>38</v>
      </c>
      <c r="G18" s="21" t="s">
        <v>37</v>
      </c>
      <c r="H18" s="21" t="s">
        <v>38</v>
      </c>
      <c r="I18" s="21" t="s">
        <v>37</v>
      </c>
      <c r="J18" s="21" t="s">
        <v>38</v>
      </c>
      <c r="K18" s="21" t="s">
        <v>9</v>
      </c>
      <c r="L18" s="21" t="s">
        <v>10</v>
      </c>
      <c r="M18" s="21" t="s">
        <v>9</v>
      </c>
      <c r="N18" s="21" t="s">
        <v>10</v>
      </c>
      <c r="O18" s="21" t="s">
        <v>11</v>
      </c>
      <c r="P18" s="21" t="s">
        <v>12</v>
      </c>
      <c r="Q18" s="21" t="s">
        <v>13</v>
      </c>
      <c r="R18" s="21" t="s">
        <v>112</v>
      </c>
      <c r="S18" s="21" t="s">
        <v>99</v>
      </c>
      <c r="T18" s="21" t="s">
        <v>107</v>
      </c>
      <c r="U18" s="21" t="s">
        <v>108</v>
      </c>
      <c r="V18" s="38" t="s">
        <v>109</v>
      </c>
      <c r="W18" s="38" t="s">
        <v>110</v>
      </c>
      <c r="X18" s="38" t="s">
        <v>111</v>
      </c>
      <c r="Y18" s="21" t="s">
        <v>76</v>
      </c>
      <c r="Z18" s="21" t="s">
        <v>77</v>
      </c>
      <c r="AU18" s="21">
        <f t="shared" si="0"/>
        <v>14</v>
      </c>
      <c r="AV18" s="21">
        <v>0</v>
      </c>
      <c r="AW18" s="21">
        <v>0.15</v>
      </c>
    </row>
    <row r="19" spans="1:49" x14ac:dyDescent="0.2">
      <c r="A19" s="21">
        <v>1</v>
      </c>
      <c r="B19" s="38">
        <v>0</v>
      </c>
      <c r="C19" s="21" t="s">
        <v>16</v>
      </c>
      <c r="D19" s="21">
        <v>240</v>
      </c>
      <c r="E19" s="21">
        <v>0</v>
      </c>
      <c r="F19" s="21">
        <v>0</v>
      </c>
      <c r="G19" s="21">
        <f>IF(X19&gt;$R$2,E19+$R$3,E19)</f>
        <v>0</v>
      </c>
      <c r="H19" s="21">
        <f>IF(X19&lt;$R$2*-1,F19+$R$3,F19)</f>
        <v>0</v>
      </c>
      <c r="K19" s="39">
        <f>VLOOKUP(E19,Trans,2,FALSE)</f>
        <v>0</v>
      </c>
      <c r="L19" s="39">
        <v>0</v>
      </c>
      <c r="M19" s="39"/>
      <c r="N19" s="39"/>
      <c r="O19" s="21">
        <f>MAX($L$2,VLOOKUP(D19,Intensity2,2,TRUE))</f>
        <v>0.04</v>
      </c>
      <c r="P19" s="40">
        <v>25</v>
      </c>
      <c r="Q19" s="40">
        <v>25.04</v>
      </c>
      <c r="R19" s="21">
        <f>(P19+Q19)/2</f>
        <v>25.02</v>
      </c>
      <c r="S19" s="21" t="str">
        <f>IF(C19="Buy",P19,IF(C19="Sell",Q19,""))</f>
        <v/>
      </c>
      <c r="U19" s="21"/>
      <c r="X19" s="38">
        <v>1.0000000000000001E-5</v>
      </c>
      <c r="Y19" s="38"/>
      <c r="AU19" s="21">
        <f t="shared" si="0"/>
        <v>15</v>
      </c>
      <c r="AV19" s="21">
        <v>0</v>
      </c>
      <c r="AW19" s="21">
        <v>0.15</v>
      </c>
    </row>
    <row r="20" spans="1:49" x14ac:dyDescent="0.2">
      <c r="A20" s="21">
        <f>A19+1</f>
        <v>2</v>
      </c>
      <c r="B20" s="38">
        <f ca="1">model1!B20</f>
        <v>83.288638018797116</v>
      </c>
      <c r="C20" s="21" t="s">
        <v>39</v>
      </c>
      <c r="D20" s="21">
        <v>240</v>
      </c>
      <c r="E20" s="21">
        <f t="shared" ref="E20:E83" si="1">MAX(0,IF(C20="Buy",E19+1,E19-MAX(1,ROUND($F$5*E19,0))))</f>
        <v>0</v>
      </c>
      <c r="F20" s="21">
        <f t="shared" ref="F20:F83" si="2">MAX(0,IF(C20="Sell",F19+1,F19-MAX(1,ROUND($F$5*F19,0))))</f>
        <v>1</v>
      </c>
      <c r="G20" s="21">
        <f t="shared" ref="G20:G62" si="3">IF(X20&gt;$R$2,E20+$R$3,IF(X20&lt;0,IF(P19&gt;U20,E20+$R$3,E20),E20))</f>
        <v>0</v>
      </c>
      <c r="H20" s="21">
        <f t="shared" ref="H20:H63" si="4">IF(X20&lt;$R$2*-1,F20+$R$3,IF(X20&gt;0,(IF(Q19-U20-L2*(1+$R$4)&gt;0,F20+$R$3,F20)),F20))</f>
        <v>1</v>
      </c>
      <c r="I20" s="21">
        <f>IF(H20&gt;4,IF(G20&lt;H20*$U$2,H20,G20),G20)</f>
        <v>0</v>
      </c>
      <c r="J20" s="21">
        <f>IF(G20&gt;4,IF(H20&lt;G20*$U$2,G20,H20),H20)</f>
        <v>1</v>
      </c>
      <c r="K20" s="39">
        <f t="shared" ref="K20:K30" si="5">MAX($L$3,IF(C20="Buy",MAX(0,VLOOKUP(I20,Trans2,3,FALSE)+K19),MAX(0,K19-MAX(0.01,ROUND(K19*$F$4,2)))))</f>
        <v>0</v>
      </c>
      <c r="L20" s="39">
        <f t="shared" ref="L20:L30" si="6">MAX($L$3,IF(C20="Sell",MAX(0,VLOOKUP(J20,Trans2,3,FALSE)+L19),MAX(0,L19-MAX(0.01,ROUND(L19*$F$4,2)))))</f>
        <v>0</v>
      </c>
      <c r="M20" s="39">
        <f t="shared" ref="M20:M25" si="7">IF(I20&lt;&gt;J20,K20,MAX(K20,L20))</f>
        <v>0</v>
      </c>
      <c r="N20" s="39">
        <f>IF(I20&lt;&gt;J20,L20,MAX(K20,L20))</f>
        <v>0</v>
      </c>
      <c r="O20" s="41">
        <f>MAX($L$2,N20+$L$4,M20+0.01,IF(C20="Sell",VLOOKUP(F20,Trans2,2,FALSE),IF(C20="Buy",VLOOKUP(E20,Trans2,2,FALSE),0))+VLOOKUP(D20,Intensity2,2,TRUE)+O19)</f>
        <v>0.04</v>
      </c>
      <c r="P20" s="40">
        <f>IF(C20="Sell",Q20-O20,IF(C20="Buy",P19-M20,((P19+Q19)/2-O20/2)))</f>
        <v>25</v>
      </c>
      <c r="Q20" s="40">
        <f>IF(C20="Sell",Q19+N20,IF(C20="Buy",P20+O20,((P19+Q19)/2+O20/2)))</f>
        <v>25.04</v>
      </c>
      <c r="R20" s="21">
        <f>(P20+Q20)/2</f>
        <v>25.02</v>
      </c>
      <c r="S20" s="21">
        <f>IF(C20="Buy",P19,IF(C20="Sell",Q19,""))</f>
        <v>25.04</v>
      </c>
      <c r="T20" s="47">
        <f>IF(C20="Buy",(S20*10000+V19*T19)/(V19+10000),T19)</f>
        <v>0</v>
      </c>
      <c r="U20" s="47">
        <f>IF(C20="Sell",(S20*10000+W19*U19)/(W19+10000),U19)</f>
        <v>25.04</v>
      </c>
      <c r="V20" s="38">
        <f>IF(C20="Buy",V19+10000,V19)</f>
        <v>0</v>
      </c>
      <c r="W20" s="38">
        <f>IF(C20="Sell",W19+10000,W19)</f>
        <v>10000</v>
      </c>
      <c r="X20" s="38">
        <f>V20-W20</f>
        <v>-10000</v>
      </c>
      <c r="Y20" s="38">
        <f>W20*U20-V20*T20</f>
        <v>250400</v>
      </c>
      <c r="Z20" s="38">
        <f>X20*R20+Y20</f>
        <v>200</v>
      </c>
      <c r="AU20" s="21">
        <f t="shared" si="0"/>
        <v>16</v>
      </c>
      <c r="AV20" s="21">
        <v>0</v>
      </c>
      <c r="AW20" s="21">
        <v>0.15</v>
      </c>
    </row>
    <row r="21" spans="1:49" x14ac:dyDescent="0.2">
      <c r="A21" s="21">
        <f t="shared" ref="A21:A84" si="8">A20+1</f>
        <v>3</v>
      </c>
      <c r="B21" s="38">
        <f ca="1">model1!B21</f>
        <v>142.33288582130433</v>
      </c>
      <c r="C21" s="21" t="s">
        <v>39</v>
      </c>
      <c r="D21" s="21">
        <v>240</v>
      </c>
      <c r="E21" s="21">
        <f t="shared" si="1"/>
        <v>0</v>
      </c>
      <c r="F21" s="21">
        <f t="shared" si="2"/>
        <v>2</v>
      </c>
      <c r="G21" s="21">
        <f t="shared" si="3"/>
        <v>0</v>
      </c>
      <c r="H21" s="21">
        <f t="shared" si="4"/>
        <v>2</v>
      </c>
      <c r="I21" s="21">
        <f t="shared" ref="I21:I84" si="9">IF(H21&gt;4,IF(G21&lt;H21*$U$2,H21,G21),G21)</f>
        <v>0</v>
      </c>
      <c r="J21" s="21">
        <f t="shared" ref="J21:J84" si="10">IF(G21&gt;4,IF(H21&lt;G21*$U$2,G21,H21),H21)</f>
        <v>2</v>
      </c>
      <c r="K21" s="39">
        <f t="shared" si="5"/>
        <v>0</v>
      </c>
      <c r="L21" s="39">
        <f t="shared" si="6"/>
        <v>0</v>
      </c>
      <c r="M21" s="39">
        <f t="shared" si="7"/>
        <v>0</v>
      </c>
      <c r="N21" s="39">
        <f t="shared" ref="N21:N84" si="11">IF(I21&lt;&gt;J21,L21,MAX(K21,L21))</f>
        <v>0</v>
      </c>
      <c r="O21" s="41">
        <f t="shared" ref="O21:O84" si="12">MAX($L$2,N21+$L$4,M21+0.01,IF(C21="Sell",VLOOKUP(F21,Trans2,2,FALSE),IF(C21="Buy",VLOOKUP(E21,Trans2,2,FALSE),0))+VLOOKUP(D21,Intensity2,2,TRUE)+O20)</f>
        <v>0.04</v>
      </c>
      <c r="P21" s="40">
        <f t="shared" ref="P21:P84" si="13">IF(C21="Sell",Q21-O21,IF(C21="Buy",P20-M21,((P20+Q20)/2-O21/2)))</f>
        <v>25</v>
      </c>
      <c r="Q21" s="40">
        <f t="shared" ref="Q21:Q84" si="14">IF(C21="Sell",Q20+N21,IF(C21="Buy",P21+O21,((P20+Q20)/2+O21/2)))</f>
        <v>25.04</v>
      </c>
      <c r="R21" s="21">
        <f t="shared" ref="R21:R84" si="15">(P21+Q21)/2</f>
        <v>25.02</v>
      </c>
      <c r="S21" s="21">
        <f t="shared" ref="S21:S84" si="16">IF(C21="Buy",P20,IF(C21="Sell",Q20,""))</f>
        <v>25.04</v>
      </c>
      <c r="T21" s="47">
        <f t="shared" ref="T21:T84" si="17">IF(C21="Buy",(S21*10000+V20*T20)/(V20+10000),T20)</f>
        <v>0</v>
      </c>
      <c r="U21" s="47">
        <f t="shared" ref="U21:U84" si="18">IF(C21="Sell",(S21*10000+W20*U20)/(W20+10000),U20)</f>
        <v>25.04</v>
      </c>
      <c r="V21" s="38">
        <f t="shared" ref="V21:V84" si="19">IF(C21="Buy",V20+10000,V20)</f>
        <v>0</v>
      </c>
      <c r="W21" s="38">
        <f t="shared" ref="W21:W84" si="20">IF(C21="Sell",W20+10000,W20)</f>
        <v>20000</v>
      </c>
      <c r="X21" s="38">
        <f t="shared" ref="X21:X84" si="21">V21-W21</f>
        <v>-20000</v>
      </c>
      <c r="Y21" s="38">
        <f t="shared" ref="Y21:Y84" si="22">W21*U21-V21*T21</f>
        <v>500800</v>
      </c>
      <c r="Z21" s="38">
        <f t="shared" ref="Z21:Z84" si="23">X21*R21+Y21</f>
        <v>400</v>
      </c>
      <c r="AU21" s="21">
        <f t="shared" si="0"/>
        <v>17</v>
      </c>
      <c r="AV21" s="21">
        <v>0</v>
      </c>
      <c r="AW21" s="21">
        <v>0.15</v>
      </c>
    </row>
    <row r="22" spans="1:49" x14ac:dyDescent="0.2">
      <c r="A22" s="21">
        <f t="shared" si="8"/>
        <v>4</v>
      </c>
      <c r="B22" s="38">
        <f ca="1">model1!B22</f>
        <v>173.1931891137823</v>
      </c>
      <c r="C22" s="21" t="s">
        <v>39</v>
      </c>
      <c r="D22" s="21">
        <v>240</v>
      </c>
      <c r="E22" s="21">
        <f t="shared" si="1"/>
        <v>0</v>
      </c>
      <c r="F22" s="21">
        <f t="shared" si="2"/>
        <v>3</v>
      </c>
      <c r="G22" s="21">
        <f t="shared" si="3"/>
        <v>0</v>
      </c>
      <c r="H22" s="21">
        <f t="shared" si="4"/>
        <v>3</v>
      </c>
      <c r="I22" s="21">
        <f t="shared" si="9"/>
        <v>0</v>
      </c>
      <c r="J22" s="21">
        <f t="shared" si="10"/>
        <v>3</v>
      </c>
      <c r="K22" s="39">
        <f t="shared" si="5"/>
        <v>0</v>
      </c>
      <c r="L22" s="39">
        <f t="shared" si="6"/>
        <v>0</v>
      </c>
      <c r="M22" s="39">
        <f t="shared" si="7"/>
        <v>0</v>
      </c>
      <c r="N22" s="39">
        <f t="shared" si="11"/>
        <v>0</v>
      </c>
      <c r="O22" s="41">
        <f t="shared" si="12"/>
        <v>0.04</v>
      </c>
      <c r="P22" s="40">
        <f t="shared" si="13"/>
        <v>25</v>
      </c>
      <c r="Q22" s="40">
        <f t="shared" si="14"/>
        <v>25.04</v>
      </c>
      <c r="R22" s="21">
        <f t="shared" si="15"/>
        <v>25.02</v>
      </c>
      <c r="S22" s="21">
        <f t="shared" si="16"/>
        <v>25.04</v>
      </c>
      <c r="T22" s="47">
        <f t="shared" si="17"/>
        <v>0</v>
      </c>
      <c r="U22" s="47">
        <f t="shared" si="18"/>
        <v>25.04</v>
      </c>
      <c r="V22" s="38">
        <f t="shared" si="19"/>
        <v>0</v>
      </c>
      <c r="W22" s="38">
        <f t="shared" si="20"/>
        <v>30000</v>
      </c>
      <c r="X22" s="38">
        <f t="shared" si="21"/>
        <v>-30000</v>
      </c>
      <c r="Y22" s="38">
        <f t="shared" si="22"/>
        <v>751200</v>
      </c>
      <c r="Z22" s="38">
        <f t="shared" si="23"/>
        <v>600</v>
      </c>
      <c r="AU22" s="21">
        <f t="shared" si="0"/>
        <v>18</v>
      </c>
      <c r="AV22" s="21">
        <v>0</v>
      </c>
      <c r="AW22" s="21">
        <v>0.15</v>
      </c>
    </row>
    <row r="23" spans="1:49" x14ac:dyDescent="0.2">
      <c r="A23" s="21">
        <f t="shared" si="8"/>
        <v>5</v>
      </c>
      <c r="B23" s="38">
        <f ca="1">model1!B23</f>
        <v>255.49240865264954</v>
      </c>
      <c r="C23" s="21" t="s">
        <v>39</v>
      </c>
      <c r="D23" s="38">
        <f t="shared" ref="D23:D86" ca="1" si="24">((B23-B22)+(B22-B21)+(B21-B20)+(B20-B19))/4</f>
        <v>63.873102163162386</v>
      </c>
      <c r="E23" s="21">
        <f t="shared" si="1"/>
        <v>0</v>
      </c>
      <c r="F23" s="21">
        <f t="shared" si="2"/>
        <v>4</v>
      </c>
      <c r="G23" s="21">
        <f t="shared" si="3"/>
        <v>0</v>
      </c>
      <c r="H23" s="21">
        <f t="shared" si="4"/>
        <v>4</v>
      </c>
      <c r="I23" s="21">
        <f t="shared" si="9"/>
        <v>0</v>
      </c>
      <c r="J23" s="21">
        <f t="shared" si="10"/>
        <v>4</v>
      </c>
      <c r="K23" s="39">
        <f t="shared" si="5"/>
        <v>0</v>
      </c>
      <c r="L23" s="39">
        <f t="shared" si="6"/>
        <v>0.01</v>
      </c>
      <c r="M23" s="39">
        <f t="shared" si="7"/>
        <v>0</v>
      </c>
      <c r="N23" s="39">
        <f t="shared" si="11"/>
        <v>0.01</v>
      </c>
      <c r="O23" s="41">
        <f t="shared" ca="1" si="12"/>
        <v>0.04</v>
      </c>
      <c r="P23" s="40">
        <f t="shared" ca="1" si="13"/>
        <v>25.01</v>
      </c>
      <c r="Q23" s="40">
        <f t="shared" si="14"/>
        <v>25.05</v>
      </c>
      <c r="R23" s="21">
        <f t="shared" ca="1" si="15"/>
        <v>25.03</v>
      </c>
      <c r="S23" s="21">
        <f t="shared" si="16"/>
        <v>25.04</v>
      </c>
      <c r="T23" s="47">
        <f t="shared" si="17"/>
        <v>0</v>
      </c>
      <c r="U23" s="47">
        <f t="shared" si="18"/>
        <v>25.04</v>
      </c>
      <c r="V23" s="38">
        <f t="shared" si="19"/>
        <v>0</v>
      </c>
      <c r="W23" s="38">
        <f t="shared" si="20"/>
        <v>40000</v>
      </c>
      <c r="X23" s="38">
        <f t="shared" si="21"/>
        <v>-40000</v>
      </c>
      <c r="Y23" s="38">
        <f t="shared" si="22"/>
        <v>1001600</v>
      </c>
      <c r="Z23" s="38">
        <f t="shared" ca="1" si="23"/>
        <v>400</v>
      </c>
      <c r="AU23" s="21">
        <f t="shared" si="0"/>
        <v>19</v>
      </c>
      <c r="AV23" s="21">
        <v>0</v>
      </c>
      <c r="AW23" s="21">
        <v>0.15</v>
      </c>
    </row>
    <row r="24" spans="1:49" x14ac:dyDescent="0.2">
      <c r="A24" s="21">
        <f t="shared" si="8"/>
        <v>6</v>
      </c>
      <c r="B24" s="38">
        <f ca="1">model1!B24</f>
        <v>414.90041426418861</v>
      </c>
      <c r="C24" s="21" t="s">
        <v>39</v>
      </c>
      <c r="D24" s="38">
        <f t="shared" ca="1" si="24"/>
        <v>82.902944061347881</v>
      </c>
      <c r="E24" s="21">
        <f t="shared" si="1"/>
        <v>0</v>
      </c>
      <c r="F24" s="21">
        <f t="shared" si="2"/>
        <v>5</v>
      </c>
      <c r="G24" s="21">
        <f t="shared" ca="1" si="3"/>
        <v>0</v>
      </c>
      <c r="H24" s="21">
        <f t="shared" si="4"/>
        <v>10</v>
      </c>
      <c r="I24" s="21">
        <f t="shared" ca="1" si="9"/>
        <v>10</v>
      </c>
      <c r="J24" s="21">
        <f t="shared" ca="1" si="10"/>
        <v>10</v>
      </c>
      <c r="K24" s="39">
        <f t="shared" si="5"/>
        <v>0</v>
      </c>
      <c r="L24" s="39">
        <f t="shared" ca="1" si="6"/>
        <v>0.03</v>
      </c>
      <c r="M24" s="39">
        <f t="shared" ca="1" si="7"/>
        <v>0.03</v>
      </c>
      <c r="N24" s="39">
        <f t="shared" ca="1" si="11"/>
        <v>0.03</v>
      </c>
      <c r="O24" s="41">
        <f t="shared" ca="1" si="12"/>
        <v>0.04</v>
      </c>
      <c r="P24" s="40">
        <f t="shared" ca="1" si="13"/>
        <v>25.040000000000003</v>
      </c>
      <c r="Q24" s="40">
        <f t="shared" ca="1" si="14"/>
        <v>25.080000000000002</v>
      </c>
      <c r="R24" s="21">
        <f t="shared" ca="1" si="15"/>
        <v>25.060000000000002</v>
      </c>
      <c r="S24" s="21">
        <f t="shared" si="16"/>
        <v>25.05</v>
      </c>
      <c r="T24" s="47">
        <f t="shared" si="17"/>
        <v>0</v>
      </c>
      <c r="U24" s="47">
        <f t="shared" si="18"/>
        <v>25.042000000000002</v>
      </c>
      <c r="V24" s="38">
        <f t="shared" si="19"/>
        <v>0</v>
      </c>
      <c r="W24" s="38">
        <f t="shared" si="20"/>
        <v>50000</v>
      </c>
      <c r="X24" s="38">
        <f t="shared" si="21"/>
        <v>-50000</v>
      </c>
      <c r="Y24" s="38">
        <f t="shared" si="22"/>
        <v>1252100</v>
      </c>
      <c r="Z24" s="38">
        <f t="shared" ca="1" si="23"/>
        <v>-900</v>
      </c>
      <c r="AU24" s="21">
        <f t="shared" si="0"/>
        <v>20</v>
      </c>
      <c r="AV24" s="21">
        <v>0</v>
      </c>
      <c r="AW24" s="21">
        <v>0.15</v>
      </c>
    </row>
    <row r="25" spans="1:49" x14ac:dyDescent="0.2">
      <c r="A25" s="21">
        <f t="shared" si="8"/>
        <v>7</v>
      </c>
      <c r="B25" s="38">
        <f ca="1">model1!B25</f>
        <v>651.93454648948409</v>
      </c>
      <c r="C25" s="21" t="s">
        <v>39</v>
      </c>
      <c r="D25" s="38">
        <f t="shared" ca="1" si="24"/>
        <v>127.40041516704494</v>
      </c>
      <c r="E25" s="21">
        <f t="shared" si="1"/>
        <v>0</v>
      </c>
      <c r="F25" s="21">
        <f t="shared" si="2"/>
        <v>6</v>
      </c>
      <c r="G25" s="21">
        <f t="shared" ca="1" si="3"/>
        <v>0</v>
      </c>
      <c r="H25" s="21">
        <f t="shared" si="4"/>
        <v>11</v>
      </c>
      <c r="I25" s="21">
        <f t="shared" ca="1" si="9"/>
        <v>11</v>
      </c>
      <c r="J25" s="21">
        <f t="shared" ca="1" si="10"/>
        <v>11</v>
      </c>
      <c r="K25" s="39">
        <f t="shared" si="5"/>
        <v>0</v>
      </c>
      <c r="L25" s="39">
        <f t="shared" ca="1" si="6"/>
        <v>7.0000000000000007E-2</v>
      </c>
      <c r="M25" s="39">
        <f t="shared" ca="1" si="7"/>
        <v>7.0000000000000007E-2</v>
      </c>
      <c r="N25" s="39">
        <f t="shared" ca="1" si="11"/>
        <v>7.0000000000000007E-2</v>
      </c>
      <c r="O25" s="41">
        <f t="shared" ca="1" si="12"/>
        <v>0.08</v>
      </c>
      <c r="P25" s="40">
        <f t="shared" ca="1" si="13"/>
        <v>25.070000000000004</v>
      </c>
      <c r="Q25" s="40">
        <f t="shared" ca="1" si="14"/>
        <v>25.150000000000002</v>
      </c>
      <c r="R25" s="21">
        <f t="shared" ca="1" si="15"/>
        <v>25.110000000000003</v>
      </c>
      <c r="S25" s="21">
        <f t="shared" ca="1" si="16"/>
        <v>25.080000000000002</v>
      </c>
      <c r="T25" s="47">
        <f t="shared" si="17"/>
        <v>0</v>
      </c>
      <c r="U25" s="47">
        <f t="shared" ca="1" si="18"/>
        <v>25.048333333333332</v>
      </c>
      <c r="V25" s="38">
        <f t="shared" si="19"/>
        <v>0</v>
      </c>
      <c r="W25" s="38">
        <f t="shared" si="20"/>
        <v>60000</v>
      </c>
      <c r="X25" s="38">
        <f t="shared" si="21"/>
        <v>-60000</v>
      </c>
      <c r="Y25" s="38">
        <f t="shared" ca="1" si="22"/>
        <v>1502900</v>
      </c>
      <c r="Z25" s="38">
        <f t="shared" ca="1" si="23"/>
        <v>-3700.0000000002328</v>
      </c>
    </row>
    <row r="26" spans="1:49" x14ac:dyDescent="0.2">
      <c r="A26" s="21">
        <f t="shared" si="8"/>
        <v>8</v>
      </c>
      <c r="B26" s="38">
        <f ca="1">model1!B26</f>
        <v>725.00436466238295</v>
      </c>
      <c r="C26" s="21" t="s">
        <v>39</v>
      </c>
      <c r="D26" s="38">
        <f t="shared" ca="1" si="24"/>
        <v>137.95279388715016</v>
      </c>
      <c r="E26" s="21">
        <f t="shared" si="1"/>
        <v>0</v>
      </c>
      <c r="F26" s="21">
        <f t="shared" si="2"/>
        <v>7</v>
      </c>
      <c r="G26" s="21">
        <f t="shared" ca="1" si="3"/>
        <v>5</v>
      </c>
      <c r="H26" s="21">
        <f t="shared" si="4"/>
        <v>12</v>
      </c>
      <c r="I26" s="21">
        <f t="shared" ca="1" si="9"/>
        <v>12</v>
      </c>
      <c r="J26" s="21">
        <f t="shared" ca="1" si="10"/>
        <v>12</v>
      </c>
      <c r="K26" s="39">
        <f t="shared" si="5"/>
        <v>0</v>
      </c>
      <c r="L26" s="39">
        <f t="shared" ca="1" si="6"/>
        <v>0.11000000000000001</v>
      </c>
      <c r="M26" s="39">
        <f t="shared" ref="M26:M89" ca="1" si="25">IF(I26&lt;&gt;J26,K26,MAX(K26,L26))</f>
        <v>0.11000000000000001</v>
      </c>
      <c r="N26" s="39">
        <f t="shared" ca="1" si="11"/>
        <v>0.11000000000000001</v>
      </c>
      <c r="O26" s="41">
        <f t="shared" ca="1" si="12"/>
        <v>0.12000000000000001</v>
      </c>
      <c r="P26" s="40">
        <f t="shared" ca="1" si="13"/>
        <v>25.14</v>
      </c>
      <c r="Q26" s="40">
        <f t="shared" ca="1" si="14"/>
        <v>25.26</v>
      </c>
      <c r="R26" s="21">
        <f t="shared" ca="1" si="15"/>
        <v>25.200000000000003</v>
      </c>
      <c r="S26" s="21">
        <f t="shared" ca="1" si="16"/>
        <v>25.150000000000002</v>
      </c>
      <c r="T26" s="47">
        <f t="shared" si="17"/>
        <v>0</v>
      </c>
      <c r="U26" s="47">
        <f t="shared" ca="1" si="18"/>
        <v>25.062857142857144</v>
      </c>
      <c r="V26" s="38">
        <f t="shared" si="19"/>
        <v>0</v>
      </c>
      <c r="W26" s="38">
        <f t="shared" si="20"/>
        <v>70000</v>
      </c>
      <c r="X26" s="38">
        <f t="shared" si="21"/>
        <v>-70000</v>
      </c>
      <c r="Y26" s="38">
        <f t="shared" ca="1" si="22"/>
        <v>1754400</v>
      </c>
      <c r="Z26" s="38">
        <f t="shared" ca="1" si="23"/>
        <v>-9600.0000000002328</v>
      </c>
    </row>
    <row r="27" spans="1:49" x14ac:dyDescent="0.2">
      <c r="A27" s="21">
        <f t="shared" si="8"/>
        <v>9</v>
      </c>
      <c r="B27" s="38">
        <f ca="1">model1!B27</f>
        <v>819.82033098184138</v>
      </c>
      <c r="C27" s="21" t="s">
        <v>39</v>
      </c>
      <c r="D27" s="38">
        <f t="shared" ca="1" si="24"/>
        <v>141.08198058229794</v>
      </c>
      <c r="E27" s="21">
        <f t="shared" si="1"/>
        <v>0</v>
      </c>
      <c r="F27" s="21">
        <f t="shared" si="2"/>
        <v>8</v>
      </c>
      <c r="G27" s="21">
        <f t="shared" ca="1" si="3"/>
        <v>5</v>
      </c>
      <c r="H27" s="21">
        <f t="shared" si="4"/>
        <v>13</v>
      </c>
      <c r="I27" s="21">
        <f t="shared" ca="1" si="9"/>
        <v>13</v>
      </c>
      <c r="J27" s="21">
        <f t="shared" ca="1" si="10"/>
        <v>13</v>
      </c>
      <c r="K27" s="39">
        <f t="shared" si="5"/>
        <v>0</v>
      </c>
      <c r="L27" s="39">
        <f t="shared" ca="1" si="6"/>
        <v>0.15000000000000002</v>
      </c>
      <c r="M27" s="39">
        <f t="shared" ca="1" si="25"/>
        <v>0.15000000000000002</v>
      </c>
      <c r="N27" s="39">
        <f t="shared" ca="1" si="11"/>
        <v>0.15000000000000002</v>
      </c>
      <c r="O27" s="41">
        <f t="shared" ca="1" si="12"/>
        <v>0.16000000000000003</v>
      </c>
      <c r="P27" s="40">
        <f t="shared" ca="1" si="13"/>
        <v>25.25</v>
      </c>
      <c r="Q27" s="40">
        <f t="shared" ca="1" si="14"/>
        <v>25.41</v>
      </c>
      <c r="R27" s="21">
        <f t="shared" ca="1" si="15"/>
        <v>25.33</v>
      </c>
      <c r="S27" s="21">
        <f t="shared" ca="1" si="16"/>
        <v>25.26</v>
      </c>
      <c r="T27" s="47">
        <f t="shared" si="17"/>
        <v>0</v>
      </c>
      <c r="U27" s="47">
        <f t="shared" ca="1" si="18"/>
        <v>25.087499999999999</v>
      </c>
      <c r="V27" s="38">
        <f t="shared" si="19"/>
        <v>0</v>
      </c>
      <c r="W27" s="38">
        <f t="shared" si="20"/>
        <v>80000</v>
      </c>
      <c r="X27" s="38">
        <f t="shared" si="21"/>
        <v>-80000</v>
      </c>
      <c r="Y27" s="38">
        <f t="shared" ca="1" si="22"/>
        <v>2007000</v>
      </c>
      <c r="Z27" s="38">
        <f t="shared" ca="1" si="23"/>
        <v>-19399.999999999767</v>
      </c>
    </row>
    <row r="28" spans="1:49" x14ac:dyDescent="0.2">
      <c r="A28" s="21">
        <f t="shared" si="8"/>
        <v>10</v>
      </c>
      <c r="B28" s="38">
        <f ca="1">model1!B28</f>
        <v>839.7735154972047</v>
      </c>
      <c r="C28" s="21" t="s">
        <v>39</v>
      </c>
      <c r="D28" s="38">
        <f t="shared" ca="1" si="24"/>
        <v>106.21827530825402</v>
      </c>
      <c r="E28" s="21">
        <f t="shared" si="1"/>
        <v>0</v>
      </c>
      <c r="F28" s="21">
        <f t="shared" si="2"/>
        <v>9</v>
      </c>
      <c r="G28" s="21">
        <f t="shared" ca="1" si="3"/>
        <v>5</v>
      </c>
      <c r="H28" s="21">
        <f t="shared" si="4"/>
        <v>14</v>
      </c>
      <c r="I28" s="21">
        <f t="shared" ca="1" si="9"/>
        <v>14</v>
      </c>
      <c r="J28" s="21">
        <f t="shared" ca="1" si="10"/>
        <v>14</v>
      </c>
      <c r="K28" s="39">
        <f t="shared" si="5"/>
        <v>0</v>
      </c>
      <c r="L28" s="39">
        <f t="shared" ca="1" si="6"/>
        <v>0.30000000000000004</v>
      </c>
      <c r="M28" s="39">
        <f t="shared" ca="1" si="25"/>
        <v>0.30000000000000004</v>
      </c>
      <c r="N28" s="39">
        <f t="shared" ca="1" si="11"/>
        <v>0.30000000000000004</v>
      </c>
      <c r="O28" s="41">
        <f t="shared" ca="1" si="12"/>
        <v>0.31000000000000005</v>
      </c>
      <c r="P28" s="40">
        <f t="shared" ca="1" si="13"/>
        <v>25.400000000000002</v>
      </c>
      <c r="Q28" s="40">
        <f t="shared" ca="1" si="14"/>
        <v>25.71</v>
      </c>
      <c r="R28" s="21">
        <f t="shared" ca="1" si="15"/>
        <v>25.555</v>
      </c>
      <c r="S28" s="21">
        <f t="shared" ca="1" si="16"/>
        <v>25.41</v>
      </c>
      <c r="T28" s="47">
        <f t="shared" si="17"/>
        <v>0</v>
      </c>
      <c r="U28" s="47">
        <f t="shared" ca="1" si="18"/>
        <v>25.123333333333335</v>
      </c>
      <c r="V28" s="38">
        <f t="shared" si="19"/>
        <v>0</v>
      </c>
      <c r="W28" s="38">
        <f t="shared" si="20"/>
        <v>90000</v>
      </c>
      <c r="X28" s="38">
        <f t="shared" si="21"/>
        <v>-90000</v>
      </c>
      <c r="Y28" s="38">
        <f t="shared" ca="1" si="22"/>
        <v>2261100</v>
      </c>
      <c r="Z28" s="38">
        <f t="shared" ca="1" si="23"/>
        <v>-38850</v>
      </c>
    </row>
    <row r="29" spans="1:49" x14ac:dyDescent="0.2">
      <c r="A29" s="21">
        <f t="shared" si="8"/>
        <v>11</v>
      </c>
      <c r="B29" s="38">
        <f ca="1">model1!B29</f>
        <v>855.9397781899122</v>
      </c>
      <c r="C29" s="21" t="s">
        <v>39</v>
      </c>
      <c r="D29" s="38">
        <f t="shared" ca="1" si="24"/>
        <v>51.001307925107028</v>
      </c>
      <c r="E29" s="21">
        <f t="shared" si="1"/>
        <v>0</v>
      </c>
      <c r="F29" s="21">
        <f t="shared" si="2"/>
        <v>10</v>
      </c>
      <c r="G29" s="21">
        <f t="shared" ca="1" si="3"/>
        <v>5</v>
      </c>
      <c r="H29" s="21">
        <f t="shared" si="4"/>
        <v>15</v>
      </c>
      <c r="I29" s="21">
        <f t="shared" ca="1" si="9"/>
        <v>15</v>
      </c>
      <c r="J29" s="21">
        <f t="shared" ca="1" si="10"/>
        <v>15</v>
      </c>
      <c r="K29" s="39">
        <f t="shared" si="5"/>
        <v>0</v>
      </c>
      <c r="L29" s="39">
        <f t="shared" ca="1" si="6"/>
        <v>0.45000000000000007</v>
      </c>
      <c r="M29" s="39">
        <f t="shared" ca="1" si="25"/>
        <v>0.45000000000000007</v>
      </c>
      <c r="N29" s="39">
        <f t="shared" ca="1" si="11"/>
        <v>0.45000000000000007</v>
      </c>
      <c r="O29" s="41">
        <f t="shared" ca="1" si="12"/>
        <v>0.46000000000000008</v>
      </c>
      <c r="P29" s="40">
        <f t="shared" ca="1" si="13"/>
        <v>25.7</v>
      </c>
      <c r="Q29" s="40">
        <f t="shared" ca="1" si="14"/>
        <v>26.16</v>
      </c>
      <c r="R29" s="21">
        <f t="shared" ca="1" si="15"/>
        <v>25.93</v>
      </c>
      <c r="S29" s="21">
        <f t="shared" ca="1" si="16"/>
        <v>25.71</v>
      </c>
      <c r="T29" s="47">
        <f t="shared" si="17"/>
        <v>0</v>
      </c>
      <c r="U29" s="47">
        <f t="shared" ca="1" si="18"/>
        <v>25.181999999999999</v>
      </c>
      <c r="V29" s="38">
        <f t="shared" si="19"/>
        <v>0</v>
      </c>
      <c r="W29" s="38">
        <f t="shared" si="20"/>
        <v>100000</v>
      </c>
      <c r="X29" s="38">
        <f t="shared" si="21"/>
        <v>-100000</v>
      </c>
      <c r="Y29" s="38">
        <f t="shared" ca="1" si="22"/>
        <v>2518200</v>
      </c>
      <c r="Z29" s="38">
        <f t="shared" ca="1" si="23"/>
        <v>-74800</v>
      </c>
    </row>
    <row r="30" spans="1:49" x14ac:dyDescent="0.2">
      <c r="A30" s="21">
        <f t="shared" si="8"/>
        <v>12</v>
      </c>
      <c r="B30" s="38">
        <f ca="1">model1!B30</f>
        <v>984.48225702759976</v>
      </c>
      <c r="C30" s="21" t="s">
        <v>39</v>
      </c>
      <c r="D30" s="38">
        <f t="shared" ca="1" si="24"/>
        <v>64.869473091304201</v>
      </c>
      <c r="E30" s="21">
        <f t="shared" si="1"/>
        <v>0</v>
      </c>
      <c r="F30" s="21">
        <f t="shared" si="2"/>
        <v>11</v>
      </c>
      <c r="G30" s="21">
        <f t="shared" ca="1" si="3"/>
        <v>5</v>
      </c>
      <c r="H30" s="21">
        <f t="shared" si="4"/>
        <v>16</v>
      </c>
      <c r="I30" s="21">
        <f t="shared" ca="1" si="9"/>
        <v>16</v>
      </c>
      <c r="J30" s="21">
        <f t="shared" ca="1" si="10"/>
        <v>16</v>
      </c>
      <c r="K30" s="39">
        <f t="shared" si="5"/>
        <v>0</v>
      </c>
      <c r="L30" s="39">
        <f t="shared" ca="1" si="6"/>
        <v>0.60000000000000009</v>
      </c>
      <c r="M30" s="39">
        <f t="shared" ca="1" si="25"/>
        <v>0.60000000000000009</v>
      </c>
      <c r="N30" s="39">
        <f t="shared" ca="1" si="11"/>
        <v>0.60000000000000009</v>
      </c>
      <c r="O30" s="41">
        <f t="shared" ca="1" si="12"/>
        <v>0.6100000000000001</v>
      </c>
      <c r="P30" s="40">
        <f t="shared" ca="1" si="13"/>
        <v>26.150000000000002</v>
      </c>
      <c r="Q30" s="40">
        <f t="shared" ca="1" si="14"/>
        <v>26.76</v>
      </c>
      <c r="R30" s="21">
        <f t="shared" ca="1" si="15"/>
        <v>26.455000000000002</v>
      </c>
      <c r="S30" s="21">
        <f t="shared" ca="1" si="16"/>
        <v>26.16</v>
      </c>
      <c r="T30" s="47">
        <f t="shared" si="17"/>
        <v>0</v>
      </c>
      <c r="U30" s="47">
        <f t="shared" ca="1" si="18"/>
        <v>25.27090909090909</v>
      </c>
      <c r="V30" s="38">
        <f t="shared" si="19"/>
        <v>0</v>
      </c>
      <c r="W30" s="38">
        <f t="shared" si="20"/>
        <v>110000</v>
      </c>
      <c r="X30" s="38">
        <f t="shared" si="21"/>
        <v>-110000</v>
      </c>
      <c r="Y30" s="38">
        <f t="shared" ca="1" si="22"/>
        <v>2779800</v>
      </c>
      <c r="Z30" s="38">
        <f t="shared" ca="1" si="23"/>
        <v>-130250</v>
      </c>
    </row>
    <row r="31" spans="1:49" x14ac:dyDescent="0.2">
      <c r="A31" s="21">
        <f t="shared" si="8"/>
        <v>13</v>
      </c>
      <c r="B31" s="38">
        <f ca="1">model1!B31</f>
        <v>996.6675017906382</v>
      </c>
      <c r="C31" s="21" t="s">
        <v>39</v>
      </c>
      <c r="D31" s="38">
        <f t="shared" ca="1" si="24"/>
        <v>44.211792702199205</v>
      </c>
      <c r="E31" s="21">
        <f t="shared" si="1"/>
        <v>0</v>
      </c>
      <c r="F31" s="21">
        <f t="shared" si="2"/>
        <v>12</v>
      </c>
      <c r="G31" s="21">
        <f t="shared" ca="1" si="3"/>
        <v>5</v>
      </c>
      <c r="H31" s="21">
        <f t="shared" si="4"/>
        <v>17</v>
      </c>
      <c r="I31" s="21">
        <f t="shared" ca="1" si="9"/>
        <v>17</v>
      </c>
      <c r="J31" s="21">
        <f t="shared" ca="1" si="10"/>
        <v>17</v>
      </c>
      <c r="K31" s="39">
        <f t="shared" ref="K31:K94" si="26">MAX($L$3,IF(C31="Buy",MAX(0,VLOOKUP(I31,Trans2,3,FALSE)+K30),MAX(0,K30-MAX(0.01,ROUND(K30*$F$4,2)))))</f>
        <v>0</v>
      </c>
      <c r="L31" s="39">
        <f t="shared" ref="L31:L94" ca="1" si="27">MAX($L$3,IF(C31="Sell",MAX(0,VLOOKUP(J31,Trans2,3,FALSE)+L30),MAX(0,L30-MAX(0.01,ROUND(L30*$F$4,2)))))</f>
        <v>0.75000000000000011</v>
      </c>
      <c r="M31" s="39">
        <f t="shared" ca="1" si="25"/>
        <v>0.75000000000000011</v>
      </c>
      <c r="N31" s="39">
        <f t="shared" ca="1" si="11"/>
        <v>0.75000000000000011</v>
      </c>
      <c r="O31" s="41">
        <f t="shared" ca="1" si="12"/>
        <v>0.76000000000000012</v>
      </c>
      <c r="P31" s="40">
        <f t="shared" ca="1" si="13"/>
        <v>26.75</v>
      </c>
      <c r="Q31" s="40">
        <f t="shared" ca="1" si="14"/>
        <v>27.51</v>
      </c>
      <c r="R31" s="21">
        <f t="shared" ca="1" si="15"/>
        <v>27.130000000000003</v>
      </c>
      <c r="S31" s="21">
        <f t="shared" ca="1" si="16"/>
        <v>26.76</v>
      </c>
      <c r="T31" s="47">
        <f t="shared" si="17"/>
        <v>0</v>
      </c>
      <c r="U31" s="47">
        <f t="shared" ca="1" si="18"/>
        <v>25.395</v>
      </c>
      <c r="V31" s="38">
        <f t="shared" si="19"/>
        <v>0</v>
      </c>
      <c r="W31" s="38">
        <f t="shared" si="20"/>
        <v>120000</v>
      </c>
      <c r="X31" s="38">
        <f t="shared" si="21"/>
        <v>-120000</v>
      </c>
      <c r="Y31" s="38">
        <f t="shared" ca="1" si="22"/>
        <v>3047400</v>
      </c>
      <c r="Z31" s="38">
        <f t="shared" ca="1" si="23"/>
        <v>-208200.00000000047</v>
      </c>
    </row>
    <row r="32" spans="1:49" x14ac:dyDescent="0.2">
      <c r="A32" s="21">
        <f t="shared" si="8"/>
        <v>14</v>
      </c>
      <c r="B32" s="38">
        <f ca="1">model1!B32</f>
        <v>1003.2238867636768</v>
      </c>
      <c r="C32" s="21" t="s">
        <v>39</v>
      </c>
      <c r="D32" s="38">
        <f t="shared" ca="1" si="24"/>
        <v>40.862592816618019</v>
      </c>
      <c r="E32" s="21">
        <f t="shared" si="1"/>
        <v>0</v>
      </c>
      <c r="F32" s="21">
        <f t="shared" si="2"/>
        <v>13</v>
      </c>
      <c r="G32" s="21">
        <f t="shared" ca="1" si="3"/>
        <v>5</v>
      </c>
      <c r="H32" s="21">
        <f t="shared" si="4"/>
        <v>18</v>
      </c>
      <c r="I32" s="21">
        <f t="shared" ca="1" si="9"/>
        <v>18</v>
      </c>
      <c r="J32" s="21">
        <f t="shared" ca="1" si="10"/>
        <v>18</v>
      </c>
      <c r="K32" s="39">
        <f t="shared" si="26"/>
        <v>0</v>
      </c>
      <c r="L32" s="39">
        <f t="shared" ca="1" si="27"/>
        <v>0.90000000000000013</v>
      </c>
      <c r="M32" s="39">
        <f t="shared" ca="1" si="25"/>
        <v>0.90000000000000013</v>
      </c>
      <c r="N32" s="39">
        <f t="shared" ca="1" si="11"/>
        <v>0.90000000000000013</v>
      </c>
      <c r="O32" s="41">
        <f t="shared" ca="1" si="12"/>
        <v>0.91000000000000014</v>
      </c>
      <c r="P32" s="40">
        <f t="shared" ca="1" si="13"/>
        <v>27.5</v>
      </c>
      <c r="Q32" s="40">
        <f t="shared" ca="1" si="14"/>
        <v>28.41</v>
      </c>
      <c r="R32" s="21">
        <f t="shared" ca="1" si="15"/>
        <v>27.954999999999998</v>
      </c>
      <c r="S32" s="21">
        <f t="shared" ca="1" si="16"/>
        <v>27.51</v>
      </c>
      <c r="T32" s="47">
        <f t="shared" si="17"/>
        <v>0</v>
      </c>
      <c r="U32" s="47">
        <f t="shared" ca="1" si="18"/>
        <v>25.557692307692307</v>
      </c>
      <c r="V32" s="38">
        <f t="shared" si="19"/>
        <v>0</v>
      </c>
      <c r="W32" s="38">
        <f t="shared" si="20"/>
        <v>130000</v>
      </c>
      <c r="X32" s="38">
        <f t="shared" si="21"/>
        <v>-130000</v>
      </c>
      <c r="Y32" s="38">
        <f t="shared" ca="1" si="22"/>
        <v>3322500</v>
      </c>
      <c r="Z32" s="38">
        <f t="shared" ca="1" si="23"/>
        <v>-311650</v>
      </c>
    </row>
    <row r="33" spans="1:26" x14ac:dyDescent="0.2">
      <c r="A33" s="21">
        <f t="shared" si="8"/>
        <v>15</v>
      </c>
      <c r="B33" s="38">
        <f ca="1">model1!B33</f>
        <v>1153.2372125647169</v>
      </c>
      <c r="C33" s="21" t="s">
        <v>14</v>
      </c>
      <c r="D33" s="38">
        <f t="shared" ca="1" si="24"/>
        <v>74.324358593701163</v>
      </c>
      <c r="E33" s="21">
        <f t="shared" si="1"/>
        <v>1</v>
      </c>
      <c r="F33" s="21">
        <f t="shared" si="2"/>
        <v>12</v>
      </c>
      <c r="G33" s="21">
        <f t="shared" ca="1" si="3"/>
        <v>6</v>
      </c>
      <c r="H33" s="21">
        <f t="shared" si="4"/>
        <v>17</v>
      </c>
      <c r="I33" s="21">
        <f t="shared" ca="1" si="9"/>
        <v>17</v>
      </c>
      <c r="J33" s="21">
        <f t="shared" ca="1" si="10"/>
        <v>17</v>
      </c>
      <c r="K33" s="39">
        <f t="shared" ca="1" si="26"/>
        <v>0.15</v>
      </c>
      <c r="L33" s="39">
        <f t="shared" ca="1" si="27"/>
        <v>0.81000000000000016</v>
      </c>
      <c r="M33" s="39">
        <f t="shared" ca="1" si="25"/>
        <v>0.81000000000000016</v>
      </c>
      <c r="N33" s="39">
        <f t="shared" ca="1" si="11"/>
        <v>0.81000000000000016</v>
      </c>
      <c r="O33" s="41">
        <f t="shared" ca="1" si="12"/>
        <v>0.91000000000000014</v>
      </c>
      <c r="P33" s="40">
        <f t="shared" ca="1" si="13"/>
        <v>26.69</v>
      </c>
      <c r="Q33" s="40">
        <f t="shared" ca="1" si="14"/>
        <v>27.6</v>
      </c>
      <c r="R33" s="21">
        <f t="shared" ca="1" si="15"/>
        <v>27.145000000000003</v>
      </c>
      <c r="S33" s="21">
        <f t="shared" ca="1" si="16"/>
        <v>27.5</v>
      </c>
      <c r="T33" s="47">
        <f t="shared" ca="1" si="17"/>
        <v>27.5</v>
      </c>
      <c r="U33" s="47">
        <f t="shared" ca="1" si="18"/>
        <v>25.557692307692307</v>
      </c>
      <c r="V33" s="38">
        <f t="shared" si="19"/>
        <v>10000</v>
      </c>
      <c r="W33" s="38">
        <f t="shared" si="20"/>
        <v>130000</v>
      </c>
      <c r="X33" s="38">
        <f t="shared" si="21"/>
        <v>-120000</v>
      </c>
      <c r="Y33" s="38">
        <f t="shared" ca="1" si="22"/>
        <v>3047500</v>
      </c>
      <c r="Z33" s="38">
        <f t="shared" ca="1" si="23"/>
        <v>-209900.00000000047</v>
      </c>
    </row>
    <row r="34" spans="1:26" x14ac:dyDescent="0.2">
      <c r="A34" s="21">
        <f t="shared" si="8"/>
        <v>16</v>
      </c>
      <c r="B34" s="38">
        <f ca="1">model1!B34</f>
        <v>1346.6295725490452</v>
      </c>
      <c r="C34" s="21" t="s">
        <v>14</v>
      </c>
      <c r="D34" s="38">
        <f t="shared" ca="1" si="24"/>
        <v>90.536828880361355</v>
      </c>
      <c r="E34" s="21">
        <f t="shared" si="1"/>
        <v>2</v>
      </c>
      <c r="F34" s="21">
        <f t="shared" si="2"/>
        <v>11</v>
      </c>
      <c r="G34" s="21">
        <f t="shared" ca="1" si="3"/>
        <v>7</v>
      </c>
      <c r="H34" s="21">
        <f t="shared" si="4"/>
        <v>16</v>
      </c>
      <c r="I34" s="21">
        <f t="shared" ca="1" si="9"/>
        <v>16</v>
      </c>
      <c r="J34" s="21">
        <f t="shared" ca="1" si="10"/>
        <v>16</v>
      </c>
      <c r="K34" s="39">
        <f t="shared" ca="1" si="26"/>
        <v>0.3</v>
      </c>
      <c r="L34" s="39">
        <f t="shared" ca="1" si="27"/>
        <v>0.7300000000000002</v>
      </c>
      <c r="M34" s="39">
        <f t="shared" ca="1" si="25"/>
        <v>0.7300000000000002</v>
      </c>
      <c r="N34" s="39">
        <f t="shared" ca="1" si="11"/>
        <v>0.7300000000000002</v>
      </c>
      <c r="O34" s="41">
        <f t="shared" ca="1" si="12"/>
        <v>0.91000000000000014</v>
      </c>
      <c r="P34" s="40">
        <f t="shared" ca="1" si="13"/>
        <v>25.96</v>
      </c>
      <c r="Q34" s="40">
        <f t="shared" ca="1" si="14"/>
        <v>26.87</v>
      </c>
      <c r="R34" s="21">
        <f t="shared" ca="1" si="15"/>
        <v>26.414999999999999</v>
      </c>
      <c r="S34" s="21">
        <f t="shared" ca="1" si="16"/>
        <v>26.69</v>
      </c>
      <c r="T34" s="47">
        <f t="shared" ca="1" si="17"/>
        <v>27.094999999999999</v>
      </c>
      <c r="U34" s="47">
        <f t="shared" ca="1" si="18"/>
        <v>25.557692307692307</v>
      </c>
      <c r="V34" s="38">
        <f t="shared" si="19"/>
        <v>20000</v>
      </c>
      <c r="W34" s="38">
        <f t="shared" si="20"/>
        <v>130000</v>
      </c>
      <c r="X34" s="38">
        <f t="shared" si="21"/>
        <v>-110000</v>
      </c>
      <c r="Y34" s="38">
        <f t="shared" ca="1" si="22"/>
        <v>2780600</v>
      </c>
      <c r="Z34" s="38">
        <f t="shared" ca="1" si="23"/>
        <v>-125050</v>
      </c>
    </row>
    <row r="35" spans="1:26" x14ac:dyDescent="0.2">
      <c r="A35" s="21">
        <f t="shared" si="8"/>
        <v>17</v>
      </c>
      <c r="B35" s="38">
        <f ca="1">model1!B35</f>
        <v>1500.8396085199001</v>
      </c>
      <c r="C35" s="21" t="s">
        <v>14</v>
      </c>
      <c r="D35" s="38">
        <f t="shared" ca="1" si="24"/>
        <v>126.04302668231549</v>
      </c>
      <c r="E35" s="21">
        <f t="shared" si="1"/>
        <v>3</v>
      </c>
      <c r="F35" s="21">
        <f t="shared" si="2"/>
        <v>10</v>
      </c>
      <c r="G35" s="21">
        <f t="shared" ca="1" si="3"/>
        <v>8</v>
      </c>
      <c r="H35" s="21">
        <f t="shared" si="4"/>
        <v>15</v>
      </c>
      <c r="I35" s="21">
        <f t="shared" ca="1" si="9"/>
        <v>15</v>
      </c>
      <c r="J35" s="21">
        <f t="shared" ca="1" si="10"/>
        <v>15</v>
      </c>
      <c r="K35" s="39">
        <f t="shared" ca="1" si="26"/>
        <v>0.44999999999999996</v>
      </c>
      <c r="L35" s="39">
        <f t="shared" ca="1" si="27"/>
        <v>0.66000000000000014</v>
      </c>
      <c r="M35" s="39">
        <f t="shared" ca="1" si="25"/>
        <v>0.66000000000000014</v>
      </c>
      <c r="N35" s="39">
        <f t="shared" ca="1" si="11"/>
        <v>0.66000000000000014</v>
      </c>
      <c r="O35" s="41">
        <f t="shared" ca="1" si="12"/>
        <v>0.91000000000000014</v>
      </c>
      <c r="P35" s="40">
        <f t="shared" ca="1" si="13"/>
        <v>25.3</v>
      </c>
      <c r="Q35" s="40">
        <f t="shared" ca="1" si="14"/>
        <v>26.21</v>
      </c>
      <c r="R35" s="21">
        <f t="shared" ca="1" si="15"/>
        <v>25.755000000000003</v>
      </c>
      <c r="S35" s="21">
        <f t="shared" ca="1" si="16"/>
        <v>25.96</v>
      </c>
      <c r="T35" s="47">
        <f t="shared" ca="1" si="17"/>
        <v>26.716666666666665</v>
      </c>
      <c r="U35" s="47">
        <f t="shared" ca="1" si="18"/>
        <v>25.557692307692307</v>
      </c>
      <c r="V35" s="38">
        <f t="shared" si="19"/>
        <v>30000</v>
      </c>
      <c r="W35" s="38">
        <f t="shared" si="20"/>
        <v>130000</v>
      </c>
      <c r="X35" s="38">
        <f t="shared" si="21"/>
        <v>-100000</v>
      </c>
      <c r="Y35" s="38">
        <f t="shared" ca="1" si="22"/>
        <v>2521000</v>
      </c>
      <c r="Z35" s="38">
        <f t="shared" ca="1" si="23"/>
        <v>-54500.000000000466</v>
      </c>
    </row>
    <row r="36" spans="1:26" x14ac:dyDescent="0.2">
      <c r="A36" s="21">
        <f t="shared" si="8"/>
        <v>18</v>
      </c>
      <c r="B36" s="38">
        <f ca="1">model1!B36</f>
        <v>1603.9215953177281</v>
      </c>
      <c r="C36" s="21" t="s">
        <v>14</v>
      </c>
      <c r="D36" s="38">
        <f t="shared" ca="1" si="24"/>
        <v>150.17442713851284</v>
      </c>
      <c r="E36" s="21">
        <f t="shared" si="1"/>
        <v>4</v>
      </c>
      <c r="F36" s="21">
        <f t="shared" si="2"/>
        <v>9</v>
      </c>
      <c r="G36" s="21">
        <f t="shared" ca="1" si="3"/>
        <v>4</v>
      </c>
      <c r="H36" s="21">
        <f t="shared" si="4"/>
        <v>14</v>
      </c>
      <c r="I36" s="21">
        <f t="shared" ca="1" si="9"/>
        <v>14</v>
      </c>
      <c r="J36" s="21">
        <f t="shared" ca="1" si="10"/>
        <v>14</v>
      </c>
      <c r="K36" s="39">
        <f t="shared" ca="1" si="26"/>
        <v>0.6</v>
      </c>
      <c r="L36" s="39">
        <f t="shared" ca="1" si="27"/>
        <v>0.59000000000000008</v>
      </c>
      <c r="M36" s="39">
        <f t="shared" ca="1" si="25"/>
        <v>0.6</v>
      </c>
      <c r="N36" s="39">
        <f t="shared" ca="1" si="11"/>
        <v>0.6</v>
      </c>
      <c r="O36" s="41">
        <f t="shared" ca="1" si="12"/>
        <v>0.91000000000000014</v>
      </c>
      <c r="P36" s="40">
        <f t="shared" ca="1" si="13"/>
        <v>24.7</v>
      </c>
      <c r="Q36" s="40">
        <f t="shared" ca="1" si="14"/>
        <v>25.61</v>
      </c>
      <c r="R36" s="21">
        <f t="shared" ca="1" si="15"/>
        <v>25.155000000000001</v>
      </c>
      <c r="S36" s="21">
        <f t="shared" ca="1" si="16"/>
        <v>25.3</v>
      </c>
      <c r="T36" s="47">
        <f t="shared" ca="1" si="17"/>
        <v>26.362500000000001</v>
      </c>
      <c r="U36" s="47">
        <f t="shared" ca="1" si="18"/>
        <v>25.557692307692307</v>
      </c>
      <c r="V36" s="38">
        <f t="shared" si="19"/>
        <v>40000</v>
      </c>
      <c r="W36" s="38">
        <f t="shared" si="20"/>
        <v>130000</v>
      </c>
      <c r="X36" s="38">
        <f t="shared" si="21"/>
        <v>-90000</v>
      </c>
      <c r="Y36" s="38">
        <f t="shared" ca="1" si="22"/>
        <v>2268000</v>
      </c>
      <c r="Z36" s="38">
        <f t="shared" ca="1" si="23"/>
        <v>4050</v>
      </c>
    </row>
    <row r="37" spans="1:26" x14ac:dyDescent="0.2">
      <c r="A37" s="21">
        <f t="shared" si="8"/>
        <v>19</v>
      </c>
      <c r="B37" s="38">
        <f ca="1">model1!B37</f>
        <v>1843.9215953177281</v>
      </c>
      <c r="C37" s="21" t="s">
        <v>50</v>
      </c>
      <c r="D37" s="38">
        <f t="shared" ca="1" si="24"/>
        <v>172.67109568825282</v>
      </c>
      <c r="E37" s="21">
        <f t="shared" si="1"/>
        <v>3</v>
      </c>
      <c r="F37" s="21">
        <f t="shared" si="2"/>
        <v>8</v>
      </c>
      <c r="G37" s="21">
        <f t="shared" ca="1" si="3"/>
        <v>3</v>
      </c>
      <c r="H37" s="21">
        <f t="shared" si="4"/>
        <v>13</v>
      </c>
      <c r="I37" s="21">
        <f t="shared" ca="1" si="9"/>
        <v>13</v>
      </c>
      <c r="J37" s="21">
        <f t="shared" ca="1" si="10"/>
        <v>13</v>
      </c>
      <c r="K37" s="39">
        <f t="shared" ca="1" si="26"/>
        <v>0.54</v>
      </c>
      <c r="L37" s="39">
        <f t="shared" ca="1" si="27"/>
        <v>0.53</v>
      </c>
      <c r="M37" s="39">
        <f t="shared" ca="1" si="25"/>
        <v>0.54</v>
      </c>
      <c r="N37" s="39">
        <f t="shared" ca="1" si="11"/>
        <v>0.54</v>
      </c>
      <c r="O37" s="41">
        <f t="shared" ca="1" si="12"/>
        <v>0.91000000000000014</v>
      </c>
      <c r="P37" s="40">
        <f t="shared" ca="1" si="13"/>
        <v>24.700000000000003</v>
      </c>
      <c r="Q37" s="40">
        <f t="shared" ca="1" si="14"/>
        <v>25.61</v>
      </c>
      <c r="R37" s="21">
        <f t="shared" ca="1" si="15"/>
        <v>25.155000000000001</v>
      </c>
      <c r="S37" s="21" t="str">
        <f t="shared" si="16"/>
        <v/>
      </c>
      <c r="T37" s="47">
        <f t="shared" ca="1" si="17"/>
        <v>26.362500000000001</v>
      </c>
      <c r="U37" s="47">
        <f t="shared" ca="1" si="18"/>
        <v>25.557692307692307</v>
      </c>
      <c r="V37" s="38">
        <f t="shared" si="19"/>
        <v>40000</v>
      </c>
      <c r="W37" s="38">
        <f t="shared" si="20"/>
        <v>130000</v>
      </c>
      <c r="X37" s="38">
        <f t="shared" si="21"/>
        <v>-90000</v>
      </c>
      <c r="Y37" s="38">
        <f t="shared" ca="1" si="22"/>
        <v>2268000</v>
      </c>
      <c r="Z37" s="38">
        <f t="shared" ca="1" si="23"/>
        <v>4050</v>
      </c>
    </row>
    <row r="38" spans="1:26" x14ac:dyDescent="0.2">
      <c r="A38" s="21">
        <f t="shared" si="8"/>
        <v>20</v>
      </c>
      <c r="B38" s="38">
        <f ca="1">model1!B38</f>
        <v>2083.9215953177281</v>
      </c>
      <c r="C38" s="21" t="s">
        <v>50</v>
      </c>
      <c r="D38" s="38">
        <f t="shared" ca="1" si="24"/>
        <v>184.32300569217074</v>
      </c>
      <c r="E38" s="21">
        <f t="shared" si="1"/>
        <v>2</v>
      </c>
      <c r="F38" s="21">
        <f t="shared" si="2"/>
        <v>7</v>
      </c>
      <c r="G38" s="21">
        <f t="shared" ca="1" si="3"/>
        <v>2</v>
      </c>
      <c r="H38" s="21">
        <f t="shared" si="4"/>
        <v>12</v>
      </c>
      <c r="I38" s="21">
        <f t="shared" ca="1" si="9"/>
        <v>12</v>
      </c>
      <c r="J38" s="21">
        <f t="shared" ca="1" si="10"/>
        <v>12</v>
      </c>
      <c r="K38" s="39">
        <f t="shared" ca="1" si="26"/>
        <v>0.49000000000000005</v>
      </c>
      <c r="L38" s="39">
        <f t="shared" ca="1" si="27"/>
        <v>0.48000000000000004</v>
      </c>
      <c r="M38" s="39">
        <f t="shared" ca="1" si="25"/>
        <v>0.49000000000000005</v>
      </c>
      <c r="N38" s="39">
        <f t="shared" ca="1" si="11"/>
        <v>0.49000000000000005</v>
      </c>
      <c r="O38" s="41">
        <f t="shared" ca="1" si="12"/>
        <v>0.91000000000000014</v>
      </c>
      <c r="P38" s="40">
        <f t="shared" ca="1" si="13"/>
        <v>24.700000000000003</v>
      </c>
      <c r="Q38" s="40">
        <f t="shared" ca="1" si="14"/>
        <v>25.61</v>
      </c>
      <c r="R38" s="21">
        <f t="shared" ca="1" si="15"/>
        <v>25.155000000000001</v>
      </c>
      <c r="S38" s="21" t="str">
        <f t="shared" si="16"/>
        <v/>
      </c>
      <c r="T38" s="47">
        <f t="shared" ca="1" si="17"/>
        <v>26.362500000000001</v>
      </c>
      <c r="U38" s="47">
        <f t="shared" ca="1" si="18"/>
        <v>25.557692307692307</v>
      </c>
      <c r="V38" s="38">
        <f t="shared" si="19"/>
        <v>40000</v>
      </c>
      <c r="W38" s="38">
        <f t="shared" si="20"/>
        <v>130000</v>
      </c>
      <c r="X38" s="38">
        <f t="shared" si="21"/>
        <v>-90000</v>
      </c>
      <c r="Y38" s="38">
        <f t="shared" ca="1" si="22"/>
        <v>2268000</v>
      </c>
      <c r="Z38" s="38">
        <f t="shared" ca="1" si="23"/>
        <v>4050</v>
      </c>
    </row>
    <row r="39" spans="1:26" x14ac:dyDescent="0.2">
      <c r="A39" s="21">
        <f t="shared" si="8"/>
        <v>21</v>
      </c>
      <c r="B39" s="38">
        <f ca="1">model1!B39</f>
        <v>2323.9215953177281</v>
      </c>
      <c r="C39" s="21" t="s">
        <v>50</v>
      </c>
      <c r="D39" s="38">
        <f t="shared" ca="1" si="24"/>
        <v>205.770496699457</v>
      </c>
      <c r="E39" s="21">
        <f t="shared" si="1"/>
        <v>1</v>
      </c>
      <c r="F39" s="21">
        <f t="shared" si="2"/>
        <v>6</v>
      </c>
      <c r="G39" s="21">
        <f t="shared" ca="1" si="3"/>
        <v>1</v>
      </c>
      <c r="H39" s="21">
        <f t="shared" si="4"/>
        <v>11</v>
      </c>
      <c r="I39" s="21">
        <f t="shared" ca="1" si="9"/>
        <v>11</v>
      </c>
      <c r="J39" s="21">
        <f t="shared" ca="1" si="10"/>
        <v>11</v>
      </c>
      <c r="K39" s="39">
        <f t="shared" ca="1" si="26"/>
        <v>0.44000000000000006</v>
      </c>
      <c r="L39" s="39">
        <f t="shared" ca="1" si="27"/>
        <v>0.43000000000000005</v>
      </c>
      <c r="M39" s="39">
        <f t="shared" ca="1" si="25"/>
        <v>0.44000000000000006</v>
      </c>
      <c r="N39" s="39">
        <f t="shared" ca="1" si="11"/>
        <v>0.44000000000000006</v>
      </c>
      <c r="O39" s="41">
        <f t="shared" ca="1" si="12"/>
        <v>0.91000000000000014</v>
      </c>
      <c r="P39" s="40">
        <f t="shared" ca="1" si="13"/>
        <v>24.700000000000003</v>
      </c>
      <c r="Q39" s="40">
        <f t="shared" ca="1" si="14"/>
        <v>25.61</v>
      </c>
      <c r="R39" s="21">
        <f t="shared" ca="1" si="15"/>
        <v>25.155000000000001</v>
      </c>
      <c r="S39" s="21" t="str">
        <f t="shared" si="16"/>
        <v/>
      </c>
      <c r="T39" s="47">
        <f t="shared" ca="1" si="17"/>
        <v>26.362500000000001</v>
      </c>
      <c r="U39" s="47">
        <f t="shared" ca="1" si="18"/>
        <v>25.557692307692307</v>
      </c>
      <c r="V39" s="38">
        <f t="shared" si="19"/>
        <v>40000</v>
      </c>
      <c r="W39" s="38">
        <f t="shared" si="20"/>
        <v>130000</v>
      </c>
      <c r="X39" s="38">
        <f t="shared" si="21"/>
        <v>-90000</v>
      </c>
      <c r="Y39" s="38">
        <f t="shared" ca="1" si="22"/>
        <v>2268000</v>
      </c>
      <c r="Z39" s="38">
        <f t="shared" ca="1" si="23"/>
        <v>4050</v>
      </c>
    </row>
    <row r="40" spans="1:26" x14ac:dyDescent="0.2">
      <c r="A40" s="21">
        <f t="shared" si="8"/>
        <v>22</v>
      </c>
      <c r="B40" s="38">
        <f ca="1">model1!B40</f>
        <v>2563.9215953177281</v>
      </c>
      <c r="C40" s="21" t="s">
        <v>50</v>
      </c>
      <c r="D40" s="38">
        <f t="shared" ca="1" si="24"/>
        <v>240</v>
      </c>
      <c r="E40" s="21">
        <f t="shared" si="1"/>
        <v>0</v>
      </c>
      <c r="F40" s="21">
        <f t="shared" si="2"/>
        <v>5</v>
      </c>
      <c r="G40" s="21">
        <f t="shared" ca="1" si="3"/>
        <v>0</v>
      </c>
      <c r="H40" s="21">
        <f t="shared" si="4"/>
        <v>10</v>
      </c>
      <c r="I40" s="21">
        <f t="shared" ca="1" si="9"/>
        <v>10</v>
      </c>
      <c r="J40" s="21">
        <f t="shared" ca="1" si="10"/>
        <v>10</v>
      </c>
      <c r="K40" s="39">
        <f t="shared" ca="1" si="26"/>
        <v>0.40000000000000008</v>
      </c>
      <c r="L40" s="39">
        <f t="shared" ca="1" si="27"/>
        <v>0.39000000000000007</v>
      </c>
      <c r="M40" s="39">
        <f t="shared" ca="1" si="25"/>
        <v>0.40000000000000008</v>
      </c>
      <c r="N40" s="39">
        <f t="shared" ca="1" si="11"/>
        <v>0.40000000000000008</v>
      </c>
      <c r="O40" s="41">
        <f t="shared" ca="1" si="12"/>
        <v>0.90000000000000013</v>
      </c>
      <c r="P40" s="40">
        <f t="shared" ca="1" si="13"/>
        <v>24.705000000000002</v>
      </c>
      <c r="Q40" s="40">
        <f t="shared" ca="1" si="14"/>
        <v>25.605</v>
      </c>
      <c r="R40" s="21">
        <f t="shared" ca="1" si="15"/>
        <v>25.155000000000001</v>
      </c>
      <c r="S40" s="21" t="str">
        <f t="shared" si="16"/>
        <v/>
      </c>
      <c r="T40" s="47">
        <f t="shared" ca="1" si="17"/>
        <v>26.362500000000001</v>
      </c>
      <c r="U40" s="47">
        <f t="shared" ca="1" si="18"/>
        <v>25.557692307692307</v>
      </c>
      <c r="V40" s="38">
        <f t="shared" si="19"/>
        <v>40000</v>
      </c>
      <c r="W40" s="38">
        <f t="shared" si="20"/>
        <v>130000</v>
      </c>
      <c r="X40" s="38">
        <f t="shared" si="21"/>
        <v>-90000</v>
      </c>
      <c r="Y40" s="38">
        <f t="shared" ca="1" si="22"/>
        <v>2268000</v>
      </c>
      <c r="Z40" s="38">
        <f t="shared" ca="1" si="23"/>
        <v>4050</v>
      </c>
    </row>
    <row r="41" spans="1:26" x14ac:dyDescent="0.2">
      <c r="A41" s="21">
        <f t="shared" si="8"/>
        <v>23</v>
      </c>
      <c r="B41" s="38">
        <f ca="1">model1!B41</f>
        <v>2803.9215953177281</v>
      </c>
      <c r="C41" s="21" t="s">
        <v>50</v>
      </c>
      <c r="D41" s="38">
        <f t="shared" ca="1" si="24"/>
        <v>240</v>
      </c>
      <c r="E41" s="21">
        <f t="shared" si="1"/>
        <v>0</v>
      </c>
      <c r="F41" s="21">
        <f t="shared" si="2"/>
        <v>4</v>
      </c>
      <c r="G41" s="21">
        <f t="shared" ca="1" si="3"/>
        <v>0</v>
      </c>
      <c r="H41" s="21">
        <f t="shared" si="4"/>
        <v>9</v>
      </c>
      <c r="I41" s="21">
        <f t="shared" ca="1" si="9"/>
        <v>9</v>
      </c>
      <c r="J41" s="21">
        <f t="shared" ca="1" si="10"/>
        <v>9</v>
      </c>
      <c r="K41" s="39">
        <f t="shared" ca="1" si="26"/>
        <v>0.3600000000000001</v>
      </c>
      <c r="L41" s="39">
        <f t="shared" ca="1" si="27"/>
        <v>0.35000000000000009</v>
      </c>
      <c r="M41" s="39">
        <f t="shared" ca="1" si="25"/>
        <v>0.3600000000000001</v>
      </c>
      <c r="N41" s="39">
        <f t="shared" ca="1" si="11"/>
        <v>0.3600000000000001</v>
      </c>
      <c r="O41" s="41">
        <f t="shared" ca="1" si="12"/>
        <v>0.89000000000000012</v>
      </c>
      <c r="P41" s="40">
        <f t="shared" ca="1" si="13"/>
        <v>24.71</v>
      </c>
      <c r="Q41" s="40">
        <f t="shared" ca="1" si="14"/>
        <v>25.6</v>
      </c>
      <c r="R41" s="21">
        <f t="shared" ca="1" si="15"/>
        <v>25.155000000000001</v>
      </c>
      <c r="S41" s="21" t="str">
        <f t="shared" si="16"/>
        <v/>
      </c>
      <c r="T41" s="47">
        <f t="shared" ca="1" si="17"/>
        <v>26.362500000000001</v>
      </c>
      <c r="U41" s="47">
        <f t="shared" ca="1" si="18"/>
        <v>25.557692307692307</v>
      </c>
      <c r="V41" s="38">
        <f t="shared" si="19"/>
        <v>40000</v>
      </c>
      <c r="W41" s="38">
        <f t="shared" si="20"/>
        <v>130000</v>
      </c>
      <c r="X41" s="38">
        <f t="shared" si="21"/>
        <v>-90000</v>
      </c>
      <c r="Y41" s="38">
        <f t="shared" ca="1" si="22"/>
        <v>2268000</v>
      </c>
      <c r="Z41" s="38">
        <f t="shared" ca="1" si="23"/>
        <v>4050</v>
      </c>
    </row>
    <row r="42" spans="1:26" x14ac:dyDescent="0.2">
      <c r="A42" s="21">
        <f t="shared" si="8"/>
        <v>24</v>
      </c>
      <c r="B42" s="38">
        <f ca="1">model1!B42</f>
        <v>3043.9215953177281</v>
      </c>
      <c r="C42" s="21" t="s">
        <v>50</v>
      </c>
      <c r="D42" s="38">
        <f t="shared" ca="1" si="24"/>
        <v>240</v>
      </c>
      <c r="E42" s="21">
        <f t="shared" si="1"/>
        <v>0</v>
      </c>
      <c r="F42" s="21">
        <f t="shared" si="2"/>
        <v>3</v>
      </c>
      <c r="G42" s="21">
        <f t="shared" ca="1" si="3"/>
        <v>0</v>
      </c>
      <c r="H42" s="21">
        <f t="shared" si="4"/>
        <v>8</v>
      </c>
      <c r="I42" s="21">
        <f t="shared" ca="1" si="9"/>
        <v>8</v>
      </c>
      <c r="J42" s="21">
        <f t="shared" ca="1" si="10"/>
        <v>8</v>
      </c>
      <c r="K42" s="39">
        <f t="shared" ca="1" si="26"/>
        <v>0.32000000000000012</v>
      </c>
      <c r="L42" s="39">
        <f t="shared" ca="1" si="27"/>
        <v>0.31000000000000011</v>
      </c>
      <c r="M42" s="39">
        <f t="shared" ca="1" si="25"/>
        <v>0.32000000000000012</v>
      </c>
      <c r="N42" s="39">
        <f t="shared" ca="1" si="11"/>
        <v>0.32000000000000012</v>
      </c>
      <c r="O42" s="41">
        <f t="shared" ca="1" si="12"/>
        <v>0.88000000000000012</v>
      </c>
      <c r="P42" s="40">
        <f t="shared" ca="1" si="13"/>
        <v>24.715</v>
      </c>
      <c r="Q42" s="40">
        <f t="shared" ca="1" si="14"/>
        <v>25.595000000000002</v>
      </c>
      <c r="R42" s="21">
        <f t="shared" ca="1" si="15"/>
        <v>25.155000000000001</v>
      </c>
      <c r="S42" s="21" t="str">
        <f t="shared" si="16"/>
        <v/>
      </c>
      <c r="T42" s="47">
        <f t="shared" ca="1" si="17"/>
        <v>26.362500000000001</v>
      </c>
      <c r="U42" s="47">
        <f t="shared" ca="1" si="18"/>
        <v>25.557692307692307</v>
      </c>
      <c r="V42" s="38">
        <f t="shared" si="19"/>
        <v>40000</v>
      </c>
      <c r="W42" s="38">
        <f t="shared" si="20"/>
        <v>130000</v>
      </c>
      <c r="X42" s="38">
        <f t="shared" si="21"/>
        <v>-90000</v>
      </c>
      <c r="Y42" s="38">
        <f t="shared" ca="1" si="22"/>
        <v>2268000</v>
      </c>
      <c r="Z42" s="38">
        <f t="shared" ca="1" si="23"/>
        <v>4050</v>
      </c>
    </row>
    <row r="43" spans="1:26" x14ac:dyDescent="0.2">
      <c r="A43" s="21">
        <f t="shared" si="8"/>
        <v>25</v>
      </c>
      <c r="B43" s="38">
        <f ca="1">model1!B43</f>
        <v>3283.9215953177281</v>
      </c>
      <c r="C43" s="21" t="s">
        <v>50</v>
      </c>
      <c r="D43" s="38">
        <f t="shared" ca="1" si="24"/>
        <v>240</v>
      </c>
      <c r="E43" s="21">
        <f t="shared" si="1"/>
        <v>0</v>
      </c>
      <c r="F43" s="21">
        <f t="shared" si="2"/>
        <v>2</v>
      </c>
      <c r="G43" s="21">
        <f t="shared" ca="1" si="3"/>
        <v>0</v>
      </c>
      <c r="H43" s="21">
        <f t="shared" si="4"/>
        <v>7</v>
      </c>
      <c r="I43" s="21">
        <f t="shared" ca="1" si="9"/>
        <v>7</v>
      </c>
      <c r="J43" s="21">
        <f t="shared" ca="1" si="10"/>
        <v>7</v>
      </c>
      <c r="K43" s="39">
        <f t="shared" ca="1" si="26"/>
        <v>0.29000000000000015</v>
      </c>
      <c r="L43" s="39">
        <f t="shared" ca="1" si="27"/>
        <v>0.28000000000000014</v>
      </c>
      <c r="M43" s="39">
        <f t="shared" ca="1" si="25"/>
        <v>0.29000000000000015</v>
      </c>
      <c r="N43" s="39">
        <f t="shared" ca="1" si="11"/>
        <v>0.29000000000000015</v>
      </c>
      <c r="O43" s="41">
        <f t="shared" ca="1" si="12"/>
        <v>0.87000000000000011</v>
      </c>
      <c r="P43" s="40">
        <f t="shared" ca="1" si="13"/>
        <v>24.720000000000002</v>
      </c>
      <c r="Q43" s="40">
        <f t="shared" ca="1" si="14"/>
        <v>25.59</v>
      </c>
      <c r="R43" s="21">
        <f t="shared" ca="1" si="15"/>
        <v>25.155000000000001</v>
      </c>
      <c r="S43" s="21" t="str">
        <f t="shared" si="16"/>
        <v/>
      </c>
      <c r="T43" s="47">
        <f t="shared" ca="1" si="17"/>
        <v>26.362500000000001</v>
      </c>
      <c r="U43" s="47">
        <f t="shared" ca="1" si="18"/>
        <v>25.557692307692307</v>
      </c>
      <c r="V43" s="38">
        <f t="shared" si="19"/>
        <v>40000</v>
      </c>
      <c r="W43" s="38">
        <f t="shared" si="20"/>
        <v>130000</v>
      </c>
      <c r="X43" s="38">
        <f t="shared" si="21"/>
        <v>-90000</v>
      </c>
      <c r="Y43" s="38">
        <f t="shared" ca="1" si="22"/>
        <v>2268000</v>
      </c>
      <c r="Z43" s="38">
        <f t="shared" ca="1" si="23"/>
        <v>4050</v>
      </c>
    </row>
    <row r="44" spans="1:26" x14ac:dyDescent="0.2">
      <c r="A44" s="21">
        <f t="shared" si="8"/>
        <v>26</v>
      </c>
      <c r="B44" s="38">
        <f ca="1">model1!B44</f>
        <v>3523.9215953177281</v>
      </c>
      <c r="C44" s="21" t="s">
        <v>50</v>
      </c>
      <c r="D44" s="38">
        <f t="shared" ca="1" si="24"/>
        <v>240</v>
      </c>
      <c r="E44" s="21">
        <f t="shared" si="1"/>
        <v>0</v>
      </c>
      <c r="F44" s="21">
        <f t="shared" si="2"/>
        <v>1</v>
      </c>
      <c r="G44" s="21">
        <f t="shared" ca="1" si="3"/>
        <v>0</v>
      </c>
      <c r="H44" s="21">
        <f t="shared" si="4"/>
        <v>6</v>
      </c>
      <c r="I44" s="21">
        <f t="shared" ca="1" si="9"/>
        <v>6</v>
      </c>
      <c r="J44" s="21">
        <f t="shared" ca="1" si="10"/>
        <v>6</v>
      </c>
      <c r="K44" s="39">
        <f t="shared" ca="1" si="26"/>
        <v>0.26000000000000012</v>
      </c>
      <c r="L44" s="39">
        <f t="shared" ca="1" si="27"/>
        <v>0.25000000000000011</v>
      </c>
      <c r="M44" s="39">
        <f t="shared" ca="1" si="25"/>
        <v>0.26000000000000012</v>
      </c>
      <c r="N44" s="39">
        <f t="shared" ca="1" si="11"/>
        <v>0.26000000000000012</v>
      </c>
      <c r="O44" s="41">
        <f t="shared" ca="1" si="12"/>
        <v>0.8600000000000001</v>
      </c>
      <c r="P44" s="40">
        <f t="shared" ca="1" si="13"/>
        <v>24.725000000000001</v>
      </c>
      <c r="Q44" s="40">
        <f t="shared" ca="1" si="14"/>
        <v>25.585000000000001</v>
      </c>
      <c r="R44" s="21">
        <f t="shared" ca="1" si="15"/>
        <v>25.155000000000001</v>
      </c>
      <c r="S44" s="21" t="str">
        <f t="shared" si="16"/>
        <v/>
      </c>
      <c r="T44" s="47">
        <f t="shared" ca="1" si="17"/>
        <v>26.362500000000001</v>
      </c>
      <c r="U44" s="47">
        <f t="shared" ca="1" si="18"/>
        <v>25.557692307692307</v>
      </c>
      <c r="V44" s="38">
        <f t="shared" si="19"/>
        <v>40000</v>
      </c>
      <c r="W44" s="38">
        <f t="shared" si="20"/>
        <v>130000</v>
      </c>
      <c r="X44" s="38">
        <f t="shared" si="21"/>
        <v>-90000</v>
      </c>
      <c r="Y44" s="38">
        <f t="shared" ca="1" si="22"/>
        <v>2268000</v>
      </c>
      <c r="Z44" s="38">
        <f t="shared" ca="1" si="23"/>
        <v>4050</v>
      </c>
    </row>
    <row r="45" spans="1:26" x14ac:dyDescent="0.2">
      <c r="A45" s="21">
        <f t="shared" si="8"/>
        <v>27</v>
      </c>
      <c r="B45" s="38">
        <f ca="1">model1!B45</f>
        <v>3763.9215953177281</v>
      </c>
      <c r="C45" s="21" t="s">
        <v>50</v>
      </c>
      <c r="D45" s="38">
        <f t="shared" ca="1" si="24"/>
        <v>240</v>
      </c>
      <c r="E45" s="21">
        <f t="shared" si="1"/>
        <v>0</v>
      </c>
      <c r="F45" s="21">
        <f t="shared" si="2"/>
        <v>0</v>
      </c>
      <c r="G45" s="21">
        <f t="shared" ca="1" si="3"/>
        <v>0</v>
      </c>
      <c r="H45" s="21">
        <f t="shared" si="4"/>
        <v>5</v>
      </c>
      <c r="I45" s="21">
        <f t="shared" ca="1" si="9"/>
        <v>5</v>
      </c>
      <c r="J45" s="21">
        <f t="shared" ca="1" si="10"/>
        <v>5</v>
      </c>
      <c r="K45" s="39">
        <f t="shared" ca="1" si="26"/>
        <v>0.23000000000000012</v>
      </c>
      <c r="L45" s="39">
        <f t="shared" ca="1" si="27"/>
        <v>0.22000000000000011</v>
      </c>
      <c r="M45" s="39">
        <f t="shared" ca="1" si="25"/>
        <v>0.23000000000000012</v>
      </c>
      <c r="N45" s="39">
        <f t="shared" ca="1" si="11"/>
        <v>0.23000000000000012</v>
      </c>
      <c r="O45" s="41">
        <f t="shared" ca="1" si="12"/>
        <v>0.85000000000000009</v>
      </c>
      <c r="P45" s="40">
        <f t="shared" ca="1" si="13"/>
        <v>24.73</v>
      </c>
      <c r="Q45" s="40">
        <f t="shared" ca="1" si="14"/>
        <v>25.580000000000002</v>
      </c>
      <c r="R45" s="21">
        <f t="shared" ca="1" si="15"/>
        <v>25.155000000000001</v>
      </c>
      <c r="S45" s="21" t="str">
        <f t="shared" si="16"/>
        <v/>
      </c>
      <c r="T45" s="47">
        <f t="shared" ca="1" si="17"/>
        <v>26.362500000000001</v>
      </c>
      <c r="U45" s="47">
        <f t="shared" ca="1" si="18"/>
        <v>25.557692307692307</v>
      </c>
      <c r="V45" s="38">
        <f t="shared" si="19"/>
        <v>40000</v>
      </c>
      <c r="W45" s="38">
        <f t="shared" si="20"/>
        <v>130000</v>
      </c>
      <c r="X45" s="38">
        <f t="shared" si="21"/>
        <v>-90000</v>
      </c>
      <c r="Y45" s="38">
        <f t="shared" ca="1" si="22"/>
        <v>2268000</v>
      </c>
      <c r="Z45" s="38">
        <f t="shared" ca="1" si="23"/>
        <v>4050</v>
      </c>
    </row>
    <row r="46" spans="1:26" x14ac:dyDescent="0.2">
      <c r="A46" s="21">
        <f t="shared" si="8"/>
        <v>28</v>
      </c>
      <c r="B46" s="38">
        <f ca="1">model1!B46</f>
        <v>4003.9215953177281</v>
      </c>
      <c r="C46" s="21" t="s">
        <v>50</v>
      </c>
      <c r="D46" s="38">
        <f t="shared" ca="1" si="24"/>
        <v>240</v>
      </c>
      <c r="E46" s="21">
        <f t="shared" si="1"/>
        <v>0</v>
      </c>
      <c r="F46" s="21">
        <f t="shared" si="2"/>
        <v>0</v>
      </c>
      <c r="G46" s="21">
        <f t="shared" ca="1" si="3"/>
        <v>0</v>
      </c>
      <c r="H46" s="21">
        <f t="shared" si="4"/>
        <v>5</v>
      </c>
      <c r="I46" s="21">
        <f t="shared" ca="1" si="9"/>
        <v>5</v>
      </c>
      <c r="J46" s="21">
        <f t="shared" ca="1" si="10"/>
        <v>5</v>
      </c>
      <c r="K46" s="39">
        <f t="shared" ca="1" si="26"/>
        <v>0.21000000000000013</v>
      </c>
      <c r="L46" s="39">
        <f t="shared" ca="1" si="27"/>
        <v>0.20000000000000012</v>
      </c>
      <c r="M46" s="39">
        <f t="shared" ca="1" si="25"/>
        <v>0.21000000000000013</v>
      </c>
      <c r="N46" s="39">
        <f t="shared" ca="1" si="11"/>
        <v>0.21000000000000013</v>
      </c>
      <c r="O46" s="41">
        <f t="shared" ca="1" si="12"/>
        <v>0.84000000000000008</v>
      </c>
      <c r="P46" s="40">
        <f t="shared" ca="1" si="13"/>
        <v>24.734999999999999</v>
      </c>
      <c r="Q46" s="40">
        <f t="shared" ca="1" si="14"/>
        <v>25.575000000000003</v>
      </c>
      <c r="R46" s="21">
        <f t="shared" ca="1" si="15"/>
        <v>25.155000000000001</v>
      </c>
      <c r="S46" s="21" t="str">
        <f t="shared" si="16"/>
        <v/>
      </c>
      <c r="T46" s="47">
        <f t="shared" ca="1" si="17"/>
        <v>26.362500000000001</v>
      </c>
      <c r="U46" s="47">
        <f t="shared" ca="1" si="18"/>
        <v>25.557692307692307</v>
      </c>
      <c r="V46" s="38">
        <f t="shared" si="19"/>
        <v>40000</v>
      </c>
      <c r="W46" s="38">
        <f t="shared" si="20"/>
        <v>130000</v>
      </c>
      <c r="X46" s="38">
        <f t="shared" si="21"/>
        <v>-90000</v>
      </c>
      <c r="Y46" s="38">
        <f t="shared" ca="1" si="22"/>
        <v>2268000</v>
      </c>
      <c r="Z46" s="38">
        <f t="shared" ca="1" si="23"/>
        <v>4050</v>
      </c>
    </row>
    <row r="47" spans="1:26" x14ac:dyDescent="0.2">
      <c r="A47" s="21">
        <f t="shared" si="8"/>
        <v>29</v>
      </c>
      <c r="B47" s="38">
        <f ca="1">model1!B47</f>
        <v>4243.9215953177281</v>
      </c>
      <c r="C47" s="21" t="s">
        <v>50</v>
      </c>
      <c r="D47" s="38">
        <f t="shared" ca="1" si="24"/>
        <v>240</v>
      </c>
      <c r="E47" s="21">
        <f t="shared" si="1"/>
        <v>0</v>
      </c>
      <c r="F47" s="21">
        <f t="shared" si="2"/>
        <v>0</v>
      </c>
      <c r="G47" s="21">
        <f t="shared" ca="1" si="3"/>
        <v>0</v>
      </c>
      <c r="H47" s="21">
        <f t="shared" si="4"/>
        <v>5</v>
      </c>
      <c r="I47" s="21">
        <f t="shared" ca="1" si="9"/>
        <v>5</v>
      </c>
      <c r="J47" s="21">
        <f t="shared" ca="1" si="10"/>
        <v>5</v>
      </c>
      <c r="K47" s="39">
        <f t="shared" ca="1" si="26"/>
        <v>0.19000000000000014</v>
      </c>
      <c r="L47" s="39">
        <f t="shared" ca="1" si="27"/>
        <v>0.18000000000000013</v>
      </c>
      <c r="M47" s="39">
        <f t="shared" ca="1" si="25"/>
        <v>0.19000000000000014</v>
      </c>
      <c r="N47" s="39">
        <f t="shared" ca="1" si="11"/>
        <v>0.19000000000000014</v>
      </c>
      <c r="O47" s="41">
        <f t="shared" ca="1" si="12"/>
        <v>0.83000000000000007</v>
      </c>
      <c r="P47" s="40">
        <f t="shared" ca="1" si="13"/>
        <v>24.740000000000002</v>
      </c>
      <c r="Q47" s="40">
        <f t="shared" ca="1" si="14"/>
        <v>25.57</v>
      </c>
      <c r="R47" s="21">
        <f t="shared" ca="1" si="15"/>
        <v>25.155000000000001</v>
      </c>
      <c r="S47" s="21" t="str">
        <f t="shared" si="16"/>
        <v/>
      </c>
      <c r="T47" s="47">
        <f t="shared" ca="1" si="17"/>
        <v>26.362500000000001</v>
      </c>
      <c r="U47" s="47">
        <f t="shared" ca="1" si="18"/>
        <v>25.557692307692307</v>
      </c>
      <c r="V47" s="38">
        <f t="shared" si="19"/>
        <v>40000</v>
      </c>
      <c r="W47" s="38">
        <f t="shared" si="20"/>
        <v>130000</v>
      </c>
      <c r="X47" s="38">
        <f t="shared" si="21"/>
        <v>-90000</v>
      </c>
      <c r="Y47" s="38">
        <f t="shared" ca="1" si="22"/>
        <v>2268000</v>
      </c>
      <c r="Z47" s="38">
        <f t="shared" ca="1" si="23"/>
        <v>4050</v>
      </c>
    </row>
    <row r="48" spans="1:26" x14ac:dyDescent="0.2">
      <c r="A48" s="21">
        <f t="shared" si="8"/>
        <v>30</v>
      </c>
      <c r="B48" s="38">
        <f ca="1">model1!B48</f>
        <v>4483.9215953177281</v>
      </c>
      <c r="C48" s="21" t="s">
        <v>50</v>
      </c>
      <c r="D48" s="38">
        <f t="shared" ca="1" si="24"/>
        <v>240</v>
      </c>
      <c r="E48" s="21">
        <f t="shared" si="1"/>
        <v>0</v>
      </c>
      <c r="F48" s="21">
        <f t="shared" si="2"/>
        <v>0</v>
      </c>
      <c r="G48" s="21">
        <f t="shared" ca="1" si="3"/>
        <v>0</v>
      </c>
      <c r="H48" s="21">
        <f t="shared" si="4"/>
        <v>5</v>
      </c>
      <c r="I48" s="21">
        <f t="shared" ca="1" si="9"/>
        <v>5</v>
      </c>
      <c r="J48" s="21">
        <f t="shared" ca="1" si="10"/>
        <v>5</v>
      </c>
      <c r="K48" s="39">
        <f t="shared" ca="1" si="26"/>
        <v>0.17000000000000015</v>
      </c>
      <c r="L48" s="39">
        <f t="shared" ca="1" si="27"/>
        <v>0.16000000000000014</v>
      </c>
      <c r="M48" s="39">
        <f t="shared" ca="1" si="25"/>
        <v>0.17000000000000015</v>
      </c>
      <c r="N48" s="39">
        <f t="shared" ca="1" si="11"/>
        <v>0.17000000000000015</v>
      </c>
      <c r="O48" s="41">
        <f t="shared" ca="1" si="12"/>
        <v>0.82000000000000006</v>
      </c>
      <c r="P48" s="40">
        <f t="shared" ca="1" si="13"/>
        <v>24.745000000000001</v>
      </c>
      <c r="Q48" s="40">
        <f t="shared" ca="1" si="14"/>
        <v>25.565000000000001</v>
      </c>
      <c r="R48" s="21">
        <f t="shared" ca="1" si="15"/>
        <v>25.155000000000001</v>
      </c>
      <c r="S48" s="21" t="str">
        <f t="shared" si="16"/>
        <v/>
      </c>
      <c r="T48" s="47">
        <f t="shared" ca="1" si="17"/>
        <v>26.362500000000001</v>
      </c>
      <c r="U48" s="47">
        <f t="shared" ca="1" si="18"/>
        <v>25.557692307692307</v>
      </c>
      <c r="V48" s="38">
        <f t="shared" si="19"/>
        <v>40000</v>
      </c>
      <c r="W48" s="38">
        <f t="shared" si="20"/>
        <v>130000</v>
      </c>
      <c r="X48" s="38">
        <f t="shared" si="21"/>
        <v>-90000</v>
      </c>
      <c r="Y48" s="38">
        <f t="shared" ca="1" si="22"/>
        <v>2268000</v>
      </c>
      <c r="Z48" s="38">
        <f t="shared" ca="1" si="23"/>
        <v>4050</v>
      </c>
    </row>
    <row r="49" spans="1:26" x14ac:dyDescent="0.2">
      <c r="A49" s="21">
        <f t="shared" si="8"/>
        <v>31</v>
      </c>
      <c r="B49" s="38">
        <f ca="1">model1!B49</f>
        <v>4723.9215953177281</v>
      </c>
      <c r="C49" s="21" t="s">
        <v>50</v>
      </c>
      <c r="D49" s="38">
        <f t="shared" ca="1" si="24"/>
        <v>240</v>
      </c>
      <c r="E49" s="21">
        <f t="shared" si="1"/>
        <v>0</v>
      </c>
      <c r="F49" s="21">
        <f t="shared" si="2"/>
        <v>0</v>
      </c>
      <c r="G49" s="21">
        <f t="shared" ca="1" si="3"/>
        <v>0</v>
      </c>
      <c r="H49" s="21">
        <f t="shared" si="4"/>
        <v>5</v>
      </c>
      <c r="I49" s="21">
        <f t="shared" ca="1" si="9"/>
        <v>5</v>
      </c>
      <c r="J49" s="21">
        <f t="shared" ca="1" si="10"/>
        <v>5</v>
      </c>
      <c r="K49" s="39">
        <f t="shared" ca="1" si="26"/>
        <v>0.15000000000000016</v>
      </c>
      <c r="L49" s="39">
        <f t="shared" ca="1" si="27"/>
        <v>0.14000000000000015</v>
      </c>
      <c r="M49" s="39">
        <f t="shared" ca="1" si="25"/>
        <v>0.15000000000000016</v>
      </c>
      <c r="N49" s="39">
        <f t="shared" ca="1" si="11"/>
        <v>0.15000000000000016</v>
      </c>
      <c r="O49" s="41">
        <f t="shared" ca="1" si="12"/>
        <v>0.81</v>
      </c>
      <c r="P49" s="40">
        <f t="shared" ca="1" si="13"/>
        <v>24.75</v>
      </c>
      <c r="Q49" s="40">
        <f t="shared" ca="1" si="14"/>
        <v>25.560000000000002</v>
      </c>
      <c r="R49" s="21">
        <f t="shared" ca="1" si="15"/>
        <v>25.155000000000001</v>
      </c>
      <c r="S49" s="21" t="str">
        <f t="shared" si="16"/>
        <v/>
      </c>
      <c r="T49" s="47">
        <f t="shared" ca="1" si="17"/>
        <v>26.362500000000001</v>
      </c>
      <c r="U49" s="47">
        <f t="shared" ca="1" si="18"/>
        <v>25.557692307692307</v>
      </c>
      <c r="V49" s="38">
        <f t="shared" si="19"/>
        <v>40000</v>
      </c>
      <c r="W49" s="38">
        <f t="shared" si="20"/>
        <v>130000</v>
      </c>
      <c r="X49" s="38">
        <f t="shared" si="21"/>
        <v>-90000</v>
      </c>
      <c r="Y49" s="38">
        <f t="shared" ca="1" si="22"/>
        <v>2268000</v>
      </c>
      <c r="Z49" s="38">
        <f t="shared" ca="1" si="23"/>
        <v>4050</v>
      </c>
    </row>
    <row r="50" spans="1:26" x14ac:dyDescent="0.2">
      <c r="A50" s="21">
        <f t="shared" si="8"/>
        <v>32</v>
      </c>
      <c r="B50" s="38">
        <f ca="1">model1!B50</f>
        <v>4963.9215953177281</v>
      </c>
      <c r="C50" s="21" t="s">
        <v>50</v>
      </c>
      <c r="D50" s="38">
        <f t="shared" ca="1" si="24"/>
        <v>240</v>
      </c>
      <c r="E50" s="21">
        <f t="shared" si="1"/>
        <v>0</v>
      </c>
      <c r="F50" s="21">
        <f t="shared" si="2"/>
        <v>0</v>
      </c>
      <c r="G50" s="21">
        <f t="shared" ca="1" si="3"/>
        <v>0</v>
      </c>
      <c r="H50" s="21">
        <f t="shared" si="4"/>
        <v>5</v>
      </c>
      <c r="I50" s="21">
        <f t="shared" ca="1" si="9"/>
        <v>5</v>
      </c>
      <c r="J50" s="21">
        <f t="shared" ca="1" si="10"/>
        <v>5</v>
      </c>
      <c r="K50" s="39">
        <f t="shared" ca="1" si="26"/>
        <v>0.13000000000000017</v>
      </c>
      <c r="L50" s="39">
        <f t="shared" ca="1" si="27"/>
        <v>0.13000000000000014</v>
      </c>
      <c r="M50" s="39">
        <f t="shared" ca="1" si="25"/>
        <v>0.13000000000000017</v>
      </c>
      <c r="N50" s="39">
        <f t="shared" ca="1" si="11"/>
        <v>0.13000000000000017</v>
      </c>
      <c r="O50" s="41">
        <f t="shared" ca="1" si="12"/>
        <v>0.8</v>
      </c>
      <c r="P50" s="40">
        <f t="shared" ca="1" si="13"/>
        <v>24.755000000000003</v>
      </c>
      <c r="Q50" s="40">
        <f t="shared" ca="1" si="14"/>
        <v>25.555</v>
      </c>
      <c r="R50" s="21">
        <f t="shared" ca="1" si="15"/>
        <v>25.155000000000001</v>
      </c>
      <c r="S50" s="21" t="str">
        <f t="shared" si="16"/>
        <v/>
      </c>
      <c r="T50" s="47">
        <f t="shared" ca="1" si="17"/>
        <v>26.362500000000001</v>
      </c>
      <c r="U50" s="47">
        <f t="shared" ca="1" si="18"/>
        <v>25.557692307692307</v>
      </c>
      <c r="V50" s="38">
        <f t="shared" si="19"/>
        <v>40000</v>
      </c>
      <c r="W50" s="38">
        <f t="shared" si="20"/>
        <v>130000</v>
      </c>
      <c r="X50" s="38">
        <f t="shared" si="21"/>
        <v>-90000</v>
      </c>
      <c r="Y50" s="38">
        <f t="shared" ca="1" si="22"/>
        <v>2268000</v>
      </c>
      <c r="Z50" s="38">
        <f t="shared" ca="1" si="23"/>
        <v>4050</v>
      </c>
    </row>
    <row r="51" spans="1:26" x14ac:dyDescent="0.2">
      <c r="A51" s="21">
        <f t="shared" si="8"/>
        <v>33</v>
      </c>
      <c r="B51" s="38">
        <f ca="1">model1!B51</f>
        <v>5203.9215953177281</v>
      </c>
      <c r="C51" s="21" t="s">
        <v>50</v>
      </c>
      <c r="D51" s="38">
        <f t="shared" ca="1" si="24"/>
        <v>240</v>
      </c>
      <c r="E51" s="21">
        <f t="shared" si="1"/>
        <v>0</v>
      </c>
      <c r="F51" s="21">
        <f t="shared" si="2"/>
        <v>0</v>
      </c>
      <c r="G51" s="21">
        <f t="shared" ca="1" si="3"/>
        <v>0</v>
      </c>
      <c r="H51" s="21">
        <f t="shared" si="4"/>
        <v>5</v>
      </c>
      <c r="I51" s="21">
        <f t="shared" ca="1" si="9"/>
        <v>5</v>
      </c>
      <c r="J51" s="21">
        <f t="shared" ca="1" si="10"/>
        <v>5</v>
      </c>
      <c r="K51" s="39">
        <f t="shared" ca="1" si="26"/>
        <v>0.12000000000000018</v>
      </c>
      <c r="L51" s="39">
        <f t="shared" ca="1" si="27"/>
        <v>0.12000000000000015</v>
      </c>
      <c r="M51" s="39">
        <f t="shared" ca="1" si="25"/>
        <v>0.12000000000000018</v>
      </c>
      <c r="N51" s="39">
        <f t="shared" ca="1" si="11"/>
        <v>0.12000000000000018</v>
      </c>
      <c r="O51" s="41">
        <f t="shared" ca="1" si="12"/>
        <v>0.79</v>
      </c>
      <c r="P51" s="40">
        <f t="shared" ca="1" si="13"/>
        <v>24.76</v>
      </c>
      <c r="Q51" s="40">
        <f t="shared" ca="1" si="14"/>
        <v>25.55</v>
      </c>
      <c r="R51" s="21">
        <f t="shared" ca="1" si="15"/>
        <v>25.155000000000001</v>
      </c>
      <c r="S51" s="21" t="str">
        <f t="shared" si="16"/>
        <v/>
      </c>
      <c r="T51" s="47">
        <f t="shared" ca="1" si="17"/>
        <v>26.362500000000001</v>
      </c>
      <c r="U51" s="47">
        <f t="shared" ca="1" si="18"/>
        <v>25.557692307692307</v>
      </c>
      <c r="V51" s="38">
        <f t="shared" si="19"/>
        <v>40000</v>
      </c>
      <c r="W51" s="38">
        <f t="shared" si="20"/>
        <v>130000</v>
      </c>
      <c r="X51" s="38">
        <f t="shared" si="21"/>
        <v>-90000</v>
      </c>
      <c r="Y51" s="38">
        <f t="shared" ca="1" si="22"/>
        <v>2268000</v>
      </c>
      <c r="Z51" s="38">
        <f t="shared" ca="1" si="23"/>
        <v>4050</v>
      </c>
    </row>
    <row r="52" spans="1:26" x14ac:dyDescent="0.2">
      <c r="A52" s="21">
        <f t="shared" si="8"/>
        <v>34</v>
      </c>
      <c r="B52" s="38">
        <f ca="1">model1!B52</f>
        <v>5336.1366708137275</v>
      </c>
      <c r="C52" s="21" t="s">
        <v>50</v>
      </c>
      <c r="D52" s="38">
        <f t="shared" ca="1" si="24"/>
        <v>213.05376887399984</v>
      </c>
      <c r="E52" s="21">
        <f t="shared" si="1"/>
        <v>0</v>
      </c>
      <c r="F52" s="21">
        <f t="shared" si="2"/>
        <v>0</v>
      </c>
      <c r="G52" s="21">
        <f t="shared" ca="1" si="3"/>
        <v>0</v>
      </c>
      <c r="H52" s="21">
        <f t="shared" si="4"/>
        <v>5</v>
      </c>
      <c r="I52" s="21">
        <f t="shared" ca="1" si="9"/>
        <v>5</v>
      </c>
      <c r="J52" s="21">
        <f t="shared" ca="1" si="10"/>
        <v>5</v>
      </c>
      <c r="K52" s="39">
        <f t="shared" ca="1" si="26"/>
        <v>0.11000000000000018</v>
      </c>
      <c r="L52" s="39">
        <f t="shared" ca="1" si="27"/>
        <v>0.11000000000000015</v>
      </c>
      <c r="M52" s="39">
        <f t="shared" ca="1" si="25"/>
        <v>0.11000000000000018</v>
      </c>
      <c r="N52" s="39">
        <f t="shared" ca="1" si="11"/>
        <v>0.11000000000000018</v>
      </c>
      <c r="O52" s="41">
        <f t="shared" ca="1" si="12"/>
        <v>0.79</v>
      </c>
      <c r="P52" s="40">
        <f t="shared" ca="1" si="13"/>
        <v>24.76</v>
      </c>
      <c r="Q52" s="40">
        <f t="shared" ca="1" si="14"/>
        <v>25.55</v>
      </c>
      <c r="R52" s="21">
        <f t="shared" ca="1" si="15"/>
        <v>25.155000000000001</v>
      </c>
      <c r="S52" s="21" t="str">
        <f t="shared" si="16"/>
        <v/>
      </c>
      <c r="T52" s="47">
        <f t="shared" ca="1" si="17"/>
        <v>26.362500000000001</v>
      </c>
      <c r="U52" s="47">
        <f t="shared" ca="1" si="18"/>
        <v>25.557692307692307</v>
      </c>
      <c r="V52" s="38">
        <f t="shared" si="19"/>
        <v>40000</v>
      </c>
      <c r="W52" s="38">
        <f t="shared" si="20"/>
        <v>130000</v>
      </c>
      <c r="X52" s="38">
        <f t="shared" si="21"/>
        <v>-90000</v>
      </c>
      <c r="Y52" s="38">
        <f t="shared" ca="1" si="22"/>
        <v>2268000</v>
      </c>
      <c r="Z52" s="38">
        <f t="shared" ca="1" si="23"/>
        <v>4050</v>
      </c>
    </row>
    <row r="53" spans="1:26" x14ac:dyDescent="0.2">
      <c r="A53" s="21">
        <f t="shared" si="8"/>
        <v>35</v>
      </c>
      <c r="B53" s="38">
        <f ca="1">model1!B53</f>
        <v>5367.8085660206098</v>
      </c>
      <c r="C53" s="21" t="s">
        <v>50</v>
      </c>
      <c r="D53" s="38">
        <f t="shared" ca="1" si="24"/>
        <v>160.97174267572041</v>
      </c>
      <c r="E53" s="21">
        <f t="shared" si="1"/>
        <v>0</v>
      </c>
      <c r="F53" s="21">
        <f t="shared" si="2"/>
        <v>0</v>
      </c>
      <c r="G53" s="21">
        <f t="shared" ca="1" si="3"/>
        <v>0</v>
      </c>
      <c r="H53" s="21">
        <f t="shared" si="4"/>
        <v>5</v>
      </c>
      <c r="I53" s="21">
        <f t="shared" ca="1" si="9"/>
        <v>5</v>
      </c>
      <c r="J53" s="21">
        <f t="shared" ca="1" si="10"/>
        <v>5</v>
      </c>
      <c r="K53" s="39">
        <f t="shared" ca="1" si="26"/>
        <v>0.10000000000000019</v>
      </c>
      <c r="L53" s="39">
        <f t="shared" ca="1" si="27"/>
        <v>0.10000000000000016</v>
      </c>
      <c r="M53" s="39">
        <f t="shared" ca="1" si="25"/>
        <v>0.10000000000000019</v>
      </c>
      <c r="N53" s="39">
        <f t="shared" ca="1" si="11"/>
        <v>0.10000000000000019</v>
      </c>
      <c r="O53" s="41">
        <f t="shared" ca="1" si="12"/>
        <v>0.79</v>
      </c>
      <c r="P53" s="40">
        <f t="shared" ca="1" si="13"/>
        <v>24.76</v>
      </c>
      <c r="Q53" s="40">
        <f t="shared" ca="1" si="14"/>
        <v>25.55</v>
      </c>
      <c r="R53" s="21">
        <f t="shared" ca="1" si="15"/>
        <v>25.155000000000001</v>
      </c>
      <c r="S53" s="21" t="str">
        <f t="shared" si="16"/>
        <v/>
      </c>
      <c r="T53" s="47">
        <f t="shared" ca="1" si="17"/>
        <v>26.362500000000001</v>
      </c>
      <c r="U53" s="47">
        <f t="shared" ca="1" si="18"/>
        <v>25.557692307692307</v>
      </c>
      <c r="V53" s="38">
        <f t="shared" si="19"/>
        <v>40000</v>
      </c>
      <c r="W53" s="38">
        <f t="shared" si="20"/>
        <v>130000</v>
      </c>
      <c r="X53" s="38">
        <f t="shared" si="21"/>
        <v>-90000</v>
      </c>
      <c r="Y53" s="38">
        <f t="shared" ca="1" si="22"/>
        <v>2268000</v>
      </c>
      <c r="Z53" s="38">
        <f t="shared" ca="1" si="23"/>
        <v>4050</v>
      </c>
    </row>
    <row r="54" spans="1:26" x14ac:dyDescent="0.2">
      <c r="A54" s="21">
        <f t="shared" si="8"/>
        <v>36</v>
      </c>
      <c r="B54" s="38">
        <f ca="1">model1!B54</f>
        <v>5399.8939134773827</v>
      </c>
      <c r="C54" s="21" t="s">
        <v>50</v>
      </c>
      <c r="D54" s="38">
        <f t="shared" ca="1" si="24"/>
        <v>108.99307953991365</v>
      </c>
      <c r="E54" s="21">
        <f t="shared" si="1"/>
        <v>0</v>
      </c>
      <c r="F54" s="21">
        <f t="shared" si="2"/>
        <v>0</v>
      </c>
      <c r="G54" s="21">
        <f t="shared" ca="1" si="3"/>
        <v>0</v>
      </c>
      <c r="H54" s="21">
        <f t="shared" si="4"/>
        <v>5</v>
      </c>
      <c r="I54" s="21">
        <f t="shared" ca="1" si="9"/>
        <v>5</v>
      </c>
      <c r="J54" s="21">
        <f t="shared" ca="1" si="10"/>
        <v>5</v>
      </c>
      <c r="K54" s="39">
        <f t="shared" ca="1" si="26"/>
        <v>9.0000000000000191E-2</v>
      </c>
      <c r="L54" s="39">
        <f t="shared" ca="1" si="27"/>
        <v>9.0000000000000163E-2</v>
      </c>
      <c r="M54" s="39">
        <f t="shared" ca="1" si="25"/>
        <v>9.0000000000000191E-2</v>
      </c>
      <c r="N54" s="39">
        <f t="shared" ca="1" si="11"/>
        <v>9.0000000000000191E-2</v>
      </c>
      <c r="O54" s="41">
        <f t="shared" ca="1" si="12"/>
        <v>0.79</v>
      </c>
      <c r="P54" s="40">
        <f t="shared" ca="1" si="13"/>
        <v>24.76</v>
      </c>
      <c r="Q54" s="40">
        <f t="shared" ca="1" si="14"/>
        <v>25.55</v>
      </c>
      <c r="R54" s="21">
        <f t="shared" ca="1" si="15"/>
        <v>25.155000000000001</v>
      </c>
      <c r="S54" s="21" t="str">
        <f t="shared" si="16"/>
        <v/>
      </c>
      <c r="T54" s="47">
        <f t="shared" ca="1" si="17"/>
        <v>26.362500000000001</v>
      </c>
      <c r="U54" s="47">
        <f t="shared" ca="1" si="18"/>
        <v>25.557692307692307</v>
      </c>
      <c r="V54" s="38">
        <f t="shared" si="19"/>
        <v>40000</v>
      </c>
      <c r="W54" s="38">
        <f t="shared" si="20"/>
        <v>130000</v>
      </c>
      <c r="X54" s="38">
        <f t="shared" si="21"/>
        <v>-90000</v>
      </c>
      <c r="Y54" s="38">
        <f t="shared" ca="1" si="22"/>
        <v>2268000</v>
      </c>
      <c r="Z54" s="38">
        <f t="shared" ca="1" si="23"/>
        <v>4050</v>
      </c>
    </row>
    <row r="55" spans="1:26" x14ac:dyDescent="0.2">
      <c r="A55" s="21">
        <f t="shared" si="8"/>
        <v>37</v>
      </c>
      <c r="B55" s="38">
        <f ca="1">model1!B55</f>
        <v>5407.477547282936</v>
      </c>
      <c r="C55" s="21" t="s">
        <v>50</v>
      </c>
      <c r="D55" s="38">
        <f t="shared" ca="1" si="24"/>
        <v>50.888987991301974</v>
      </c>
      <c r="E55" s="21">
        <f t="shared" si="1"/>
        <v>0</v>
      </c>
      <c r="F55" s="21">
        <f t="shared" si="2"/>
        <v>0</v>
      </c>
      <c r="G55" s="21">
        <f t="shared" ca="1" si="3"/>
        <v>0</v>
      </c>
      <c r="H55" s="21">
        <f t="shared" si="4"/>
        <v>5</v>
      </c>
      <c r="I55" s="21">
        <f t="shared" ca="1" si="9"/>
        <v>5</v>
      </c>
      <c r="J55" s="21">
        <f t="shared" ca="1" si="10"/>
        <v>5</v>
      </c>
      <c r="K55" s="39">
        <f t="shared" ca="1" si="26"/>
        <v>8.0000000000000196E-2</v>
      </c>
      <c r="L55" s="39">
        <f t="shared" ca="1" si="27"/>
        <v>8.0000000000000168E-2</v>
      </c>
      <c r="M55" s="39">
        <f t="shared" ca="1" si="25"/>
        <v>8.0000000000000196E-2</v>
      </c>
      <c r="N55" s="39">
        <f t="shared" ca="1" si="11"/>
        <v>8.0000000000000196E-2</v>
      </c>
      <c r="O55" s="41">
        <f t="shared" ca="1" si="12"/>
        <v>0.79</v>
      </c>
      <c r="P55" s="40">
        <f t="shared" ca="1" si="13"/>
        <v>24.76</v>
      </c>
      <c r="Q55" s="40">
        <f t="shared" ca="1" si="14"/>
        <v>25.55</v>
      </c>
      <c r="R55" s="21">
        <f t="shared" ca="1" si="15"/>
        <v>25.155000000000001</v>
      </c>
      <c r="S55" s="21" t="str">
        <f t="shared" si="16"/>
        <v/>
      </c>
      <c r="T55" s="47">
        <f t="shared" ca="1" si="17"/>
        <v>26.362500000000001</v>
      </c>
      <c r="U55" s="47">
        <f t="shared" ca="1" si="18"/>
        <v>25.557692307692307</v>
      </c>
      <c r="V55" s="38">
        <f t="shared" si="19"/>
        <v>40000</v>
      </c>
      <c r="W55" s="38">
        <f t="shared" si="20"/>
        <v>130000</v>
      </c>
      <c r="X55" s="38">
        <f t="shared" si="21"/>
        <v>-90000</v>
      </c>
      <c r="Y55" s="38">
        <f t="shared" ca="1" si="22"/>
        <v>2268000</v>
      </c>
      <c r="Z55" s="38">
        <f t="shared" ca="1" si="23"/>
        <v>4050</v>
      </c>
    </row>
    <row r="56" spans="1:26" x14ac:dyDescent="0.2">
      <c r="A56" s="21">
        <f t="shared" si="8"/>
        <v>38</v>
      </c>
      <c r="B56" s="38">
        <f ca="1">model1!B56</f>
        <v>5645.3348339802305</v>
      </c>
      <c r="C56" s="21" t="s">
        <v>50</v>
      </c>
      <c r="D56" s="38">
        <f t="shared" ca="1" si="24"/>
        <v>77.299540791625759</v>
      </c>
      <c r="E56" s="21">
        <f t="shared" si="1"/>
        <v>0</v>
      </c>
      <c r="F56" s="21">
        <f t="shared" si="2"/>
        <v>0</v>
      </c>
      <c r="G56" s="21">
        <f t="shared" ca="1" si="3"/>
        <v>0</v>
      </c>
      <c r="H56" s="21">
        <f t="shared" si="4"/>
        <v>5</v>
      </c>
      <c r="I56" s="21">
        <f t="shared" ca="1" si="9"/>
        <v>5</v>
      </c>
      <c r="J56" s="21">
        <f t="shared" ca="1" si="10"/>
        <v>5</v>
      </c>
      <c r="K56" s="39">
        <f t="shared" ca="1" si="26"/>
        <v>7.0000000000000201E-2</v>
      </c>
      <c r="L56" s="39">
        <f t="shared" ca="1" si="27"/>
        <v>7.0000000000000173E-2</v>
      </c>
      <c r="M56" s="39">
        <f t="shared" ca="1" si="25"/>
        <v>7.0000000000000201E-2</v>
      </c>
      <c r="N56" s="39">
        <f t="shared" ca="1" si="11"/>
        <v>7.0000000000000201E-2</v>
      </c>
      <c r="O56" s="41">
        <f t="shared" ca="1" si="12"/>
        <v>0.79</v>
      </c>
      <c r="P56" s="40">
        <f t="shared" ca="1" si="13"/>
        <v>24.76</v>
      </c>
      <c r="Q56" s="40">
        <f t="shared" ca="1" si="14"/>
        <v>25.55</v>
      </c>
      <c r="R56" s="21">
        <f t="shared" ca="1" si="15"/>
        <v>25.155000000000001</v>
      </c>
      <c r="S56" s="21" t="str">
        <f t="shared" si="16"/>
        <v/>
      </c>
      <c r="T56" s="47">
        <f t="shared" ca="1" si="17"/>
        <v>26.362500000000001</v>
      </c>
      <c r="U56" s="47">
        <f t="shared" ca="1" si="18"/>
        <v>25.557692307692307</v>
      </c>
      <c r="V56" s="38">
        <f t="shared" si="19"/>
        <v>40000</v>
      </c>
      <c r="W56" s="38">
        <f t="shared" si="20"/>
        <v>130000</v>
      </c>
      <c r="X56" s="38">
        <f t="shared" si="21"/>
        <v>-90000</v>
      </c>
      <c r="Y56" s="38">
        <f t="shared" ca="1" si="22"/>
        <v>2268000</v>
      </c>
      <c r="Z56" s="38">
        <f t="shared" ca="1" si="23"/>
        <v>4050</v>
      </c>
    </row>
    <row r="57" spans="1:26" x14ac:dyDescent="0.2">
      <c r="A57" s="21">
        <f t="shared" si="8"/>
        <v>39</v>
      </c>
      <c r="B57" s="38">
        <f ca="1">model1!B57</f>
        <v>5837.5690130349658</v>
      </c>
      <c r="C57" s="21" t="s">
        <v>50</v>
      </c>
      <c r="D57" s="38">
        <f t="shared" ca="1" si="24"/>
        <v>117.44011175358901</v>
      </c>
      <c r="E57" s="21">
        <f t="shared" si="1"/>
        <v>0</v>
      </c>
      <c r="F57" s="21">
        <f t="shared" si="2"/>
        <v>0</v>
      </c>
      <c r="G57" s="21">
        <f t="shared" ca="1" si="3"/>
        <v>0</v>
      </c>
      <c r="H57" s="21">
        <f t="shared" si="4"/>
        <v>5</v>
      </c>
      <c r="I57" s="21">
        <f t="shared" ca="1" si="9"/>
        <v>5</v>
      </c>
      <c r="J57" s="21">
        <f t="shared" ca="1" si="10"/>
        <v>5</v>
      </c>
      <c r="K57" s="39">
        <f t="shared" ca="1" si="26"/>
        <v>6.0000000000000199E-2</v>
      </c>
      <c r="L57" s="39">
        <f t="shared" ca="1" si="27"/>
        <v>6.0000000000000171E-2</v>
      </c>
      <c r="M57" s="39">
        <f t="shared" ca="1" si="25"/>
        <v>6.0000000000000199E-2</v>
      </c>
      <c r="N57" s="39">
        <f t="shared" ca="1" si="11"/>
        <v>6.0000000000000199E-2</v>
      </c>
      <c r="O57" s="41">
        <f t="shared" ca="1" si="12"/>
        <v>0.79</v>
      </c>
      <c r="P57" s="40">
        <f t="shared" ca="1" si="13"/>
        <v>24.76</v>
      </c>
      <c r="Q57" s="40">
        <f t="shared" ca="1" si="14"/>
        <v>25.55</v>
      </c>
      <c r="R57" s="21">
        <f t="shared" ca="1" si="15"/>
        <v>25.155000000000001</v>
      </c>
      <c r="S57" s="21" t="str">
        <f t="shared" si="16"/>
        <v/>
      </c>
      <c r="T57" s="47">
        <f t="shared" ca="1" si="17"/>
        <v>26.362500000000001</v>
      </c>
      <c r="U57" s="47">
        <f t="shared" ca="1" si="18"/>
        <v>25.557692307692307</v>
      </c>
      <c r="V57" s="38">
        <f t="shared" si="19"/>
        <v>40000</v>
      </c>
      <c r="W57" s="38">
        <f t="shared" si="20"/>
        <v>130000</v>
      </c>
      <c r="X57" s="38">
        <f t="shared" si="21"/>
        <v>-90000</v>
      </c>
      <c r="Y57" s="38">
        <f t="shared" ca="1" si="22"/>
        <v>2268000</v>
      </c>
      <c r="Z57" s="38">
        <f t="shared" ca="1" si="23"/>
        <v>4050</v>
      </c>
    </row>
    <row r="58" spans="1:26" x14ac:dyDescent="0.2">
      <c r="A58" s="21">
        <f t="shared" si="8"/>
        <v>40</v>
      </c>
      <c r="B58" s="38">
        <f ca="1">model1!B58</f>
        <v>5962.5265776664855</v>
      </c>
      <c r="C58" s="21" t="s">
        <v>50</v>
      </c>
      <c r="D58" s="38">
        <f t="shared" ca="1" si="24"/>
        <v>140.6581660472757</v>
      </c>
      <c r="E58" s="21">
        <f t="shared" si="1"/>
        <v>0</v>
      </c>
      <c r="F58" s="21">
        <f t="shared" si="2"/>
        <v>0</v>
      </c>
      <c r="G58" s="21">
        <f t="shared" ca="1" si="3"/>
        <v>0</v>
      </c>
      <c r="H58" s="21">
        <f t="shared" si="4"/>
        <v>5</v>
      </c>
      <c r="I58" s="21">
        <f t="shared" ca="1" si="9"/>
        <v>5</v>
      </c>
      <c r="J58" s="21">
        <f t="shared" ca="1" si="10"/>
        <v>5</v>
      </c>
      <c r="K58" s="39">
        <f t="shared" ca="1" si="26"/>
        <v>5.0000000000000197E-2</v>
      </c>
      <c r="L58" s="39">
        <f t="shared" ca="1" si="27"/>
        <v>5.0000000000000169E-2</v>
      </c>
      <c r="M58" s="39">
        <f t="shared" ca="1" si="25"/>
        <v>5.0000000000000197E-2</v>
      </c>
      <c r="N58" s="39">
        <f t="shared" ca="1" si="11"/>
        <v>5.0000000000000197E-2</v>
      </c>
      <c r="O58" s="41">
        <f t="shared" ca="1" si="12"/>
        <v>0.79</v>
      </c>
      <c r="P58" s="40">
        <f t="shared" ca="1" si="13"/>
        <v>24.76</v>
      </c>
      <c r="Q58" s="40">
        <f t="shared" ca="1" si="14"/>
        <v>25.55</v>
      </c>
      <c r="R58" s="21">
        <f t="shared" ca="1" si="15"/>
        <v>25.155000000000001</v>
      </c>
      <c r="S58" s="21" t="str">
        <f t="shared" si="16"/>
        <v/>
      </c>
      <c r="T58" s="47">
        <f t="shared" ca="1" si="17"/>
        <v>26.362500000000001</v>
      </c>
      <c r="U58" s="47">
        <f t="shared" ca="1" si="18"/>
        <v>25.557692307692307</v>
      </c>
      <c r="V58" s="38">
        <f t="shared" si="19"/>
        <v>40000</v>
      </c>
      <c r="W58" s="38">
        <f t="shared" si="20"/>
        <v>130000</v>
      </c>
      <c r="X58" s="38">
        <f t="shared" si="21"/>
        <v>-90000</v>
      </c>
      <c r="Y58" s="38">
        <f t="shared" ca="1" si="22"/>
        <v>2268000</v>
      </c>
      <c r="Z58" s="38">
        <f t="shared" ca="1" si="23"/>
        <v>4050</v>
      </c>
    </row>
    <row r="59" spans="1:26" x14ac:dyDescent="0.2">
      <c r="A59" s="21">
        <f t="shared" si="8"/>
        <v>41</v>
      </c>
      <c r="B59" s="38">
        <f ca="1">model1!B59</f>
        <v>6000.4274154666246</v>
      </c>
      <c r="C59" s="21" t="s">
        <v>50</v>
      </c>
      <c r="D59" s="38">
        <f t="shared" ca="1" si="24"/>
        <v>148.23746704592213</v>
      </c>
      <c r="E59" s="21">
        <f t="shared" si="1"/>
        <v>0</v>
      </c>
      <c r="F59" s="21">
        <f t="shared" si="2"/>
        <v>0</v>
      </c>
      <c r="G59" s="21">
        <f t="shared" ca="1" si="3"/>
        <v>0</v>
      </c>
      <c r="H59" s="21">
        <f t="shared" si="4"/>
        <v>5</v>
      </c>
      <c r="I59" s="21">
        <f t="shared" ca="1" si="9"/>
        <v>5</v>
      </c>
      <c r="J59" s="21">
        <f t="shared" ca="1" si="10"/>
        <v>5</v>
      </c>
      <c r="K59" s="39">
        <f t="shared" ca="1" si="26"/>
        <v>4.0000000000000195E-2</v>
      </c>
      <c r="L59" s="39">
        <f t="shared" ca="1" si="27"/>
        <v>4.0000000000000167E-2</v>
      </c>
      <c r="M59" s="39">
        <f t="shared" ca="1" si="25"/>
        <v>4.0000000000000195E-2</v>
      </c>
      <c r="N59" s="39">
        <f t="shared" ca="1" si="11"/>
        <v>4.0000000000000195E-2</v>
      </c>
      <c r="O59" s="41">
        <f t="shared" ca="1" si="12"/>
        <v>0.79</v>
      </c>
      <c r="P59" s="40">
        <f t="shared" ca="1" si="13"/>
        <v>24.76</v>
      </c>
      <c r="Q59" s="40">
        <f t="shared" ca="1" si="14"/>
        <v>25.55</v>
      </c>
      <c r="R59" s="21">
        <f t="shared" ca="1" si="15"/>
        <v>25.155000000000001</v>
      </c>
      <c r="S59" s="21" t="str">
        <f t="shared" si="16"/>
        <v/>
      </c>
      <c r="T59" s="47">
        <f t="shared" ca="1" si="17"/>
        <v>26.362500000000001</v>
      </c>
      <c r="U59" s="47">
        <f t="shared" ca="1" si="18"/>
        <v>25.557692307692307</v>
      </c>
      <c r="V59" s="38">
        <f t="shared" si="19"/>
        <v>40000</v>
      </c>
      <c r="W59" s="38">
        <f t="shared" si="20"/>
        <v>130000</v>
      </c>
      <c r="X59" s="38">
        <f t="shared" si="21"/>
        <v>-90000</v>
      </c>
      <c r="Y59" s="38">
        <f t="shared" ca="1" si="22"/>
        <v>2268000</v>
      </c>
      <c r="Z59" s="38">
        <f t="shared" ca="1" si="23"/>
        <v>4050</v>
      </c>
    </row>
    <row r="60" spans="1:26" x14ac:dyDescent="0.2">
      <c r="A60" s="21">
        <f t="shared" si="8"/>
        <v>42</v>
      </c>
      <c r="B60" s="38">
        <f ca="1">model1!B60</f>
        <v>6186.2802504984138</v>
      </c>
      <c r="C60" s="21" t="s">
        <v>50</v>
      </c>
      <c r="D60" s="38">
        <f t="shared" ca="1" si="24"/>
        <v>135.23635412954582</v>
      </c>
      <c r="E60" s="21">
        <f t="shared" si="1"/>
        <v>0</v>
      </c>
      <c r="F60" s="21">
        <f t="shared" si="2"/>
        <v>0</v>
      </c>
      <c r="G60" s="21">
        <f t="shared" ca="1" si="3"/>
        <v>0</v>
      </c>
      <c r="H60" s="21">
        <f t="shared" si="4"/>
        <v>5</v>
      </c>
      <c r="I60" s="21">
        <f t="shared" ca="1" si="9"/>
        <v>5</v>
      </c>
      <c r="J60" s="21">
        <f t="shared" ca="1" si="10"/>
        <v>5</v>
      </c>
      <c r="K60" s="39">
        <f t="shared" ca="1" si="26"/>
        <v>3.0000000000000193E-2</v>
      </c>
      <c r="L60" s="39">
        <f t="shared" ca="1" si="27"/>
        <v>3.0000000000000165E-2</v>
      </c>
      <c r="M60" s="39">
        <f t="shared" ca="1" si="25"/>
        <v>3.0000000000000193E-2</v>
      </c>
      <c r="N60" s="39">
        <f t="shared" ca="1" si="11"/>
        <v>3.0000000000000193E-2</v>
      </c>
      <c r="O60" s="41">
        <f t="shared" ca="1" si="12"/>
        <v>0.79</v>
      </c>
      <c r="P60" s="40">
        <f t="shared" ca="1" si="13"/>
        <v>24.76</v>
      </c>
      <c r="Q60" s="40">
        <f t="shared" ca="1" si="14"/>
        <v>25.55</v>
      </c>
      <c r="R60" s="21">
        <f t="shared" ca="1" si="15"/>
        <v>25.155000000000001</v>
      </c>
      <c r="S60" s="21" t="str">
        <f t="shared" si="16"/>
        <v/>
      </c>
      <c r="T60" s="47">
        <f t="shared" ca="1" si="17"/>
        <v>26.362500000000001</v>
      </c>
      <c r="U60" s="47">
        <f t="shared" ca="1" si="18"/>
        <v>25.557692307692307</v>
      </c>
      <c r="V60" s="38">
        <f t="shared" si="19"/>
        <v>40000</v>
      </c>
      <c r="W60" s="38">
        <f t="shared" si="20"/>
        <v>130000</v>
      </c>
      <c r="X60" s="38">
        <f t="shared" si="21"/>
        <v>-90000</v>
      </c>
      <c r="Y60" s="38">
        <f t="shared" ca="1" si="22"/>
        <v>2268000</v>
      </c>
      <c r="Z60" s="38">
        <f t="shared" ca="1" si="23"/>
        <v>4050</v>
      </c>
    </row>
    <row r="61" spans="1:26" x14ac:dyDescent="0.2">
      <c r="A61" s="21">
        <f t="shared" si="8"/>
        <v>43</v>
      </c>
      <c r="B61" s="38">
        <f ca="1">model1!B61</f>
        <v>6416.6259008434527</v>
      </c>
      <c r="C61" s="21" t="s">
        <v>50</v>
      </c>
      <c r="D61" s="38">
        <f t="shared" ca="1" si="24"/>
        <v>144.76422195212172</v>
      </c>
      <c r="E61" s="21">
        <f t="shared" si="1"/>
        <v>0</v>
      </c>
      <c r="F61" s="21">
        <f t="shared" si="2"/>
        <v>0</v>
      </c>
      <c r="G61" s="21">
        <f t="shared" ca="1" si="3"/>
        <v>0</v>
      </c>
      <c r="H61" s="21">
        <f t="shared" si="4"/>
        <v>5</v>
      </c>
      <c r="I61" s="21">
        <f t="shared" ca="1" si="9"/>
        <v>5</v>
      </c>
      <c r="J61" s="21">
        <f t="shared" ca="1" si="10"/>
        <v>5</v>
      </c>
      <c r="K61" s="39">
        <f t="shared" ca="1" si="26"/>
        <v>2.0000000000000191E-2</v>
      </c>
      <c r="L61" s="39">
        <f t="shared" ca="1" si="27"/>
        <v>2.0000000000000163E-2</v>
      </c>
      <c r="M61" s="39">
        <f t="shared" ca="1" si="25"/>
        <v>2.0000000000000191E-2</v>
      </c>
      <c r="N61" s="39">
        <f t="shared" ca="1" si="11"/>
        <v>2.0000000000000191E-2</v>
      </c>
      <c r="O61" s="41">
        <f t="shared" ca="1" si="12"/>
        <v>0.79</v>
      </c>
      <c r="P61" s="40">
        <f t="shared" ca="1" si="13"/>
        <v>24.76</v>
      </c>
      <c r="Q61" s="40">
        <f t="shared" ca="1" si="14"/>
        <v>25.55</v>
      </c>
      <c r="R61" s="21">
        <f t="shared" ca="1" si="15"/>
        <v>25.155000000000001</v>
      </c>
      <c r="S61" s="21" t="str">
        <f t="shared" si="16"/>
        <v/>
      </c>
      <c r="T61" s="47">
        <f t="shared" ca="1" si="17"/>
        <v>26.362500000000001</v>
      </c>
      <c r="U61" s="47">
        <f t="shared" ca="1" si="18"/>
        <v>25.557692307692307</v>
      </c>
      <c r="V61" s="38">
        <f t="shared" si="19"/>
        <v>40000</v>
      </c>
      <c r="W61" s="38">
        <f t="shared" si="20"/>
        <v>130000</v>
      </c>
      <c r="X61" s="38">
        <f t="shared" si="21"/>
        <v>-90000</v>
      </c>
      <c r="Y61" s="38">
        <f t="shared" ca="1" si="22"/>
        <v>2268000</v>
      </c>
      <c r="Z61" s="38">
        <f t="shared" ca="1" si="23"/>
        <v>4050</v>
      </c>
    </row>
    <row r="62" spans="1:26" x14ac:dyDescent="0.2">
      <c r="A62" s="21">
        <f t="shared" si="8"/>
        <v>44</v>
      </c>
      <c r="B62" s="38">
        <f ca="1">model1!B62</f>
        <v>6443.0029900352411</v>
      </c>
      <c r="C62" s="21" t="s">
        <v>50</v>
      </c>
      <c r="D62" s="38">
        <f t="shared" ca="1" si="24"/>
        <v>120.11910309218888</v>
      </c>
      <c r="E62" s="21">
        <f t="shared" si="1"/>
        <v>0</v>
      </c>
      <c r="F62" s="21">
        <f t="shared" si="2"/>
        <v>0</v>
      </c>
      <c r="G62" s="21">
        <f t="shared" ca="1" si="3"/>
        <v>0</v>
      </c>
      <c r="H62" s="21">
        <f t="shared" si="4"/>
        <v>5</v>
      </c>
      <c r="I62" s="21">
        <f t="shared" ca="1" si="9"/>
        <v>5</v>
      </c>
      <c r="J62" s="21">
        <f t="shared" ca="1" si="10"/>
        <v>5</v>
      </c>
      <c r="K62" s="39">
        <f t="shared" ca="1" si="26"/>
        <v>1.0000000000000191E-2</v>
      </c>
      <c r="L62" s="39">
        <f t="shared" ca="1" si="27"/>
        <v>1.0000000000000163E-2</v>
      </c>
      <c r="M62" s="39">
        <f t="shared" ca="1" si="25"/>
        <v>1.0000000000000191E-2</v>
      </c>
      <c r="N62" s="39">
        <f t="shared" ca="1" si="11"/>
        <v>1.0000000000000191E-2</v>
      </c>
      <c r="O62" s="41">
        <f t="shared" ca="1" si="12"/>
        <v>0.79</v>
      </c>
      <c r="P62" s="40">
        <f t="shared" ca="1" si="13"/>
        <v>24.76</v>
      </c>
      <c r="Q62" s="40">
        <f t="shared" ca="1" si="14"/>
        <v>25.55</v>
      </c>
      <c r="R62" s="21">
        <f t="shared" ca="1" si="15"/>
        <v>25.155000000000001</v>
      </c>
      <c r="S62" s="21" t="str">
        <f t="shared" si="16"/>
        <v/>
      </c>
      <c r="T62" s="47">
        <f t="shared" ca="1" si="17"/>
        <v>26.362500000000001</v>
      </c>
      <c r="U62" s="47">
        <f t="shared" ca="1" si="18"/>
        <v>25.557692307692307</v>
      </c>
      <c r="V62" s="38">
        <f t="shared" si="19"/>
        <v>40000</v>
      </c>
      <c r="W62" s="38">
        <f t="shared" si="20"/>
        <v>130000</v>
      </c>
      <c r="X62" s="38">
        <f t="shared" si="21"/>
        <v>-90000</v>
      </c>
      <c r="Y62" s="38">
        <f t="shared" ca="1" si="22"/>
        <v>2268000</v>
      </c>
      <c r="Z62" s="38">
        <f t="shared" ca="1" si="23"/>
        <v>4050</v>
      </c>
    </row>
    <row r="63" spans="1:26" x14ac:dyDescent="0.2">
      <c r="A63" s="21">
        <f t="shared" si="8"/>
        <v>45</v>
      </c>
      <c r="B63" s="38">
        <f ca="1">model1!B63</f>
        <v>6659.201423349673</v>
      </c>
      <c r="C63" s="21" t="s">
        <v>50</v>
      </c>
      <c r="D63" s="38">
        <f t="shared" ca="1" si="24"/>
        <v>164.6935019707621</v>
      </c>
      <c r="E63" s="21">
        <f t="shared" si="1"/>
        <v>0</v>
      </c>
      <c r="F63" s="21">
        <f t="shared" si="2"/>
        <v>0</v>
      </c>
      <c r="G63" s="21">
        <f ca="1">IF(X63&gt;$R$2,E63+$R$3,IF(X63&lt;0,IF(P62&gt;U63,E63+$R$3,E63),E63))</f>
        <v>0</v>
      </c>
      <c r="H63" s="21">
        <f t="shared" si="4"/>
        <v>5</v>
      </c>
      <c r="I63" s="21">
        <f t="shared" ca="1" si="9"/>
        <v>5</v>
      </c>
      <c r="J63" s="21">
        <f t="shared" ca="1" si="10"/>
        <v>5</v>
      </c>
      <c r="K63" s="39">
        <f t="shared" ca="1" si="26"/>
        <v>1.9081958235744878E-16</v>
      </c>
      <c r="L63" s="39">
        <f t="shared" ca="1" si="27"/>
        <v>1.6306400674181987E-16</v>
      </c>
      <c r="M63" s="39">
        <f t="shared" ca="1" si="25"/>
        <v>1.9081958235744878E-16</v>
      </c>
      <c r="N63" s="39">
        <f t="shared" ca="1" si="11"/>
        <v>1.9081958235744878E-16</v>
      </c>
      <c r="O63" s="41">
        <f t="shared" ca="1" si="12"/>
        <v>0.79</v>
      </c>
      <c r="P63" s="40">
        <f t="shared" ca="1" si="13"/>
        <v>24.76</v>
      </c>
      <c r="Q63" s="40">
        <f t="shared" ca="1" si="14"/>
        <v>25.55</v>
      </c>
      <c r="R63" s="21">
        <f t="shared" ca="1" si="15"/>
        <v>25.155000000000001</v>
      </c>
      <c r="S63" s="21" t="str">
        <f t="shared" si="16"/>
        <v/>
      </c>
      <c r="T63" s="47">
        <f t="shared" ca="1" si="17"/>
        <v>26.362500000000001</v>
      </c>
      <c r="U63" s="47">
        <f t="shared" ca="1" si="18"/>
        <v>25.557692307692307</v>
      </c>
      <c r="V63" s="38">
        <f t="shared" si="19"/>
        <v>40000</v>
      </c>
      <c r="W63" s="38">
        <f t="shared" si="20"/>
        <v>130000</v>
      </c>
      <c r="X63" s="38">
        <f t="shared" si="21"/>
        <v>-90000</v>
      </c>
      <c r="Y63" s="38">
        <f t="shared" ca="1" si="22"/>
        <v>2268000</v>
      </c>
      <c r="Z63" s="38">
        <f t="shared" ca="1" si="23"/>
        <v>4050</v>
      </c>
    </row>
    <row r="64" spans="1:26" x14ac:dyDescent="0.2">
      <c r="A64" s="21">
        <f t="shared" si="8"/>
        <v>46</v>
      </c>
      <c r="B64" s="38">
        <f ca="1">model1!B64</f>
        <v>6772.3050206786484</v>
      </c>
      <c r="C64" s="21" t="s">
        <v>50</v>
      </c>
      <c r="D64" s="38">
        <f t="shared" ca="1" si="24"/>
        <v>146.50619254505864</v>
      </c>
      <c r="E64" s="21">
        <f t="shared" si="1"/>
        <v>0</v>
      </c>
      <c r="F64" s="21">
        <f t="shared" si="2"/>
        <v>0</v>
      </c>
      <c r="G64" s="21">
        <f ca="1">IF(X64&gt;$R$2,E64+$R$3,IF(X64&lt;0,IF(P63&gt;U64,E64+$R$3,E64),E64))</f>
        <v>0</v>
      </c>
      <c r="H64" s="21">
        <f>IF(X64&lt;$R$2*-1,F64+$R$3,IF(X64&gt;0,(IF(Q63-U64-L46*(1+$R$4)&gt;0,F64+$R$3,F64)),F64))</f>
        <v>5</v>
      </c>
      <c r="I64" s="21">
        <f t="shared" ca="1" si="9"/>
        <v>5</v>
      </c>
      <c r="J64" s="21">
        <f t="shared" ca="1" si="10"/>
        <v>5</v>
      </c>
      <c r="K64" s="39">
        <f t="shared" ca="1" si="26"/>
        <v>0</v>
      </c>
      <c r="L64" s="39">
        <f t="shared" ca="1" si="27"/>
        <v>0</v>
      </c>
      <c r="M64" s="39">
        <f t="shared" ca="1" si="25"/>
        <v>0</v>
      </c>
      <c r="N64" s="39">
        <f t="shared" ca="1" si="11"/>
        <v>0</v>
      </c>
      <c r="O64" s="41">
        <f t="shared" ca="1" si="12"/>
        <v>0.79</v>
      </c>
      <c r="P64" s="40">
        <f t="shared" ca="1" si="13"/>
        <v>24.76</v>
      </c>
      <c r="Q64" s="40">
        <f t="shared" ca="1" si="14"/>
        <v>25.55</v>
      </c>
      <c r="R64" s="21">
        <f t="shared" ca="1" si="15"/>
        <v>25.155000000000001</v>
      </c>
      <c r="S64" s="21" t="str">
        <f t="shared" si="16"/>
        <v/>
      </c>
      <c r="T64" s="47">
        <f t="shared" ca="1" si="17"/>
        <v>26.362500000000001</v>
      </c>
      <c r="U64" s="47">
        <f t="shared" ca="1" si="18"/>
        <v>25.557692307692307</v>
      </c>
      <c r="V64" s="38">
        <f t="shared" si="19"/>
        <v>40000</v>
      </c>
      <c r="W64" s="38">
        <f t="shared" si="20"/>
        <v>130000</v>
      </c>
      <c r="X64" s="38">
        <f t="shared" si="21"/>
        <v>-90000</v>
      </c>
      <c r="Y64" s="38">
        <f t="shared" ca="1" si="22"/>
        <v>2268000</v>
      </c>
      <c r="Z64" s="38">
        <f t="shared" ca="1" si="23"/>
        <v>4050</v>
      </c>
    </row>
    <row r="65" spans="1:26" x14ac:dyDescent="0.2">
      <c r="A65" s="21">
        <f t="shared" si="8"/>
        <v>47</v>
      </c>
      <c r="B65" s="38">
        <f ca="1">model1!B65</f>
        <v>6901.8666883423584</v>
      </c>
      <c r="C65" s="21" t="s">
        <v>50</v>
      </c>
      <c r="D65" s="38">
        <f t="shared" ca="1" si="24"/>
        <v>121.31019687472644</v>
      </c>
      <c r="E65" s="21">
        <f t="shared" si="1"/>
        <v>0</v>
      </c>
      <c r="F65" s="21">
        <f t="shared" si="2"/>
        <v>0</v>
      </c>
      <c r="G65" s="21">
        <f ca="1">IF(X65&gt;$R$2,E65+$R$3,IF(X65&lt;0,IF(P64&gt;U65,E65+$R$3,E65),E65))</f>
        <v>0</v>
      </c>
      <c r="H65" s="21">
        <f>IF(X65&lt;$R$2*-1,F65+$R$3,IF(X65&gt;0,(IF(Q64-U65-L47*(1+$R$4)&gt;0,F65+$R$3,F65)),F65))</f>
        <v>5</v>
      </c>
      <c r="I65" s="21">
        <f t="shared" ca="1" si="9"/>
        <v>5</v>
      </c>
      <c r="J65" s="21">
        <f t="shared" ca="1" si="10"/>
        <v>5</v>
      </c>
      <c r="K65" s="39">
        <f t="shared" ca="1" si="26"/>
        <v>0</v>
      </c>
      <c r="L65" s="39">
        <f t="shared" ca="1" si="27"/>
        <v>0</v>
      </c>
      <c r="M65" s="39">
        <f t="shared" ca="1" si="25"/>
        <v>0</v>
      </c>
      <c r="N65" s="39">
        <f t="shared" ca="1" si="11"/>
        <v>0</v>
      </c>
      <c r="O65" s="41">
        <f t="shared" ca="1" si="12"/>
        <v>0.79</v>
      </c>
      <c r="P65" s="40">
        <f t="shared" ca="1" si="13"/>
        <v>24.76</v>
      </c>
      <c r="Q65" s="40">
        <f t="shared" ca="1" si="14"/>
        <v>25.55</v>
      </c>
      <c r="R65" s="21">
        <f t="shared" ca="1" si="15"/>
        <v>25.155000000000001</v>
      </c>
      <c r="S65" s="21" t="str">
        <f t="shared" si="16"/>
        <v/>
      </c>
      <c r="T65" s="47">
        <f t="shared" ca="1" si="17"/>
        <v>26.362500000000001</v>
      </c>
      <c r="U65" s="47">
        <f t="shared" ca="1" si="18"/>
        <v>25.557692307692307</v>
      </c>
      <c r="V65" s="38">
        <f t="shared" si="19"/>
        <v>40000</v>
      </c>
      <c r="W65" s="38">
        <f t="shared" si="20"/>
        <v>130000</v>
      </c>
      <c r="X65" s="38">
        <f t="shared" si="21"/>
        <v>-90000</v>
      </c>
      <c r="Y65" s="38">
        <f t="shared" ca="1" si="22"/>
        <v>2268000</v>
      </c>
      <c r="Z65" s="38">
        <f t="shared" ca="1" si="23"/>
        <v>4050</v>
      </c>
    </row>
    <row r="66" spans="1:26" x14ac:dyDescent="0.2">
      <c r="A66" s="21">
        <f t="shared" si="8"/>
        <v>48</v>
      </c>
      <c r="B66" s="38">
        <f ca="1">model1!B66</f>
        <v>6929.3135758295384</v>
      </c>
      <c r="C66" s="21" t="s">
        <v>50</v>
      </c>
      <c r="D66" s="38">
        <f t="shared" ca="1" si="24"/>
        <v>121.57764644857434</v>
      </c>
      <c r="E66" s="21">
        <f t="shared" si="1"/>
        <v>0</v>
      </c>
      <c r="F66" s="21">
        <f t="shared" si="2"/>
        <v>0</v>
      </c>
      <c r="G66" s="21">
        <f ca="1">IF(X66&gt;$R$2,E66+$R$3,IF(X66&lt;0,IF(P65&gt;U66,E66+$R$3,E66),E66))</f>
        <v>0</v>
      </c>
      <c r="H66" s="21">
        <f>IF(X66&lt;$R$2*-1,F66+$R$3,IF(X66&gt;0,(IF(Q65-U66-L48*(1+$R$4)&gt;0,F66+$R$3,F66)),F66))</f>
        <v>5</v>
      </c>
      <c r="I66" s="21">
        <f t="shared" ca="1" si="9"/>
        <v>5</v>
      </c>
      <c r="J66" s="21">
        <f t="shared" ca="1" si="10"/>
        <v>5</v>
      </c>
      <c r="K66" s="39">
        <f t="shared" ca="1" si="26"/>
        <v>0</v>
      </c>
      <c r="L66" s="39">
        <f t="shared" ca="1" si="27"/>
        <v>0</v>
      </c>
      <c r="M66" s="39">
        <f t="shared" ca="1" si="25"/>
        <v>0</v>
      </c>
      <c r="N66" s="39">
        <f t="shared" ca="1" si="11"/>
        <v>0</v>
      </c>
      <c r="O66" s="41">
        <f t="shared" ca="1" si="12"/>
        <v>0.79</v>
      </c>
      <c r="P66" s="40">
        <f t="shared" ca="1" si="13"/>
        <v>24.76</v>
      </c>
      <c r="Q66" s="40">
        <f t="shared" ca="1" si="14"/>
        <v>25.55</v>
      </c>
      <c r="R66" s="21">
        <f t="shared" ca="1" si="15"/>
        <v>25.155000000000001</v>
      </c>
      <c r="S66" s="21" t="str">
        <f t="shared" si="16"/>
        <v/>
      </c>
      <c r="T66" s="47">
        <f t="shared" ca="1" si="17"/>
        <v>26.362500000000001</v>
      </c>
      <c r="U66" s="47">
        <f t="shared" ca="1" si="18"/>
        <v>25.557692307692307</v>
      </c>
      <c r="V66" s="38">
        <f t="shared" si="19"/>
        <v>40000</v>
      </c>
      <c r="W66" s="38">
        <f t="shared" si="20"/>
        <v>130000</v>
      </c>
      <c r="X66" s="38">
        <f t="shared" si="21"/>
        <v>-90000</v>
      </c>
      <c r="Y66" s="38">
        <f t="shared" ca="1" si="22"/>
        <v>2268000</v>
      </c>
      <c r="Z66" s="38">
        <f t="shared" ca="1" si="23"/>
        <v>4050</v>
      </c>
    </row>
    <row r="67" spans="1:26" x14ac:dyDescent="0.2">
      <c r="A67" s="21">
        <f t="shared" si="8"/>
        <v>49</v>
      </c>
      <c r="B67" s="38">
        <f ca="1">model1!B67</f>
        <v>6948.9022103400685</v>
      </c>
      <c r="C67" s="21" t="s">
        <v>50</v>
      </c>
      <c r="D67" s="38">
        <f t="shared" ca="1" si="24"/>
        <v>72.425196747598875</v>
      </c>
      <c r="E67" s="21">
        <f t="shared" si="1"/>
        <v>0</v>
      </c>
      <c r="F67" s="21">
        <f t="shared" si="2"/>
        <v>0</v>
      </c>
      <c r="G67" s="21">
        <f ca="1">IF(X67&gt;$R$2,E67+$R$3,IF(X67&lt;0,IF(P66&gt;U67,E67+$R$3,E67),E67))</f>
        <v>0</v>
      </c>
      <c r="H67" s="21">
        <f>IF(X67&lt;$R$2*-1,F67+$R$3,IF(X67&gt;0,(IF(Q66-U67-L49*(1+$R$4)&gt;0,F67+$R$3,F67)),F67))</f>
        <v>5</v>
      </c>
      <c r="I67" s="21">
        <f t="shared" ca="1" si="9"/>
        <v>5</v>
      </c>
      <c r="J67" s="21">
        <f t="shared" ca="1" si="10"/>
        <v>5</v>
      </c>
      <c r="K67" s="39">
        <f t="shared" ca="1" si="26"/>
        <v>0</v>
      </c>
      <c r="L67" s="39">
        <f t="shared" ca="1" si="27"/>
        <v>0</v>
      </c>
      <c r="M67" s="39">
        <f t="shared" ca="1" si="25"/>
        <v>0</v>
      </c>
      <c r="N67" s="39">
        <f t="shared" ca="1" si="11"/>
        <v>0</v>
      </c>
      <c r="O67" s="41">
        <f t="shared" ca="1" si="12"/>
        <v>0.79</v>
      </c>
      <c r="P67" s="40">
        <f t="shared" ca="1" si="13"/>
        <v>24.76</v>
      </c>
      <c r="Q67" s="40">
        <f t="shared" ca="1" si="14"/>
        <v>25.55</v>
      </c>
      <c r="R67" s="21">
        <f t="shared" ca="1" si="15"/>
        <v>25.155000000000001</v>
      </c>
      <c r="S67" s="21" t="str">
        <f t="shared" si="16"/>
        <v/>
      </c>
      <c r="T67" s="47">
        <f t="shared" ca="1" si="17"/>
        <v>26.362500000000001</v>
      </c>
      <c r="U67" s="47">
        <f t="shared" ca="1" si="18"/>
        <v>25.557692307692307</v>
      </c>
      <c r="V67" s="38">
        <f t="shared" si="19"/>
        <v>40000</v>
      </c>
      <c r="W67" s="38">
        <f t="shared" si="20"/>
        <v>130000</v>
      </c>
      <c r="X67" s="38">
        <f t="shared" si="21"/>
        <v>-90000</v>
      </c>
      <c r="Y67" s="38">
        <f t="shared" ca="1" si="22"/>
        <v>2268000</v>
      </c>
      <c r="Z67" s="38">
        <f t="shared" ca="1" si="23"/>
        <v>4050</v>
      </c>
    </row>
    <row r="68" spans="1:26" x14ac:dyDescent="0.2">
      <c r="A68" s="21">
        <f t="shared" si="8"/>
        <v>50</v>
      </c>
      <c r="B68" s="38">
        <f ca="1">model1!B68</f>
        <v>7118.9801279137164</v>
      </c>
      <c r="C68" s="21" t="s">
        <v>50</v>
      </c>
      <c r="D68" s="38">
        <f t="shared" ca="1" si="24"/>
        <v>86.668776808767007</v>
      </c>
      <c r="E68" s="21">
        <f t="shared" si="1"/>
        <v>0</v>
      </c>
      <c r="F68" s="21">
        <f t="shared" si="2"/>
        <v>0</v>
      </c>
      <c r="G68" s="21">
        <f t="shared" ref="G68:G131" ca="1" si="28">IF(X68&gt;$R$2,E68+$R$3,IF(X68&lt;0,IF(P67&gt;U68,E68+$R$3,E68),E68))</f>
        <v>0</v>
      </c>
      <c r="H68" s="21">
        <f t="shared" ref="H68:H131" si="29">IF(X68&lt;$R$2*-1,F68+$R$3,IF(X68&gt;0,(IF(Q67-U68-L50*(1+$R$4)&gt;0,F68+$R$3,F68)),F68))</f>
        <v>5</v>
      </c>
      <c r="I68" s="21">
        <f t="shared" ca="1" si="9"/>
        <v>5</v>
      </c>
      <c r="J68" s="21">
        <f t="shared" ca="1" si="10"/>
        <v>5</v>
      </c>
      <c r="K68" s="39">
        <f t="shared" ca="1" si="26"/>
        <v>0</v>
      </c>
      <c r="L68" s="39">
        <f t="shared" ca="1" si="27"/>
        <v>0</v>
      </c>
      <c r="M68" s="39">
        <f t="shared" ca="1" si="25"/>
        <v>0</v>
      </c>
      <c r="N68" s="39">
        <f t="shared" ca="1" si="11"/>
        <v>0</v>
      </c>
      <c r="O68" s="41">
        <f t="shared" ca="1" si="12"/>
        <v>0.79</v>
      </c>
      <c r="P68" s="40">
        <f t="shared" ca="1" si="13"/>
        <v>24.76</v>
      </c>
      <c r="Q68" s="40">
        <f t="shared" ca="1" si="14"/>
        <v>25.55</v>
      </c>
      <c r="R68" s="21">
        <f t="shared" ca="1" si="15"/>
        <v>25.155000000000001</v>
      </c>
      <c r="S68" s="21" t="str">
        <f t="shared" si="16"/>
        <v/>
      </c>
      <c r="T68" s="47">
        <f t="shared" ca="1" si="17"/>
        <v>26.362500000000001</v>
      </c>
      <c r="U68" s="47">
        <f t="shared" ca="1" si="18"/>
        <v>25.557692307692307</v>
      </c>
      <c r="V68" s="38">
        <f t="shared" si="19"/>
        <v>40000</v>
      </c>
      <c r="W68" s="38">
        <f t="shared" si="20"/>
        <v>130000</v>
      </c>
      <c r="X68" s="38">
        <f t="shared" si="21"/>
        <v>-90000</v>
      </c>
      <c r="Y68" s="38">
        <f t="shared" ca="1" si="22"/>
        <v>2268000</v>
      </c>
      <c r="Z68" s="38">
        <f t="shared" ca="1" si="23"/>
        <v>4050</v>
      </c>
    </row>
    <row r="69" spans="1:26" x14ac:dyDescent="0.2">
      <c r="A69" s="21">
        <f t="shared" si="8"/>
        <v>51</v>
      </c>
      <c r="B69" s="38">
        <f ca="1">model1!B69</f>
        <v>7358.9801279137164</v>
      </c>
      <c r="C69" s="21" t="s">
        <v>50</v>
      </c>
      <c r="D69" s="38">
        <f t="shared" ca="1" si="24"/>
        <v>114.27835989283949</v>
      </c>
      <c r="E69" s="21">
        <f t="shared" si="1"/>
        <v>0</v>
      </c>
      <c r="F69" s="21">
        <f t="shared" si="2"/>
        <v>0</v>
      </c>
      <c r="G69" s="21">
        <f t="shared" ca="1" si="28"/>
        <v>0</v>
      </c>
      <c r="H69" s="21">
        <f t="shared" si="29"/>
        <v>5</v>
      </c>
      <c r="I69" s="21">
        <f t="shared" ca="1" si="9"/>
        <v>5</v>
      </c>
      <c r="J69" s="21">
        <f t="shared" ca="1" si="10"/>
        <v>5</v>
      </c>
      <c r="K69" s="39">
        <f t="shared" ca="1" si="26"/>
        <v>0</v>
      </c>
      <c r="L69" s="39">
        <f t="shared" ca="1" si="27"/>
        <v>0</v>
      </c>
      <c r="M69" s="39">
        <f t="shared" ca="1" si="25"/>
        <v>0</v>
      </c>
      <c r="N69" s="39">
        <f t="shared" ca="1" si="11"/>
        <v>0</v>
      </c>
      <c r="O69" s="41">
        <f t="shared" ca="1" si="12"/>
        <v>0.79</v>
      </c>
      <c r="P69" s="40">
        <f t="shared" ca="1" si="13"/>
        <v>24.76</v>
      </c>
      <c r="Q69" s="40">
        <f t="shared" ca="1" si="14"/>
        <v>25.55</v>
      </c>
      <c r="R69" s="21">
        <f t="shared" ca="1" si="15"/>
        <v>25.155000000000001</v>
      </c>
      <c r="S69" s="21" t="str">
        <f t="shared" si="16"/>
        <v/>
      </c>
      <c r="T69" s="47">
        <f t="shared" ca="1" si="17"/>
        <v>26.362500000000001</v>
      </c>
      <c r="U69" s="47">
        <f t="shared" ca="1" si="18"/>
        <v>25.557692307692307</v>
      </c>
      <c r="V69" s="38">
        <f t="shared" si="19"/>
        <v>40000</v>
      </c>
      <c r="W69" s="38">
        <f t="shared" si="20"/>
        <v>130000</v>
      </c>
      <c r="X69" s="38">
        <f t="shared" si="21"/>
        <v>-90000</v>
      </c>
      <c r="Y69" s="38">
        <f t="shared" ca="1" si="22"/>
        <v>2268000</v>
      </c>
      <c r="Z69" s="38">
        <f t="shared" ca="1" si="23"/>
        <v>4050</v>
      </c>
    </row>
    <row r="70" spans="1:26" x14ac:dyDescent="0.2">
      <c r="A70" s="21">
        <f t="shared" si="8"/>
        <v>52</v>
      </c>
      <c r="B70" s="38">
        <f ca="1">model1!B70</f>
        <v>7598.9801279137164</v>
      </c>
      <c r="C70" s="21" t="s">
        <v>50</v>
      </c>
      <c r="D70" s="38">
        <f t="shared" ca="1" si="24"/>
        <v>167.41663802104449</v>
      </c>
      <c r="E70" s="21">
        <f t="shared" si="1"/>
        <v>0</v>
      </c>
      <c r="F70" s="21">
        <f t="shared" si="2"/>
        <v>0</v>
      </c>
      <c r="G70" s="21">
        <f t="shared" ca="1" si="28"/>
        <v>0</v>
      </c>
      <c r="H70" s="21">
        <f t="shared" si="29"/>
        <v>5</v>
      </c>
      <c r="I70" s="21">
        <f t="shared" ca="1" si="9"/>
        <v>5</v>
      </c>
      <c r="J70" s="21">
        <f t="shared" ca="1" si="10"/>
        <v>5</v>
      </c>
      <c r="K70" s="39">
        <f t="shared" ca="1" si="26"/>
        <v>0</v>
      </c>
      <c r="L70" s="39">
        <f t="shared" ca="1" si="27"/>
        <v>0</v>
      </c>
      <c r="M70" s="39">
        <f t="shared" ca="1" si="25"/>
        <v>0</v>
      </c>
      <c r="N70" s="39">
        <f t="shared" ca="1" si="11"/>
        <v>0</v>
      </c>
      <c r="O70" s="41">
        <f t="shared" ca="1" si="12"/>
        <v>0.79</v>
      </c>
      <c r="P70" s="40">
        <f t="shared" ca="1" si="13"/>
        <v>24.76</v>
      </c>
      <c r="Q70" s="40">
        <f t="shared" ca="1" si="14"/>
        <v>25.55</v>
      </c>
      <c r="R70" s="21">
        <f t="shared" ca="1" si="15"/>
        <v>25.155000000000001</v>
      </c>
      <c r="S70" s="21" t="str">
        <f t="shared" si="16"/>
        <v/>
      </c>
      <c r="T70" s="47">
        <f t="shared" ca="1" si="17"/>
        <v>26.362500000000001</v>
      </c>
      <c r="U70" s="47">
        <f t="shared" ca="1" si="18"/>
        <v>25.557692307692307</v>
      </c>
      <c r="V70" s="38">
        <f t="shared" si="19"/>
        <v>40000</v>
      </c>
      <c r="W70" s="38">
        <f t="shared" si="20"/>
        <v>130000</v>
      </c>
      <c r="X70" s="38">
        <f t="shared" si="21"/>
        <v>-90000</v>
      </c>
      <c r="Y70" s="38">
        <f t="shared" ca="1" si="22"/>
        <v>2268000</v>
      </c>
      <c r="Z70" s="38">
        <f t="shared" ca="1" si="23"/>
        <v>4050</v>
      </c>
    </row>
    <row r="71" spans="1:26" x14ac:dyDescent="0.2">
      <c r="A71" s="21">
        <f t="shared" si="8"/>
        <v>53</v>
      </c>
      <c r="B71" s="38">
        <f ca="1">model1!B71</f>
        <v>7838.9801279137164</v>
      </c>
      <c r="C71" s="21" t="s">
        <v>50</v>
      </c>
      <c r="D71" s="38">
        <f t="shared" ca="1" si="24"/>
        <v>222.51947939341198</v>
      </c>
      <c r="E71" s="21">
        <f t="shared" si="1"/>
        <v>0</v>
      </c>
      <c r="F71" s="21">
        <f t="shared" si="2"/>
        <v>0</v>
      </c>
      <c r="G71" s="21">
        <f t="shared" ca="1" si="28"/>
        <v>0</v>
      </c>
      <c r="H71" s="21">
        <f t="shared" si="29"/>
        <v>5</v>
      </c>
      <c r="I71" s="21">
        <f t="shared" ca="1" si="9"/>
        <v>5</v>
      </c>
      <c r="J71" s="21">
        <f t="shared" ca="1" si="10"/>
        <v>5</v>
      </c>
      <c r="K71" s="39">
        <f t="shared" ca="1" si="26"/>
        <v>0</v>
      </c>
      <c r="L71" s="39">
        <f t="shared" ca="1" si="27"/>
        <v>0</v>
      </c>
      <c r="M71" s="39">
        <f t="shared" ca="1" si="25"/>
        <v>0</v>
      </c>
      <c r="N71" s="39">
        <f t="shared" ca="1" si="11"/>
        <v>0</v>
      </c>
      <c r="O71" s="41">
        <f t="shared" ca="1" si="12"/>
        <v>0.78</v>
      </c>
      <c r="P71" s="40">
        <f t="shared" ca="1" si="13"/>
        <v>24.765000000000001</v>
      </c>
      <c r="Q71" s="40">
        <f t="shared" ca="1" si="14"/>
        <v>25.545000000000002</v>
      </c>
      <c r="R71" s="21">
        <f t="shared" ca="1" si="15"/>
        <v>25.155000000000001</v>
      </c>
      <c r="S71" s="21" t="str">
        <f t="shared" si="16"/>
        <v/>
      </c>
      <c r="T71" s="47">
        <f t="shared" ca="1" si="17"/>
        <v>26.362500000000001</v>
      </c>
      <c r="U71" s="47">
        <f t="shared" ca="1" si="18"/>
        <v>25.557692307692307</v>
      </c>
      <c r="V71" s="38">
        <f t="shared" si="19"/>
        <v>40000</v>
      </c>
      <c r="W71" s="38">
        <f t="shared" si="20"/>
        <v>130000</v>
      </c>
      <c r="X71" s="38">
        <f t="shared" si="21"/>
        <v>-90000</v>
      </c>
      <c r="Y71" s="38">
        <f t="shared" ca="1" si="22"/>
        <v>2268000</v>
      </c>
      <c r="Z71" s="38">
        <f t="shared" ca="1" si="23"/>
        <v>4050</v>
      </c>
    </row>
    <row r="72" spans="1:26" x14ac:dyDescent="0.2">
      <c r="A72" s="21">
        <f t="shared" si="8"/>
        <v>54</v>
      </c>
      <c r="B72" s="38">
        <f ca="1">model1!B72</f>
        <v>8078.9801279137164</v>
      </c>
      <c r="C72" s="21" t="s">
        <v>50</v>
      </c>
      <c r="D72" s="38">
        <f t="shared" ca="1" si="24"/>
        <v>240</v>
      </c>
      <c r="E72" s="21">
        <f t="shared" si="1"/>
        <v>0</v>
      </c>
      <c r="F72" s="21">
        <f t="shared" si="2"/>
        <v>0</v>
      </c>
      <c r="G72" s="21">
        <f t="shared" ca="1" si="28"/>
        <v>0</v>
      </c>
      <c r="H72" s="21">
        <f t="shared" si="29"/>
        <v>5</v>
      </c>
      <c r="I72" s="21">
        <f t="shared" ca="1" si="9"/>
        <v>5</v>
      </c>
      <c r="J72" s="21">
        <f t="shared" ca="1" si="10"/>
        <v>5</v>
      </c>
      <c r="K72" s="39">
        <f t="shared" ca="1" si="26"/>
        <v>0</v>
      </c>
      <c r="L72" s="39">
        <f t="shared" ca="1" si="27"/>
        <v>0</v>
      </c>
      <c r="M72" s="39">
        <f t="shared" ca="1" si="25"/>
        <v>0</v>
      </c>
      <c r="N72" s="39">
        <f t="shared" ca="1" si="11"/>
        <v>0</v>
      </c>
      <c r="O72" s="41">
        <f t="shared" ca="1" si="12"/>
        <v>0.77</v>
      </c>
      <c r="P72" s="40">
        <f t="shared" ca="1" si="13"/>
        <v>24.77</v>
      </c>
      <c r="Q72" s="40">
        <f t="shared" ca="1" si="14"/>
        <v>25.540000000000003</v>
      </c>
      <c r="R72" s="21">
        <f t="shared" ca="1" si="15"/>
        <v>25.155000000000001</v>
      </c>
      <c r="S72" s="21" t="str">
        <f t="shared" si="16"/>
        <v/>
      </c>
      <c r="T72" s="47">
        <f t="shared" ca="1" si="17"/>
        <v>26.362500000000001</v>
      </c>
      <c r="U72" s="47">
        <f t="shared" ca="1" si="18"/>
        <v>25.557692307692307</v>
      </c>
      <c r="V72" s="38">
        <f t="shared" si="19"/>
        <v>40000</v>
      </c>
      <c r="W72" s="38">
        <f t="shared" si="20"/>
        <v>130000</v>
      </c>
      <c r="X72" s="38">
        <f t="shared" si="21"/>
        <v>-90000</v>
      </c>
      <c r="Y72" s="38">
        <f t="shared" ca="1" si="22"/>
        <v>2268000</v>
      </c>
      <c r="Z72" s="38">
        <f t="shared" ca="1" si="23"/>
        <v>4050</v>
      </c>
    </row>
    <row r="73" spans="1:26" x14ac:dyDescent="0.2">
      <c r="A73" s="21">
        <f t="shared" si="8"/>
        <v>55</v>
      </c>
      <c r="B73" s="38">
        <f ca="1">model1!B73</f>
        <v>8318.9801279137173</v>
      </c>
      <c r="C73" s="21" t="s">
        <v>50</v>
      </c>
      <c r="D73" s="38">
        <f t="shared" ca="1" si="24"/>
        <v>240.00000000000023</v>
      </c>
      <c r="E73" s="21">
        <f t="shared" si="1"/>
        <v>0</v>
      </c>
      <c r="F73" s="21">
        <f t="shared" si="2"/>
        <v>0</v>
      </c>
      <c r="G73" s="21">
        <f t="shared" ca="1" si="28"/>
        <v>0</v>
      </c>
      <c r="H73" s="21">
        <f t="shared" si="29"/>
        <v>5</v>
      </c>
      <c r="I73" s="21">
        <f t="shared" ca="1" si="9"/>
        <v>5</v>
      </c>
      <c r="J73" s="21">
        <f t="shared" ca="1" si="10"/>
        <v>5</v>
      </c>
      <c r="K73" s="39">
        <f t="shared" ca="1" si="26"/>
        <v>0</v>
      </c>
      <c r="L73" s="39">
        <f t="shared" ca="1" si="27"/>
        <v>0</v>
      </c>
      <c r="M73" s="39">
        <f t="shared" ca="1" si="25"/>
        <v>0</v>
      </c>
      <c r="N73" s="39">
        <f t="shared" ca="1" si="11"/>
        <v>0</v>
      </c>
      <c r="O73" s="41">
        <f t="shared" ca="1" si="12"/>
        <v>0.76</v>
      </c>
      <c r="P73" s="40">
        <f t="shared" ca="1" si="13"/>
        <v>24.775000000000002</v>
      </c>
      <c r="Q73" s="40">
        <f t="shared" ca="1" si="14"/>
        <v>25.535</v>
      </c>
      <c r="R73" s="21">
        <f t="shared" ca="1" si="15"/>
        <v>25.155000000000001</v>
      </c>
      <c r="S73" s="21" t="str">
        <f t="shared" si="16"/>
        <v/>
      </c>
      <c r="T73" s="47">
        <f t="shared" ca="1" si="17"/>
        <v>26.362500000000001</v>
      </c>
      <c r="U73" s="47">
        <f t="shared" ca="1" si="18"/>
        <v>25.557692307692307</v>
      </c>
      <c r="V73" s="38">
        <f t="shared" si="19"/>
        <v>40000</v>
      </c>
      <c r="W73" s="38">
        <f t="shared" si="20"/>
        <v>130000</v>
      </c>
      <c r="X73" s="38">
        <f t="shared" si="21"/>
        <v>-90000</v>
      </c>
      <c r="Y73" s="38">
        <f t="shared" ca="1" si="22"/>
        <v>2268000</v>
      </c>
      <c r="Z73" s="38">
        <f t="shared" ca="1" si="23"/>
        <v>4050</v>
      </c>
    </row>
    <row r="74" spans="1:26" x14ac:dyDescent="0.2">
      <c r="A74" s="21">
        <f t="shared" si="8"/>
        <v>56</v>
      </c>
      <c r="B74" s="38">
        <f ca="1">model1!B74</f>
        <v>8558.9801279137173</v>
      </c>
      <c r="C74" s="21" t="s">
        <v>50</v>
      </c>
      <c r="D74" s="38">
        <f t="shared" ca="1" si="24"/>
        <v>240.00000000000023</v>
      </c>
      <c r="E74" s="21">
        <f t="shared" si="1"/>
        <v>0</v>
      </c>
      <c r="F74" s="21">
        <f t="shared" si="2"/>
        <v>0</v>
      </c>
      <c r="G74" s="21">
        <f t="shared" ca="1" si="28"/>
        <v>0</v>
      </c>
      <c r="H74" s="21">
        <f t="shared" si="29"/>
        <v>5</v>
      </c>
      <c r="I74" s="21">
        <f t="shared" ca="1" si="9"/>
        <v>5</v>
      </c>
      <c r="J74" s="21">
        <f t="shared" ca="1" si="10"/>
        <v>5</v>
      </c>
      <c r="K74" s="39">
        <f t="shared" ca="1" si="26"/>
        <v>0</v>
      </c>
      <c r="L74" s="39">
        <f t="shared" ca="1" si="27"/>
        <v>0</v>
      </c>
      <c r="M74" s="39">
        <f t="shared" ca="1" si="25"/>
        <v>0</v>
      </c>
      <c r="N74" s="39">
        <f t="shared" ca="1" si="11"/>
        <v>0</v>
      </c>
      <c r="O74" s="41">
        <f t="shared" ca="1" si="12"/>
        <v>0.75</v>
      </c>
      <c r="P74" s="40">
        <f t="shared" ca="1" si="13"/>
        <v>24.78</v>
      </c>
      <c r="Q74" s="40">
        <f t="shared" ca="1" si="14"/>
        <v>25.53</v>
      </c>
      <c r="R74" s="21">
        <f t="shared" ca="1" si="15"/>
        <v>25.155000000000001</v>
      </c>
      <c r="S74" s="21" t="str">
        <f t="shared" si="16"/>
        <v/>
      </c>
      <c r="T74" s="47">
        <f t="shared" ca="1" si="17"/>
        <v>26.362500000000001</v>
      </c>
      <c r="U74" s="47">
        <f t="shared" ca="1" si="18"/>
        <v>25.557692307692307</v>
      </c>
      <c r="V74" s="38">
        <f t="shared" si="19"/>
        <v>40000</v>
      </c>
      <c r="W74" s="38">
        <f t="shared" si="20"/>
        <v>130000</v>
      </c>
      <c r="X74" s="38">
        <f t="shared" si="21"/>
        <v>-90000</v>
      </c>
      <c r="Y74" s="38">
        <f t="shared" ca="1" si="22"/>
        <v>2268000</v>
      </c>
      <c r="Z74" s="38">
        <f t="shared" ca="1" si="23"/>
        <v>4050</v>
      </c>
    </row>
    <row r="75" spans="1:26" x14ac:dyDescent="0.2">
      <c r="A75" s="21">
        <f t="shared" si="8"/>
        <v>57</v>
      </c>
      <c r="B75" s="38">
        <f ca="1">model1!B75</f>
        <v>8798.9801279137173</v>
      </c>
      <c r="C75" s="21" t="s">
        <v>50</v>
      </c>
      <c r="D75" s="38">
        <f t="shared" ca="1" si="24"/>
        <v>240.00000000000023</v>
      </c>
      <c r="E75" s="21">
        <f t="shared" si="1"/>
        <v>0</v>
      </c>
      <c r="F75" s="21">
        <f t="shared" si="2"/>
        <v>0</v>
      </c>
      <c r="G75" s="21">
        <f t="shared" ca="1" si="28"/>
        <v>0</v>
      </c>
      <c r="H75" s="21">
        <f t="shared" si="29"/>
        <v>5</v>
      </c>
      <c r="I75" s="21">
        <f t="shared" ca="1" si="9"/>
        <v>5</v>
      </c>
      <c r="J75" s="21">
        <f t="shared" ca="1" si="10"/>
        <v>5</v>
      </c>
      <c r="K75" s="39">
        <f t="shared" ca="1" si="26"/>
        <v>0</v>
      </c>
      <c r="L75" s="39">
        <f t="shared" ca="1" si="27"/>
        <v>0</v>
      </c>
      <c r="M75" s="39">
        <f t="shared" ca="1" si="25"/>
        <v>0</v>
      </c>
      <c r="N75" s="39">
        <f t="shared" ca="1" si="11"/>
        <v>0</v>
      </c>
      <c r="O75" s="41">
        <f t="shared" ca="1" si="12"/>
        <v>0.74</v>
      </c>
      <c r="P75" s="40">
        <f t="shared" ca="1" si="13"/>
        <v>24.785</v>
      </c>
      <c r="Q75" s="40">
        <f t="shared" ca="1" si="14"/>
        <v>25.525000000000002</v>
      </c>
      <c r="R75" s="21">
        <f t="shared" ca="1" si="15"/>
        <v>25.155000000000001</v>
      </c>
      <c r="S75" s="21" t="str">
        <f t="shared" si="16"/>
        <v/>
      </c>
      <c r="T75" s="47">
        <f t="shared" ca="1" si="17"/>
        <v>26.362500000000001</v>
      </c>
      <c r="U75" s="47">
        <f t="shared" ca="1" si="18"/>
        <v>25.557692307692307</v>
      </c>
      <c r="V75" s="38">
        <f t="shared" si="19"/>
        <v>40000</v>
      </c>
      <c r="W75" s="38">
        <f t="shared" si="20"/>
        <v>130000</v>
      </c>
      <c r="X75" s="38">
        <f t="shared" si="21"/>
        <v>-90000</v>
      </c>
      <c r="Y75" s="38">
        <f t="shared" ca="1" si="22"/>
        <v>2268000</v>
      </c>
      <c r="Z75" s="38">
        <f t="shared" ca="1" si="23"/>
        <v>4050</v>
      </c>
    </row>
    <row r="76" spans="1:26" x14ac:dyDescent="0.2">
      <c r="A76" s="21">
        <f t="shared" si="8"/>
        <v>58</v>
      </c>
      <c r="B76" s="38">
        <f ca="1">model1!B76</f>
        <v>9038.9801279137173</v>
      </c>
      <c r="C76" s="21" t="s">
        <v>50</v>
      </c>
      <c r="D76" s="38">
        <f t="shared" ca="1" si="24"/>
        <v>240.00000000000023</v>
      </c>
      <c r="E76" s="21">
        <f t="shared" si="1"/>
        <v>0</v>
      </c>
      <c r="F76" s="21">
        <f t="shared" si="2"/>
        <v>0</v>
      </c>
      <c r="G76" s="21">
        <f t="shared" ca="1" si="28"/>
        <v>0</v>
      </c>
      <c r="H76" s="21">
        <f t="shared" si="29"/>
        <v>5</v>
      </c>
      <c r="I76" s="21">
        <f t="shared" ca="1" si="9"/>
        <v>5</v>
      </c>
      <c r="J76" s="21">
        <f t="shared" ca="1" si="10"/>
        <v>5</v>
      </c>
      <c r="K76" s="39">
        <f t="shared" ca="1" si="26"/>
        <v>0</v>
      </c>
      <c r="L76" s="39">
        <f t="shared" ca="1" si="27"/>
        <v>0</v>
      </c>
      <c r="M76" s="39">
        <f t="shared" ca="1" si="25"/>
        <v>0</v>
      </c>
      <c r="N76" s="39">
        <f t="shared" ca="1" si="11"/>
        <v>0</v>
      </c>
      <c r="O76" s="41">
        <f t="shared" ca="1" si="12"/>
        <v>0.73</v>
      </c>
      <c r="P76" s="40">
        <f t="shared" ca="1" si="13"/>
        <v>24.790000000000003</v>
      </c>
      <c r="Q76" s="40">
        <f t="shared" ca="1" si="14"/>
        <v>25.52</v>
      </c>
      <c r="R76" s="21">
        <f t="shared" ca="1" si="15"/>
        <v>25.155000000000001</v>
      </c>
      <c r="S76" s="21" t="str">
        <f t="shared" si="16"/>
        <v/>
      </c>
      <c r="T76" s="47">
        <f t="shared" ca="1" si="17"/>
        <v>26.362500000000001</v>
      </c>
      <c r="U76" s="47">
        <f t="shared" ca="1" si="18"/>
        <v>25.557692307692307</v>
      </c>
      <c r="V76" s="38">
        <f t="shared" si="19"/>
        <v>40000</v>
      </c>
      <c r="W76" s="38">
        <f t="shared" si="20"/>
        <v>130000</v>
      </c>
      <c r="X76" s="38">
        <f t="shared" si="21"/>
        <v>-90000</v>
      </c>
      <c r="Y76" s="38">
        <f t="shared" ca="1" si="22"/>
        <v>2268000</v>
      </c>
      <c r="Z76" s="38">
        <f t="shared" ca="1" si="23"/>
        <v>4050</v>
      </c>
    </row>
    <row r="77" spans="1:26" x14ac:dyDescent="0.2">
      <c r="A77" s="21">
        <f t="shared" si="8"/>
        <v>59</v>
      </c>
      <c r="B77" s="38">
        <f ca="1">model1!B77</f>
        <v>9278.9801279137173</v>
      </c>
      <c r="C77" s="21" t="s">
        <v>50</v>
      </c>
      <c r="D77" s="38">
        <f t="shared" ca="1" si="24"/>
        <v>240</v>
      </c>
      <c r="E77" s="21">
        <f t="shared" si="1"/>
        <v>0</v>
      </c>
      <c r="F77" s="21">
        <f t="shared" si="2"/>
        <v>0</v>
      </c>
      <c r="G77" s="21">
        <f t="shared" ca="1" si="28"/>
        <v>0</v>
      </c>
      <c r="H77" s="21">
        <f t="shared" si="29"/>
        <v>5</v>
      </c>
      <c r="I77" s="21">
        <f t="shared" ca="1" si="9"/>
        <v>5</v>
      </c>
      <c r="J77" s="21">
        <f t="shared" ca="1" si="10"/>
        <v>5</v>
      </c>
      <c r="K77" s="39">
        <f t="shared" ca="1" si="26"/>
        <v>0</v>
      </c>
      <c r="L77" s="39">
        <f t="shared" ca="1" si="27"/>
        <v>0</v>
      </c>
      <c r="M77" s="39">
        <f t="shared" ca="1" si="25"/>
        <v>0</v>
      </c>
      <c r="N77" s="39">
        <f t="shared" ca="1" si="11"/>
        <v>0</v>
      </c>
      <c r="O77" s="41">
        <f t="shared" ca="1" si="12"/>
        <v>0.72</v>
      </c>
      <c r="P77" s="40">
        <f t="shared" ca="1" si="13"/>
        <v>24.795000000000002</v>
      </c>
      <c r="Q77" s="40">
        <f t="shared" ca="1" si="14"/>
        <v>25.515000000000001</v>
      </c>
      <c r="R77" s="21">
        <f t="shared" ca="1" si="15"/>
        <v>25.155000000000001</v>
      </c>
      <c r="S77" s="21" t="str">
        <f t="shared" si="16"/>
        <v/>
      </c>
      <c r="T77" s="47">
        <f t="shared" ca="1" si="17"/>
        <v>26.362500000000001</v>
      </c>
      <c r="U77" s="47">
        <f t="shared" ca="1" si="18"/>
        <v>25.557692307692307</v>
      </c>
      <c r="V77" s="38">
        <f t="shared" si="19"/>
        <v>40000</v>
      </c>
      <c r="W77" s="38">
        <f t="shared" si="20"/>
        <v>130000</v>
      </c>
      <c r="X77" s="38">
        <f t="shared" si="21"/>
        <v>-90000</v>
      </c>
      <c r="Y77" s="38">
        <f t="shared" ca="1" si="22"/>
        <v>2268000</v>
      </c>
      <c r="Z77" s="38">
        <f t="shared" ca="1" si="23"/>
        <v>4050</v>
      </c>
    </row>
    <row r="78" spans="1:26" x14ac:dyDescent="0.2">
      <c r="A78" s="21">
        <f t="shared" si="8"/>
        <v>60</v>
      </c>
      <c r="B78" s="38">
        <f ca="1">model1!B78</f>
        <v>9518.9801279137173</v>
      </c>
      <c r="C78" s="21" t="s">
        <v>50</v>
      </c>
      <c r="D78" s="38">
        <f t="shared" ca="1" si="24"/>
        <v>240</v>
      </c>
      <c r="E78" s="21">
        <f t="shared" si="1"/>
        <v>0</v>
      </c>
      <c r="F78" s="21">
        <f t="shared" si="2"/>
        <v>0</v>
      </c>
      <c r="G78" s="21">
        <f t="shared" ca="1" si="28"/>
        <v>0</v>
      </c>
      <c r="H78" s="21">
        <f t="shared" si="29"/>
        <v>5</v>
      </c>
      <c r="I78" s="21">
        <f t="shared" ca="1" si="9"/>
        <v>5</v>
      </c>
      <c r="J78" s="21">
        <f t="shared" ca="1" si="10"/>
        <v>5</v>
      </c>
      <c r="K78" s="39">
        <f t="shared" ca="1" si="26"/>
        <v>0</v>
      </c>
      <c r="L78" s="39">
        <f t="shared" ca="1" si="27"/>
        <v>0</v>
      </c>
      <c r="M78" s="39">
        <f t="shared" ca="1" si="25"/>
        <v>0</v>
      </c>
      <c r="N78" s="39">
        <f t="shared" ca="1" si="11"/>
        <v>0</v>
      </c>
      <c r="O78" s="41">
        <f t="shared" ca="1" si="12"/>
        <v>0.71</v>
      </c>
      <c r="P78" s="40">
        <f t="shared" ca="1" si="13"/>
        <v>24.8</v>
      </c>
      <c r="Q78" s="40">
        <f t="shared" ca="1" si="14"/>
        <v>25.51</v>
      </c>
      <c r="R78" s="21">
        <f t="shared" ca="1" si="15"/>
        <v>25.155000000000001</v>
      </c>
      <c r="S78" s="21" t="str">
        <f t="shared" si="16"/>
        <v/>
      </c>
      <c r="T78" s="47">
        <f t="shared" ca="1" si="17"/>
        <v>26.362500000000001</v>
      </c>
      <c r="U78" s="47">
        <f t="shared" ca="1" si="18"/>
        <v>25.557692307692307</v>
      </c>
      <c r="V78" s="38">
        <f t="shared" si="19"/>
        <v>40000</v>
      </c>
      <c r="W78" s="38">
        <f t="shared" si="20"/>
        <v>130000</v>
      </c>
      <c r="X78" s="38">
        <f t="shared" si="21"/>
        <v>-90000</v>
      </c>
      <c r="Y78" s="38">
        <f t="shared" ca="1" si="22"/>
        <v>2268000</v>
      </c>
      <c r="Z78" s="38">
        <f t="shared" ca="1" si="23"/>
        <v>4050</v>
      </c>
    </row>
    <row r="79" spans="1:26" x14ac:dyDescent="0.2">
      <c r="A79" s="21">
        <f t="shared" si="8"/>
        <v>61</v>
      </c>
      <c r="B79" s="38">
        <f ca="1">model1!B79</f>
        <v>9758.9801279137173</v>
      </c>
      <c r="C79" s="21" t="s">
        <v>50</v>
      </c>
      <c r="D79" s="38">
        <f t="shared" ca="1" si="24"/>
        <v>240</v>
      </c>
      <c r="E79" s="21">
        <f t="shared" si="1"/>
        <v>0</v>
      </c>
      <c r="F79" s="21">
        <f t="shared" si="2"/>
        <v>0</v>
      </c>
      <c r="G79" s="21">
        <f t="shared" ca="1" si="28"/>
        <v>0</v>
      </c>
      <c r="H79" s="21">
        <f t="shared" si="29"/>
        <v>5</v>
      </c>
      <c r="I79" s="21">
        <f t="shared" ca="1" si="9"/>
        <v>5</v>
      </c>
      <c r="J79" s="21">
        <f t="shared" ca="1" si="10"/>
        <v>5</v>
      </c>
      <c r="K79" s="39">
        <f t="shared" ca="1" si="26"/>
        <v>0</v>
      </c>
      <c r="L79" s="39">
        <f t="shared" ca="1" si="27"/>
        <v>0</v>
      </c>
      <c r="M79" s="39">
        <f t="shared" ca="1" si="25"/>
        <v>0</v>
      </c>
      <c r="N79" s="39">
        <f t="shared" ca="1" si="11"/>
        <v>0</v>
      </c>
      <c r="O79" s="41">
        <f t="shared" ca="1" si="12"/>
        <v>0.7</v>
      </c>
      <c r="P79" s="40">
        <f t="shared" ca="1" si="13"/>
        <v>24.805</v>
      </c>
      <c r="Q79" s="40">
        <f t="shared" ca="1" si="14"/>
        <v>25.505000000000003</v>
      </c>
      <c r="R79" s="21">
        <f t="shared" ca="1" si="15"/>
        <v>25.155000000000001</v>
      </c>
      <c r="S79" s="21" t="str">
        <f t="shared" si="16"/>
        <v/>
      </c>
      <c r="T79" s="47">
        <f t="shared" ca="1" si="17"/>
        <v>26.362500000000001</v>
      </c>
      <c r="U79" s="47">
        <f t="shared" ca="1" si="18"/>
        <v>25.557692307692307</v>
      </c>
      <c r="V79" s="38">
        <f t="shared" si="19"/>
        <v>40000</v>
      </c>
      <c r="W79" s="38">
        <f t="shared" si="20"/>
        <v>130000</v>
      </c>
      <c r="X79" s="38">
        <f t="shared" si="21"/>
        <v>-90000</v>
      </c>
      <c r="Y79" s="38">
        <f t="shared" ca="1" si="22"/>
        <v>2268000</v>
      </c>
      <c r="Z79" s="38">
        <f t="shared" ca="1" si="23"/>
        <v>4050</v>
      </c>
    </row>
    <row r="80" spans="1:26" x14ac:dyDescent="0.2">
      <c r="A80" s="21">
        <f t="shared" si="8"/>
        <v>62</v>
      </c>
      <c r="B80" s="38">
        <f ca="1">model1!B80</f>
        <v>9998.9801279137173</v>
      </c>
      <c r="C80" s="21" t="s">
        <v>50</v>
      </c>
      <c r="D80" s="38">
        <f t="shared" ca="1" si="24"/>
        <v>240</v>
      </c>
      <c r="E80" s="21">
        <f t="shared" si="1"/>
        <v>0</v>
      </c>
      <c r="F80" s="21">
        <f t="shared" si="2"/>
        <v>0</v>
      </c>
      <c r="G80" s="21">
        <f t="shared" ca="1" si="28"/>
        <v>0</v>
      </c>
      <c r="H80" s="21">
        <f t="shared" si="29"/>
        <v>5</v>
      </c>
      <c r="I80" s="21">
        <f t="shared" ca="1" si="9"/>
        <v>5</v>
      </c>
      <c r="J80" s="21">
        <f t="shared" ca="1" si="10"/>
        <v>5</v>
      </c>
      <c r="K80" s="39">
        <f t="shared" ca="1" si="26"/>
        <v>0</v>
      </c>
      <c r="L80" s="39">
        <f t="shared" ca="1" si="27"/>
        <v>0</v>
      </c>
      <c r="M80" s="39">
        <f t="shared" ca="1" si="25"/>
        <v>0</v>
      </c>
      <c r="N80" s="39">
        <f t="shared" ca="1" si="11"/>
        <v>0</v>
      </c>
      <c r="O80" s="41">
        <f t="shared" ca="1" si="12"/>
        <v>0.69</v>
      </c>
      <c r="P80" s="40">
        <f t="shared" ca="1" si="13"/>
        <v>24.810000000000002</v>
      </c>
      <c r="Q80" s="40">
        <f t="shared" ca="1" si="14"/>
        <v>25.5</v>
      </c>
      <c r="R80" s="21">
        <f t="shared" ca="1" si="15"/>
        <v>25.155000000000001</v>
      </c>
      <c r="S80" s="21" t="str">
        <f t="shared" si="16"/>
        <v/>
      </c>
      <c r="T80" s="47">
        <f t="shared" ca="1" si="17"/>
        <v>26.362500000000001</v>
      </c>
      <c r="U80" s="47">
        <f t="shared" ca="1" si="18"/>
        <v>25.557692307692307</v>
      </c>
      <c r="V80" s="38">
        <f t="shared" si="19"/>
        <v>40000</v>
      </c>
      <c r="W80" s="38">
        <f t="shared" si="20"/>
        <v>130000</v>
      </c>
      <c r="X80" s="38">
        <f t="shared" si="21"/>
        <v>-90000</v>
      </c>
      <c r="Y80" s="38">
        <f t="shared" ca="1" si="22"/>
        <v>2268000</v>
      </c>
      <c r="Z80" s="38">
        <f t="shared" ca="1" si="23"/>
        <v>4050</v>
      </c>
    </row>
    <row r="81" spans="1:26" x14ac:dyDescent="0.2">
      <c r="A81" s="21">
        <f t="shared" si="8"/>
        <v>63</v>
      </c>
      <c r="B81" s="38">
        <f ca="1">model1!B81</f>
        <v>10238.980127913717</v>
      </c>
      <c r="C81" s="21" t="s">
        <v>50</v>
      </c>
      <c r="D81" s="38">
        <f t="shared" ca="1" si="24"/>
        <v>240</v>
      </c>
      <c r="E81" s="21">
        <f t="shared" si="1"/>
        <v>0</v>
      </c>
      <c r="F81" s="21">
        <f t="shared" si="2"/>
        <v>0</v>
      </c>
      <c r="G81" s="21">
        <f t="shared" ca="1" si="28"/>
        <v>0</v>
      </c>
      <c r="H81" s="21">
        <f t="shared" si="29"/>
        <v>5</v>
      </c>
      <c r="I81" s="21">
        <f t="shared" ca="1" si="9"/>
        <v>5</v>
      </c>
      <c r="J81" s="21">
        <f t="shared" ca="1" si="10"/>
        <v>5</v>
      </c>
      <c r="K81" s="39">
        <f t="shared" ca="1" si="26"/>
        <v>0</v>
      </c>
      <c r="L81" s="39">
        <f t="shared" ca="1" si="27"/>
        <v>0</v>
      </c>
      <c r="M81" s="39">
        <f t="shared" ca="1" si="25"/>
        <v>0</v>
      </c>
      <c r="N81" s="39">
        <f t="shared" ca="1" si="11"/>
        <v>0</v>
      </c>
      <c r="O81" s="41">
        <f t="shared" ca="1" si="12"/>
        <v>0.67999999999999994</v>
      </c>
      <c r="P81" s="40">
        <f t="shared" ca="1" si="13"/>
        <v>24.815000000000001</v>
      </c>
      <c r="Q81" s="40">
        <f t="shared" ca="1" si="14"/>
        <v>25.495000000000001</v>
      </c>
      <c r="R81" s="21">
        <f t="shared" ca="1" si="15"/>
        <v>25.155000000000001</v>
      </c>
      <c r="S81" s="21" t="str">
        <f t="shared" si="16"/>
        <v/>
      </c>
      <c r="T81" s="47">
        <f t="shared" ca="1" si="17"/>
        <v>26.362500000000001</v>
      </c>
      <c r="U81" s="47">
        <f t="shared" ca="1" si="18"/>
        <v>25.557692307692307</v>
      </c>
      <c r="V81" s="38">
        <f t="shared" si="19"/>
        <v>40000</v>
      </c>
      <c r="W81" s="38">
        <f t="shared" si="20"/>
        <v>130000</v>
      </c>
      <c r="X81" s="38">
        <f t="shared" si="21"/>
        <v>-90000</v>
      </c>
      <c r="Y81" s="38">
        <f t="shared" ca="1" si="22"/>
        <v>2268000</v>
      </c>
      <c r="Z81" s="38">
        <f t="shared" ca="1" si="23"/>
        <v>4050</v>
      </c>
    </row>
    <row r="82" spans="1:26" x14ac:dyDescent="0.2">
      <c r="A82" s="21">
        <f t="shared" si="8"/>
        <v>64</v>
      </c>
      <c r="B82" s="38">
        <f ca="1">model1!B82</f>
        <v>10478.980127913717</v>
      </c>
      <c r="C82" s="21" t="s">
        <v>50</v>
      </c>
      <c r="D82" s="38">
        <f t="shared" ca="1" si="24"/>
        <v>240</v>
      </c>
      <c r="E82" s="21">
        <f t="shared" si="1"/>
        <v>0</v>
      </c>
      <c r="F82" s="21">
        <f t="shared" si="2"/>
        <v>0</v>
      </c>
      <c r="G82" s="21">
        <f t="shared" ca="1" si="28"/>
        <v>0</v>
      </c>
      <c r="H82" s="21">
        <f t="shared" si="29"/>
        <v>5</v>
      </c>
      <c r="I82" s="21">
        <f t="shared" ca="1" si="9"/>
        <v>5</v>
      </c>
      <c r="J82" s="21">
        <f t="shared" ca="1" si="10"/>
        <v>5</v>
      </c>
      <c r="K82" s="39">
        <f t="shared" ca="1" si="26"/>
        <v>0</v>
      </c>
      <c r="L82" s="39">
        <f t="shared" ca="1" si="27"/>
        <v>0</v>
      </c>
      <c r="M82" s="39">
        <f t="shared" ca="1" si="25"/>
        <v>0</v>
      </c>
      <c r="N82" s="39">
        <f t="shared" ca="1" si="11"/>
        <v>0</v>
      </c>
      <c r="O82" s="41">
        <f t="shared" ca="1" si="12"/>
        <v>0.66999999999999993</v>
      </c>
      <c r="P82" s="40">
        <f t="shared" ca="1" si="13"/>
        <v>24.82</v>
      </c>
      <c r="Q82" s="40">
        <f t="shared" ca="1" si="14"/>
        <v>25.490000000000002</v>
      </c>
      <c r="R82" s="21">
        <f t="shared" ca="1" si="15"/>
        <v>25.155000000000001</v>
      </c>
      <c r="S82" s="21" t="str">
        <f t="shared" si="16"/>
        <v/>
      </c>
      <c r="T82" s="47">
        <f t="shared" ca="1" si="17"/>
        <v>26.362500000000001</v>
      </c>
      <c r="U82" s="47">
        <f t="shared" ca="1" si="18"/>
        <v>25.557692307692307</v>
      </c>
      <c r="V82" s="38">
        <f t="shared" si="19"/>
        <v>40000</v>
      </c>
      <c r="W82" s="38">
        <f t="shared" si="20"/>
        <v>130000</v>
      </c>
      <c r="X82" s="38">
        <f t="shared" si="21"/>
        <v>-90000</v>
      </c>
      <c r="Y82" s="38">
        <f t="shared" ca="1" si="22"/>
        <v>2268000</v>
      </c>
      <c r="Z82" s="38">
        <f t="shared" ca="1" si="23"/>
        <v>4050</v>
      </c>
    </row>
    <row r="83" spans="1:26" x14ac:dyDescent="0.2">
      <c r="A83" s="21">
        <f t="shared" si="8"/>
        <v>65</v>
      </c>
      <c r="B83" s="38">
        <f ca="1">model1!B83</f>
        <v>10718.980127913717</v>
      </c>
      <c r="C83" s="21" t="s">
        <v>50</v>
      </c>
      <c r="D83" s="38">
        <f t="shared" ca="1" si="24"/>
        <v>240</v>
      </c>
      <c r="E83" s="21">
        <f t="shared" si="1"/>
        <v>0</v>
      </c>
      <c r="F83" s="21">
        <f t="shared" si="2"/>
        <v>0</v>
      </c>
      <c r="G83" s="21">
        <f t="shared" ca="1" si="28"/>
        <v>0</v>
      </c>
      <c r="H83" s="21">
        <f t="shared" si="29"/>
        <v>5</v>
      </c>
      <c r="I83" s="21">
        <f t="shared" ca="1" si="9"/>
        <v>5</v>
      </c>
      <c r="J83" s="21">
        <f t="shared" ca="1" si="10"/>
        <v>5</v>
      </c>
      <c r="K83" s="39">
        <f t="shared" ca="1" si="26"/>
        <v>0</v>
      </c>
      <c r="L83" s="39">
        <f t="shared" ca="1" si="27"/>
        <v>0</v>
      </c>
      <c r="M83" s="39">
        <f t="shared" ca="1" si="25"/>
        <v>0</v>
      </c>
      <c r="N83" s="39">
        <f t="shared" ca="1" si="11"/>
        <v>0</v>
      </c>
      <c r="O83" s="41">
        <f t="shared" ca="1" si="12"/>
        <v>0.65999999999999992</v>
      </c>
      <c r="P83" s="40">
        <f t="shared" ca="1" si="13"/>
        <v>24.825000000000003</v>
      </c>
      <c r="Q83" s="40">
        <f t="shared" ca="1" si="14"/>
        <v>25.484999999999999</v>
      </c>
      <c r="R83" s="21">
        <f t="shared" ca="1" si="15"/>
        <v>25.155000000000001</v>
      </c>
      <c r="S83" s="21" t="str">
        <f t="shared" si="16"/>
        <v/>
      </c>
      <c r="T83" s="47">
        <f t="shared" ca="1" si="17"/>
        <v>26.362500000000001</v>
      </c>
      <c r="U83" s="47">
        <f t="shared" ca="1" si="18"/>
        <v>25.557692307692307</v>
      </c>
      <c r="V83" s="38">
        <f t="shared" si="19"/>
        <v>40000</v>
      </c>
      <c r="W83" s="38">
        <f t="shared" si="20"/>
        <v>130000</v>
      </c>
      <c r="X83" s="38">
        <f t="shared" si="21"/>
        <v>-90000</v>
      </c>
      <c r="Y83" s="38">
        <f t="shared" ca="1" si="22"/>
        <v>2268000</v>
      </c>
      <c r="Z83" s="38">
        <f t="shared" ca="1" si="23"/>
        <v>4050</v>
      </c>
    </row>
    <row r="84" spans="1:26" x14ac:dyDescent="0.2">
      <c r="A84" s="21">
        <f t="shared" si="8"/>
        <v>66</v>
      </c>
      <c r="B84" s="38">
        <f ca="1">model1!B84</f>
        <v>10958.980127913717</v>
      </c>
      <c r="C84" s="21" t="s">
        <v>50</v>
      </c>
      <c r="D84" s="38">
        <f t="shared" ca="1" si="24"/>
        <v>240</v>
      </c>
      <c r="E84" s="21">
        <f t="shared" ref="E84:E147" si="30">MAX(0,IF(C84="Buy",E83+1,E83-MAX(1,ROUND($F$5*E83,0))))</f>
        <v>0</v>
      </c>
      <c r="F84" s="21">
        <f t="shared" ref="F84:F147" si="31">MAX(0,IF(C84="Sell",F83+1,F83-MAX(1,ROUND($F$5*F83,0))))</f>
        <v>0</v>
      </c>
      <c r="G84" s="21">
        <f t="shared" ca="1" si="28"/>
        <v>0</v>
      </c>
      <c r="H84" s="21">
        <f t="shared" si="29"/>
        <v>5</v>
      </c>
      <c r="I84" s="21">
        <f t="shared" ca="1" si="9"/>
        <v>5</v>
      </c>
      <c r="J84" s="21">
        <f t="shared" ca="1" si="10"/>
        <v>5</v>
      </c>
      <c r="K84" s="39">
        <f t="shared" ca="1" si="26"/>
        <v>0</v>
      </c>
      <c r="L84" s="39">
        <f t="shared" ca="1" si="27"/>
        <v>0</v>
      </c>
      <c r="M84" s="39">
        <f t="shared" ca="1" si="25"/>
        <v>0</v>
      </c>
      <c r="N84" s="39">
        <f t="shared" ca="1" si="11"/>
        <v>0</v>
      </c>
      <c r="O84" s="41">
        <f t="shared" ca="1" si="12"/>
        <v>0.64999999999999991</v>
      </c>
      <c r="P84" s="40">
        <f t="shared" ca="1" si="13"/>
        <v>24.830000000000002</v>
      </c>
      <c r="Q84" s="40">
        <f t="shared" ca="1" si="14"/>
        <v>25.48</v>
      </c>
      <c r="R84" s="21">
        <f t="shared" ca="1" si="15"/>
        <v>25.155000000000001</v>
      </c>
      <c r="S84" s="21" t="str">
        <f t="shared" si="16"/>
        <v/>
      </c>
      <c r="T84" s="47">
        <f t="shared" ca="1" si="17"/>
        <v>26.362500000000001</v>
      </c>
      <c r="U84" s="47">
        <f t="shared" ca="1" si="18"/>
        <v>25.557692307692307</v>
      </c>
      <c r="V84" s="38">
        <f t="shared" si="19"/>
        <v>40000</v>
      </c>
      <c r="W84" s="38">
        <f t="shared" si="20"/>
        <v>130000</v>
      </c>
      <c r="X84" s="38">
        <f t="shared" si="21"/>
        <v>-90000</v>
      </c>
      <c r="Y84" s="38">
        <f t="shared" ca="1" si="22"/>
        <v>2268000</v>
      </c>
      <c r="Z84" s="38">
        <f t="shared" ca="1" si="23"/>
        <v>4050</v>
      </c>
    </row>
    <row r="85" spans="1:26" x14ac:dyDescent="0.2">
      <c r="A85" s="21">
        <f t="shared" ref="A85:A148" si="32">A84+1</f>
        <v>67</v>
      </c>
      <c r="B85" s="38">
        <f ca="1">model1!B85</f>
        <v>11198.980127913717</v>
      </c>
      <c r="C85" s="21" t="s">
        <v>50</v>
      </c>
      <c r="D85" s="38">
        <f t="shared" ca="1" si="24"/>
        <v>240</v>
      </c>
      <c r="E85" s="21">
        <f t="shared" si="30"/>
        <v>0</v>
      </c>
      <c r="F85" s="21">
        <f t="shared" si="31"/>
        <v>0</v>
      </c>
      <c r="G85" s="21">
        <f t="shared" ca="1" si="28"/>
        <v>0</v>
      </c>
      <c r="H85" s="21">
        <f t="shared" si="29"/>
        <v>5</v>
      </c>
      <c r="I85" s="21">
        <f t="shared" ref="I85:I148" ca="1" si="33">IF(H85&gt;4,IF(G85&lt;H85*$U$2,H85,G85),G85)</f>
        <v>5</v>
      </c>
      <c r="J85" s="21">
        <f t="shared" ref="J85:J148" ca="1" si="34">IF(G85&gt;4,IF(H85&lt;G85*$U$2,G85,H85),H85)</f>
        <v>5</v>
      </c>
      <c r="K85" s="39">
        <f t="shared" ca="1" si="26"/>
        <v>0</v>
      </c>
      <c r="L85" s="39">
        <f t="shared" ca="1" si="27"/>
        <v>0</v>
      </c>
      <c r="M85" s="39">
        <f t="shared" ca="1" si="25"/>
        <v>0</v>
      </c>
      <c r="N85" s="39">
        <f t="shared" ref="N85:N148" ca="1" si="35">IF(I85&lt;&gt;J85,L85,MAX(K85,L85))</f>
        <v>0</v>
      </c>
      <c r="O85" s="41">
        <f t="shared" ref="O85:O148" ca="1" si="36">MAX($L$2,N85+$L$4,M85+0.01,IF(C85="Sell",VLOOKUP(F85,Trans2,2,FALSE),IF(C85="Buy",VLOOKUP(E85,Trans2,2,FALSE),0))+VLOOKUP(D85,Intensity2,2,TRUE)+O84)</f>
        <v>0.6399999999999999</v>
      </c>
      <c r="P85" s="40">
        <f t="shared" ref="P85:P148" ca="1" si="37">IF(C85="Sell",Q85-O85,IF(C85="Buy",P84-M85,((P84+Q84)/2-O85/2)))</f>
        <v>24.835000000000001</v>
      </c>
      <c r="Q85" s="40">
        <f t="shared" ref="Q85:Q148" ca="1" si="38">IF(C85="Sell",Q84+N85,IF(C85="Buy",P85+O85,((P84+Q84)/2+O85/2)))</f>
        <v>25.475000000000001</v>
      </c>
      <c r="R85" s="21">
        <f t="shared" ref="R85:R148" ca="1" si="39">(P85+Q85)/2</f>
        <v>25.155000000000001</v>
      </c>
      <c r="S85" s="21" t="str">
        <f t="shared" ref="S85:S148" si="40">IF(C85="Buy",P84,IF(C85="Sell",Q84,""))</f>
        <v/>
      </c>
      <c r="T85" s="47">
        <f t="shared" ref="T85:T148" ca="1" si="41">IF(C85="Buy",(S85*10000+V84*T84)/(V84+10000),T84)</f>
        <v>26.362500000000001</v>
      </c>
      <c r="U85" s="47">
        <f t="shared" ref="U85:U148" ca="1" si="42">IF(C85="Sell",(S85*10000+W84*U84)/(W84+10000),U84)</f>
        <v>25.557692307692307</v>
      </c>
      <c r="V85" s="38">
        <f t="shared" ref="V85:V148" si="43">IF(C85="Buy",V84+10000,V84)</f>
        <v>40000</v>
      </c>
      <c r="W85" s="38">
        <f t="shared" ref="W85:W148" si="44">IF(C85="Sell",W84+10000,W84)</f>
        <v>130000</v>
      </c>
      <c r="X85" s="38">
        <f t="shared" ref="X85:X148" si="45">V85-W85</f>
        <v>-90000</v>
      </c>
      <c r="Y85" s="38">
        <f t="shared" ref="Y85:Y148" ca="1" si="46">W85*U85-V85*T85</f>
        <v>2268000</v>
      </c>
      <c r="Z85" s="38">
        <f t="shared" ref="Z85:Z148" ca="1" si="47">X85*R85+Y85</f>
        <v>4050</v>
      </c>
    </row>
    <row r="86" spans="1:26" x14ac:dyDescent="0.2">
      <c r="A86" s="21">
        <f t="shared" si="32"/>
        <v>68</v>
      </c>
      <c r="B86" s="38">
        <f ca="1">model1!B86</f>
        <v>11438.980127913717</v>
      </c>
      <c r="C86" s="21" t="s">
        <v>50</v>
      </c>
      <c r="D86" s="38">
        <f t="shared" ca="1" si="24"/>
        <v>240</v>
      </c>
      <c r="E86" s="21">
        <f t="shared" si="30"/>
        <v>0</v>
      </c>
      <c r="F86" s="21">
        <f t="shared" si="31"/>
        <v>0</v>
      </c>
      <c r="G86" s="21">
        <f t="shared" ca="1" si="28"/>
        <v>0</v>
      </c>
      <c r="H86" s="21">
        <f t="shared" si="29"/>
        <v>5</v>
      </c>
      <c r="I86" s="21">
        <f t="shared" ca="1" si="33"/>
        <v>5</v>
      </c>
      <c r="J86" s="21">
        <f t="shared" ca="1" si="34"/>
        <v>5</v>
      </c>
      <c r="K86" s="39">
        <f t="shared" ca="1" si="26"/>
        <v>0</v>
      </c>
      <c r="L86" s="39">
        <f t="shared" ca="1" si="27"/>
        <v>0</v>
      </c>
      <c r="M86" s="39">
        <f t="shared" ca="1" si="25"/>
        <v>0</v>
      </c>
      <c r="N86" s="39">
        <f t="shared" ca="1" si="35"/>
        <v>0</v>
      </c>
      <c r="O86" s="41">
        <f t="shared" ca="1" si="36"/>
        <v>0.62999999999999989</v>
      </c>
      <c r="P86" s="40">
        <f t="shared" ca="1" si="37"/>
        <v>24.84</v>
      </c>
      <c r="Q86" s="40">
        <f t="shared" ca="1" si="38"/>
        <v>25.470000000000002</v>
      </c>
      <c r="R86" s="21">
        <f t="shared" ca="1" si="39"/>
        <v>25.155000000000001</v>
      </c>
      <c r="S86" s="21" t="str">
        <f t="shared" si="40"/>
        <v/>
      </c>
      <c r="T86" s="47">
        <f t="shared" ca="1" si="41"/>
        <v>26.362500000000001</v>
      </c>
      <c r="U86" s="47">
        <f t="shared" ca="1" si="42"/>
        <v>25.557692307692307</v>
      </c>
      <c r="V86" s="38">
        <f t="shared" si="43"/>
        <v>40000</v>
      </c>
      <c r="W86" s="38">
        <f t="shared" si="44"/>
        <v>130000</v>
      </c>
      <c r="X86" s="38">
        <f t="shared" si="45"/>
        <v>-90000</v>
      </c>
      <c r="Y86" s="38">
        <f t="shared" ca="1" si="46"/>
        <v>2268000</v>
      </c>
      <c r="Z86" s="38">
        <f t="shared" ca="1" si="47"/>
        <v>4050</v>
      </c>
    </row>
    <row r="87" spans="1:26" x14ac:dyDescent="0.2">
      <c r="A87" s="21">
        <f t="shared" si="32"/>
        <v>69</v>
      </c>
      <c r="B87" s="38">
        <f ca="1">model1!B87</f>
        <v>11678.980127913717</v>
      </c>
      <c r="C87" s="21" t="s">
        <v>50</v>
      </c>
      <c r="D87" s="38">
        <f t="shared" ref="D87:D150" ca="1" si="48">((B87-B86)+(B86-B85)+(B85-B84)+(B84-B83))/4</f>
        <v>240</v>
      </c>
      <c r="E87" s="21">
        <f t="shared" si="30"/>
        <v>0</v>
      </c>
      <c r="F87" s="21">
        <f t="shared" si="31"/>
        <v>0</v>
      </c>
      <c r="G87" s="21">
        <f t="shared" ca="1" si="28"/>
        <v>0</v>
      </c>
      <c r="H87" s="21">
        <f t="shared" si="29"/>
        <v>5</v>
      </c>
      <c r="I87" s="21">
        <f t="shared" ca="1" si="33"/>
        <v>5</v>
      </c>
      <c r="J87" s="21">
        <f t="shared" ca="1" si="34"/>
        <v>5</v>
      </c>
      <c r="K87" s="39">
        <f t="shared" ca="1" si="26"/>
        <v>0</v>
      </c>
      <c r="L87" s="39">
        <f t="shared" ca="1" si="27"/>
        <v>0</v>
      </c>
      <c r="M87" s="39">
        <f t="shared" ca="1" si="25"/>
        <v>0</v>
      </c>
      <c r="N87" s="39">
        <f t="shared" ca="1" si="35"/>
        <v>0</v>
      </c>
      <c r="O87" s="41">
        <f t="shared" ca="1" si="36"/>
        <v>0.61999999999999988</v>
      </c>
      <c r="P87" s="40">
        <f t="shared" ca="1" si="37"/>
        <v>24.845000000000002</v>
      </c>
      <c r="Q87" s="40">
        <f t="shared" ca="1" si="38"/>
        <v>25.465</v>
      </c>
      <c r="R87" s="21">
        <f t="shared" ca="1" si="39"/>
        <v>25.155000000000001</v>
      </c>
      <c r="S87" s="21" t="str">
        <f t="shared" si="40"/>
        <v/>
      </c>
      <c r="T87" s="47">
        <f t="shared" ca="1" si="41"/>
        <v>26.362500000000001</v>
      </c>
      <c r="U87" s="47">
        <f t="shared" ca="1" si="42"/>
        <v>25.557692307692307</v>
      </c>
      <c r="V87" s="38">
        <f t="shared" si="43"/>
        <v>40000</v>
      </c>
      <c r="W87" s="38">
        <f t="shared" si="44"/>
        <v>130000</v>
      </c>
      <c r="X87" s="38">
        <f t="shared" si="45"/>
        <v>-90000</v>
      </c>
      <c r="Y87" s="38">
        <f t="shared" ca="1" si="46"/>
        <v>2268000</v>
      </c>
      <c r="Z87" s="38">
        <f t="shared" ca="1" si="47"/>
        <v>4050</v>
      </c>
    </row>
    <row r="88" spans="1:26" x14ac:dyDescent="0.2">
      <c r="A88" s="21">
        <f t="shared" si="32"/>
        <v>70</v>
      </c>
      <c r="B88" s="38">
        <f ca="1">model1!B88</f>
        <v>11918.980127913717</v>
      </c>
      <c r="C88" s="21" t="s">
        <v>50</v>
      </c>
      <c r="D88" s="38">
        <f t="shared" ca="1" si="48"/>
        <v>240</v>
      </c>
      <c r="E88" s="21">
        <f t="shared" si="30"/>
        <v>0</v>
      </c>
      <c r="F88" s="21">
        <f t="shared" si="31"/>
        <v>0</v>
      </c>
      <c r="G88" s="21">
        <f t="shared" ca="1" si="28"/>
        <v>0</v>
      </c>
      <c r="H88" s="21">
        <f t="shared" si="29"/>
        <v>5</v>
      </c>
      <c r="I88" s="21">
        <f t="shared" ca="1" si="33"/>
        <v>5</v>
      </c>
      <c r="J88" s="21">
        <f t="shared" ca="1" si="34"/>
        <v>5</v>
      </c>
      <c r="K88" s="39">
        <f t="shared" ca="1" si="26"/>
        <v>0</v>
      </c>
      <c r="L88" s="39">
        <f t="shared" ca="1" si="27"/>
        <v>0</v>
      </c>
      <c r="M88" s="39">
        <f t="shared" ca="1" si="25"/>
        <v>0</v>
      </c>
      <c r="N88" s="39">
        <f t="shared" ca="1" si="35"/>
        <v>0</v>
      </c>
      <c r="O88" s="41">
        <f t="shared" ca="1" si="36"/>
        <v>0.60999999999999988</v>
      </c>
      <c r="P88" s="40">
        <f t="shared" ca="1" si="37"/>
        <v>24.85</v>
      </c>
      <c r="Q88" s="40">
        <f t="shared" ca="1" si="38"/>
        <v>25.46</v>
      </c>
      <c r="R88" s="21">
        <f t="shared" ca="1" si="39"/>
        <v>25.155000000000001</v>
      </c>
      <c r="S88" s="21" t="str">
        <f t="shared" si="40"/>
        <v/>
      </c>
      <c r="T88" s="47">
        <f t="shared" ca="1" si="41"/>
        <v>26.362500000000001</v>
      </c>
      <c r="U88" s="47">
        <f t="shared" ca="1" si="42"/>
        <v>25.557692307692307</v>
      </c>
      <c r="V88" s="38">
        <f t="shared" si="43"/>
        <v>40000</v>
      </c>
      <c r="W88" s="38">
        <f t="shared" si="44"/>
        <v>130000</v>
      </c>
      <c r="X88" s="38">
        <f t="shared" si="45"/>
        <v>-90000</v>
      </c>
      <c r="Y88" s="38">
        <f t="shared" ca="1" si="46"/>
        <v>2268000</v>
      </c>
      <c r="Z88" s="38">
        <f t="shared" ca="1" si="47"/>
        <v>4050</v>
      </c>
    </row>
    <row r="89" spans="1:26" x14ac:dyDescent="0.2">
      <c r="A89" s="21">
        <f t="shared" si="32"/>
        <v>71</v>
      </c>
      <c r="B89" s="38">
        <f ca="1">model1!B89</f>
        <v>12158.980127913717</v>
      </c>
      <c r="C89" s="21" t="s">
        <v>50</v>
      </c>
      <c r="D89" s="38">
        <f t="shared" ca="1" si="48"/>
        <v>240</v>
      </c>
      <c r="E89" s="21">
        <f t="shared" si="30"/>
        <v>0</v>
      </c>
      <c r="F89" s="21">
        <f t="shared" si="31"/>
        <v>0</v>
      </c>
      <c r="G89" s="21">
        <f t="shared" ca="1" si="28"/>
        <v>0</v>
      </c>
      <c r="H89" s="21">
        <f t="shared" si="29"/>
        <v>5</v>
      </c>
      <c r="I89" s="21">
        <f t="shared" ca="1" si="33"/>
        <v>5</v>
      </c>
      <c r="J89" s="21">
        <f t="shared" ca="1" si="34"/>
        <v>5</v>
      </c>
      <c r="K89" s="39">
        <f t="shared" ca="1" si="26"/>
        <v>0</v>
      </c>
      <c r="L89" s="39">
        <f t="shared" ca="1" si="27"/>
        <v>0</v>
      </c>
      <c r="M89" s="39">
        <f t="shared" ca="1" si="25"/>
        <v>0</v>
      </c>
      <c r="N89" s="39">
        <f t="shared" ca="1" si="35"/>
        <v>0</v>
      </c>
      <c r="O89" s="41">
        <f t="shared" ca="1" si="36"/>
        <v>0.59999999999999987</v>
      </c>
      <c r="P89" s="40">
        <f t="shared" ca="1" si="37"/>
        <v>24.855</v>
      </c>
      <c r="Q89" s="40">
        <f t="shared" ca="1" si="38"/>
        <v>25.455000000000002</v>
      </c>
      <c r="R89" s="21">
        <f t="shared" ca="1" si="39"/>
        <v>25.155000000000001</v>
      </c>
      <c r="S89" s="21" t="str">
        <f t="shared" si="40"/>
        <v/>
      </c>
      <c r="T89" s="47">
        <f t="shared" ca="1" si="41"/>
        <v>26.362500000000001</v>
      </c>
      <c r="U89" s="47">
        <f t="shared" ca="1" si="42"/>
        <v>25.557692307692307</v>
      </c>
      <c r="V89" s="38">
        <f t="shared" si="43"/>
        <v>40000</v>
      </c>
      <c r="W89" s="38">
        <f t="shared" si="44"/>
        <v>130000</v>
      </c>
      <c r="X89" s="38">
        <f t="shared" si="45"/>
        <v>-90000</v>
      </c>
      <c r="Y89" s="38">
        <f t="shared" ca="1" si="46"/>
        <v>2268000</v>
      </c>
      <c r="Z89" s="38">
        <f t="shared" ca="1" si="47"/>
        <v>4050</v>
      </c>
    </row>
    <row r="90" spans="1:26" x14ac:dyDescent="0.2">
      <c r="A90" s="21">
        <f t="shared" si="32"/>
        <v>72</v>
      </c>
      <c r="B90" s="38">
        <f ca="1">model1!B90</f>
        <v>12398.980127913717</v>
      </c>
      <c r="C90" s="21" t="s">
        <v>50</v>
      </c>
      <c r="D90" s="38">
        <f t="shared" ca="1" si="48"/>
        <v>240</v>
      </c>
      <c r="E90" s="21">
        <f t="shared" si="30"/>
        <v>0</v>
      </c>
      <c r="F90" s="21">
        <f t="shared" si="31"/>
        <v>0</v>
      </c>
      <c r="G90" s="21">
        <f t="shared" ca="1" si="28"/>
        <v>0</v>
      </c>
      <c r="H90" s="21">
        <f t="shared" si="29"/>
        <v>5</v>
      </c>
      <c r="I90" s="21">
        <f t="shared" ca="1" si="33"/>
        <v>5</v>
      </c>
      <c r="J90" s="21">
        <f t="shared" ca="1" si="34"/>
        <v>5</v>
      </c>
      <c r="K90" s="39">
        <f t="shared" ca="1" si="26"/>
        <v>0</v>
      </c>
      <c r="L90" s="39">
        <f t="shared" ca="1" si="27"/>
        <v>0</v>
      </c>
      <c r="M90" s="39">
        <f t="shared" ref="M90:M153" ca="1" si="49">IF(I90&lt;&gt;J90,K90,MAX(K90,L90))</f>
        <v>0</v>
      </c>
      <c r="N90" s="39">
        <f t="shared" ca="1" si="35"/>
        <v>0</v>
      </c>
      <c r="O90" s="41">
        <f t="shared" ca="1" si="36"/>
        <v>0.58999999999999986</v>
      </c>
      <c r="P90" s="40">
        <f t="shared" ca="1" si="37"/>
        <v>24.86</v>
      </c>
      <c r="Q90" s="40">
        <f t="shared" ca="1" si="38"/>
        <v>25.450000000000003</v>
      </c>
      <c r="R90" s="21">
        <f t="shared" ca="1" si="39"/>
        <v>25.155000000000001</v>
      </c>
      <c r="S90" s="21" t="str">
        <f t="shared" si="40"/>
        <v/>
      </c>
      <c r="T90" s="47">
        <f t="shared" ca="1" si="41"/>
        <v>26.362500000000001</v>
      </c>
      <c r="U90" s="47">
        <f t="shared" ca="1" si="42"/>
        <v>25.557692307692307</v>
      </c>
      <c r="V90" s="38">
        <f t="shared" si="43"/>
        <v>40000</v>
      </c>
      <c r="W90" s="38">
        <f t="shared" si="44"/>
        <v>130000</v>
      </c>
      <c r="X90" s="38">
        <f t="shared" si="45"/>
        <v>-90000</v>
      </c>
      <c r="Y90" s="38">
        <f t="shared" ca="1" si="46"/>
        <v>2268000</v>
      </c>
      <c r="Z90" s="38">
        <f t="shared" ca="1" si="47"/>
        <v>4050</v>
      </c>
    </row>
    <row r="91" spans="1:26" x14ac:dyDescent="0.2">
      <c r="A91" s="21">
        <f t="shared" si="32"/>
        <v>73</v>
      </c>
      <c r="B91" s="38">
        <f ca="1">model1!B91</f>
        <v>12638.980127913717</v>
      </c>
      <c r="C91" s="21" t="s">
        <v>50</v>
      </c>
      <c r="D91" s="38">
        <f t="shared" ca="1" si="48"/>
        <v>240</v>
      </c>
      <c r="E91" s="21">
        <f t="shared" si="30"/>
        <v>0</v>
      </c>
      <c r="F91" s="21">
        <f t="shared" si="31"/>
        <v>0</v>
      </c>
      <c r="G91" s="21">
        <f t="shared" ca="1" si="28"/>
        <v>0</v>
      </c>
      <c r="H91" s="21">
        <f t="shared" si="29"/>
        <v>5</v>
      </c>
      <c r="I91" s="21">
        <f t="shared" ca="1" si="33"/>
        <v>5</v>
      </c>
      <c r="J91" s="21">
        <f t="shared" ca="1" si="34"/>
        <v>5</v>
      </c>
      <c r="K91" s="39">
        <f t="shared" ca="1" si="26"/>
        <v>0</v>
      </c>
      <c r="L91" s="39">
        <f t="shared" ca="1" si="27"/>
        <v>0</v>
      </c>
      <c r="M91" s="39">
        <f t="shared" ca="1" si="49"/>
        <v>0</v>
      </c>
      <c r="N91" s="39">
        <f t="shared" ca="1" si="35"/>
        <v>0</v>
      </c>
      <c r="O91" s="41">
        <f t="shared" ca="1" si="36"/>
        <v>0.57999999999999985</v>
      </c>
      <c r="P91" s="40">
        <f t="shared" ca="1" si="37"/>
        <v>24.865000000000002</v>
      </c>
      <c r="Q91" s="40">
        <f t="shared" ca="1" si="38"/>
        <v>25.445</v>
      </c>
      <c r="R91" s="21">
        <f t="shared" ca="1" si="39"/>
        <v>25.155000000000001</v>
      </c>
      <c r="S91" s="21" t="str">
        <f t="shared" si="40"/>
        <v/>
      </c>
      <c r="T91" s="47">
        <f t="shared" ca="1" si="41"/>
        <v>26.362500000000001</v>
      </c>
      <c r="U91" s="47">
        <f t="shared" ca="1" si="42"/>
        <v>25.557692307692307</v>
      </c>
      <c r="V91" s="38">
        <f t="shared" si="43"/>
        <v>40000</v>
      </c>
      <c r="W91" s="38">
        <f t="shared" si="44"/>
        <v>130000</v>
      </c>
      <c r="X91" s="38">
        <f t="shared" si="45"/>
        <v>-90000</v>
      </c>
      <c r="Y91" s="38">
        <f t="shared" ca="1" si="46"/>
        <v>2268000</v>
      </c>
      <c r="Z91" s="38">
        <f t="shared" ca="1" si="47"/>
        <v>4050</v>
      </c>
    </row>
    <row r="92" spans="1:26" x14ac:dyDescent="0.2">
      <c r="A92" s="21">
        <f t="shared" si="32"/>
        <v>74</v>
      </c>
      <c r="B92" s="38">
        <f ca="1">model1!B92</f>
        <v>12878.980127913717</v>
      </c>
      <c r="C92" s="21" t="s">
        <v>50</v>
      </c>
      <c r="D92" s="38">
        <f t="shared" ca="1" si="48"/>
        <v>240</v>
      </c>
      <c r="E92" s="21">
        <f t="shared" si="30"/>
        <v>0</v>
      </c>
      <c r="F92" s="21">
        <f t="shared" si="31"/>
        <v>0</v>
      </c>
      <c r="G92" s="21">
        <f t="shared" ca="1" si="28"/>
        <v>0</v>
      </c>
      <c r="H92" s="21">
        <f t="shared" si="29"/>
        <v>5</v>
      </c>
      <c r="I92" s="21">
        <f t="shared" ca="1" si="33"/>
        <v>5</v>
      </c>
      <c r="J92" s="21">
        <f t="shared" ca="1" si="34"/>
        <v>5</v>
      </c>
      <c r="K92" s="39">
        <f t="shared" ca="1" si="26"/>
        <v>0</v>
      </c>
      <c r="L92" s="39">
        <f t="shared" ca="1" si="27"/>
        <v>0</v>
      </c>
      <c r="M92" s="39">
        <f t="shared" ca="1" si="49"/>
        <v>0</v>
      </c>
      <c r="N92" s="39">
        <f t="shared" ca="1" si="35"/>
        <v>0</v>
      </c>
      <c r="O92" s="41">
        <f t="shared" ca="1" si="36"/>
        <v>0.56999999999999984</v>
      </c>
      <c r="P92" s="40">
        <f t="shared" ca="1" si="37"/>
        <v>24.87</v>
      </c>
      <c r="Q92" s="40">
        <f t="shared" ca="1" si="38"/>
        <v>25.44</v>
      </c>
      <c r="R92" s="21">
        <f t="shared" ca="1" si="39"/>
        <v>25.155000000000001</v>
      </c>
      <c r="S92" s="21" t="str">
        <f t="shared" si="40"/>
        <v/>
      </c>
      <c r="T92" s="47">
        <f t="shared" ca="1" si="41"/>
        <v>26.362500000000001</v>
      </c>
      <c r="U92" s="47">
        <f t="shared" ca="1" si="42"/>
        <v>25.557692307692307</v>
      </c>
      <c r="V92" s="38">
        <f t="shared" si="43"/>
        <v>40000</v>
      </c>
      <c r="W92" s="38">
        <f t="shared" si="44"/>
        <v>130000</v>
      </c>
      <c r="X92" s="38">
        <f t="shared" si="45"/>
        <v>-90000</v>
      </c>
      <c r="Y92" s="38">
        <f t="shared" ca="1" si="46"/>
        <v>2268000</v>
      </c>
      <c r="Z92" s="38">
        <f t="shared" ca="1" si="47"/>
        <v>4050</v>
      </c>
    </row>
    <row r="93" spans="1:26" x14ac:dyDescent="0.2">
      <c r="A93" s="21">
        <f t="shared" si="32"/>
        <v>75</v>
      </c>
      <c r="B93" s="38">
        <f ca="1">model1!B93</f>
        <v>13118.980127913717</v>
      </c>
      <c r="C93" s="21" t="s">
        <v>50</v>
      </c>
      <c r="D93" s="38">
        <f t="shared" ca="1" si="48"/>
        <v>240</v>
      </c>
      <c r="E93" s="21">
        <f t="shared" si="30"/>
        <v>0</v>
      </c>
      <c r="F93" s="21">
        <f t="shared" si="31"/>
        <v>0</v>
      </c>
      <c r="G93" s="21">
        <f t="shared" ca="1" si="28"/>
        <v>0</v>
      </c>
      <c r="H93" s="21">
        <f t="shared" si="29"/>
        <v>5</v>
      </c>
      <c r="I93" s="21">
        <f t="shared" ca="1" si="33"/>
        <v>5</v>
      </c>
      <c r="J93" s="21">
        <f t="shared" ca="1" si="34"/>
        <v>5</v>
      </c>
      <c r="K93" s="39">
        <f t="shared" ca="1" si="26"/>
        <v>0</v>
      </c>
      <c r="L93" s="39">
        <f t="shared" ca="1" si="27"/>
        <v>0</v>
      </c>
      <c r="M93" s="39">
        <f t="shared" ca="1" si="49"/>
        <v>0</v>
      </c>
      <c r="N93" s="39">
        <f t="shared" ca="1" si="35"/>
        <v>0</v>
      </c>
      <c r="O93" s="41">
        <f t="shared" ca="1" si="36"/>
        <v>0.55999999999999983</v>
      </c>
      <c r="P93" s="40">
        <f t="shared" ca="1" si="37"/>
        <v>24.875</v>
      </c>
      <c r="Q93" s="40">
        <f t="shared" ca="1" si="38"/>
        <v>25.435000000000002</v>
      </c>
      <c r="R93" s="21">
        <f t="shared" ca="1" si="39"/>
        <v>25.155000000000001</v>
      </c>
      <c r="S93" s="21" t="str">
        <f t="shared" si="40"/>
        <v/>
      </c>
      <c r="T93" s="47">
        <f t="shared" ca="1" si="41"/>
        <v>26.362500000000001</v>
      </c>
      <c r="U93" s="47">
        <f t="shared" ca="1" si="42"/>
        <v>25.557692307692307</v>
      </c>
      <c r="V93" s="38">
        <f t="shared" si="43"/>
        <v>40000</v>
      </c>
      <c r="W93" s="38">
        <f t="shared" si="44"/>
        <v>130000</v>
      </c>
      <c r="X93" s="38">
        <f t="shared" si="45"/>
        <v>-90000</v>
      </c>
      <c r="Y93" s="38">
        <f t="shared" ca="1" si="46"/>
        <v>2268000</v>
      </c>
      <c r="Z93" s="38">
        <f t="shared" ca="1" si="47"/>
        <v>4050</v>
      </c>
    </row>
    <row r="94" spans="1:26" x14ac:dyDescent="0.2">
      <c r="A94" s="21">
        <f t="shared" si="32"/>
        <v>76</v>
      </c>
      <c r="B94" s="38">
        <f ca="1">model1!B94</f>
        <v>13358.980127913717</v>
      </c>
      <c r="C94" s="21" t="s">
        <v>50</v>
      </c>
      <c r="D94" s="38">
        <f t="shared" ca="1" si="48"/>
        <v>240</v>
      </c>
      <c r="E94" s="21">
        <f t="shared" si="30"/>
        <v>0</v>
      </c>
      <c r="F94" s="21">
        <f t="shared" si="31"/>
        <v>0</v>
      </c>
      <c r="G94" s="21">
        <f t="shared" ca="1" si="28"/>
        <v>0</v>
      </c>
      <c r="H94" s="21">
        <f t="shared" si="29"/>
        <v>5</v>
      </c>
      <c r="I94" s="21">
        <f t="shared" ca="1" si="33"/>
        <v>5</v>
      </c>
      <c r="J94" s="21">
        <f t="shared" ca="1" si="34"/>
        <v>5</v>
      </c>
      <c r="K94" s="39">
        <f t="shared" ca="1" si="26"/>
        <v>0</v>
      </c>
      <c r="L94" s="39">
        <f t="shared" ca="1" si="27"/>
        <v>0</v>
      </c>
      <c r="M94" s="39">
        <f t="shared" ca="1" si="49"/>
        <v>0</v>
      </c>
      <c r="N94" s="39">
        <f t="shared" ca="1" si="35"/>
        <v>0</v>
      </c>
      <c r="O94" s="41">
        <f t="shared" ca="1" si="36"/>
        <v>0.54999999999999982</v>
      </c>
      <c r="P94" s="40">
        <f t="shared" ca="1" si="37"/>
        <v>24.880000000000003</v>
      </c>
      <c r="Q94" s="40">
        <f t="shared" ca="1" si="38"/>
        <v>25.43</v>
      </c>
      <c r="R94" s="21">
        <f t="shared" ca="1" si="39"/>
        <v>25.155000000000001</v>
      </c>
      <c r="S94" s="21" t="str">
        <f t="shared" si="40"/>
        <v/>
      </c>
      <c r="T94" s="47">
        <f t="shared" ca="1" si="41"/>
        <v>26.362500000000001</v>
      </c>
      <c r="U94" s="47">
        <f t="shared" ca="1" si="42"/>
        <v>25.557692307692307</v>
      </c>
      <c r="V94" s="38">
        <f t="shared" si="43"/>
        <v>40000</v>
      </c>
      <c r="W94" s="38">
        <f t="shared" si="44"/>
        <v>130000</v>
      </c>
      <c r="X94" s="38">
        <f t="shared" si="45"/>
        <v>-90000</v>
      </c>
      <c r="Y94" s="38">
        <f t="shared" ca="1" si="46"/>
        <v>2268000</v>
      </c>
      <c r="Z94" s="38">
        <f t="shared" ca="1" si="47"/>
        <v>4050</v>
      </c>
    </row>
    <row r="95" spans="1:26" x14ac:dyDescent="0.2">
      <c r="A95" s="21">
        <f t="shared" si="32"/>
        <v>77</v>
      </c>
      <c r="B95" s="38">
        <f ca="1">model1!B95</f>
        <v>13598.980127913717</v>
      </c>
      <c r="C95" s="21" t="s">
        <v>50</v>
      </c>
      <c r="D95" s="38">
        <f t="shared" ca="1" si="48"/>
        <v>240</v>
      </c>
      <c r="E95" s="21">
        <f t="shared" si="30"/>
        <v>0</v>
      </c>
      <c r="F95" s="21">
        <f t="shared" si="31"/>
        <v>0</v>
      </c>
      <c r="G95" s="21">
        <f t="shared" ca="1" si="28"/>
        <v>0</v>
      </c>
      <c r="H95" s="21">
        <f t="shared" si="29"/>
        <v>5</v>
      </c>
      <c r="I95" s="21">
        <f t="shared" ca="1" si="33"/>
        <v>5</v>
      </c>
      <c r="J95" s="21">
        <f t="shared" ca="1" si="34"/>
        <v>5</v>
      </c>
      <c r="K95" s="39">
        <f t="shared" ref="K95:K158" ca="1" si="50">MAX($L$3,IF(C95="Buy",MAX(0,VLOOKUP(I95,Trans2,3,FALSE)+K94),MAX(0,K94-MAX(0.01,ROUND(K94*$F$4,2)))))</f>
        <v>0</v>
      </c>
      <c r="L95" s="39">
        <f t="shared" ref="L95:L158" ca="1" si="51">MAX($L$3,IF(C95="Sell",MAX(0,VLOOKUP(J95,Trans2,3,FALSE)+L94),MAX(0,L94-MAX(0.01,ROUND(L94*$F$4,2)))))</f>
        <v>0</v>
      </c>
      <c r="M95" s="39">
        <f t="shared" ca="1" si="49"/>
        <v>0</v>
      </c>
      <c r="N95" s="39">
        <f t="shared" ca="1" si="35"/>
        <v>0</v>
      </c>
      <c r="O95" s="41">
        <f t="shared" ca="1" si="36"/>
        <v>0.53999999999999981</v>
      </c>
      <c r="P95" s="40">
        <f t="shared" ca="1" si="37"/>
        <v>24.885000000000002</v>
      </c>
      <c r="Q95" s="40">
        <f t="shared" ca="1" si="38"/>
        <v>25.425000000000001</v>
      </c>
      <c r="R95" s="21">
        <f t="shared" ca="1" si="39"/>
        <v>25.155000000000001</v>
      </c>
      <c r="S95" s="21" t="str">
        <f t="shared" si="40"/>
        <v/>
      </c>
      <c r="T95" s="47">
        <f t="shared" ca="1" si="41"/>
        <v>26.362500000000001</v>
      </c>
      <c r="U95" s="47">
        <f t="shared" ca="1" si="42"/>
        <v>25.557692307692307</v>
      </c>
      <c r="V95" s="38">
        <f t="shared" si="43"/>
        <v>40000</v>
      </c>
      <c r="W95" s="38">
        <f t="shared" si="44"/>
        <v>130000</v>
      </c>
      <c r="X95" s="38">
        <f t="shared" si="45"/>
        <v>-90000</v>
      </c>
      <c r="Y95" s="38">
        <f t="shared" ca="1" si="46"/>
        <v>2268000</v>
      </c>
      <c r="Z95" s="38">
        <f t="shared" ca="1" si="47"/>
        <v>4050</v>
      </c>
    </row>
    <row r="96" spans="1:26" x14ac:dyDescent="0.2">
      <c r="A96" s="21">
        <f t="shared" si="32"/>
        <v>78</v>
      </c>
      <c r="B96" s="38">
        <f ca="1">model1!B96</f>
        <v>13838.980127913717</v>
      </c>
      <c r="C96" s="21" t="s">
        <v>50</v>
      </c>
      <c r="D96" s="38">
        <f t="shared" ca="1" si="48"/>
        <v>240</v>
      </c>
      <c r="E96" s="21">
        <f t="shared" si="30"/>
        <v>0</v>
      </c>
      <c r="F96" s="21">
        <f t="shared" si="31"/>
        <v>0</v>
      </c>
      <c r="G96" s="21">
        <f t="shared" ca="1" si="28"/>
        <v>0</v>
      </c>
      <c r="H96" s="21">
        <f t="shared" si="29"/>
        <v>5</v>
      </c>
      <c r="I96" s="21">
        <f t="shared" ca="1" si="33"/>
        <v>5</v>
      </c>
      <c r="J96" s="21">
        <f t="shared" ca="1" si="34"/>
        <v>5</v>
      </c>
      <c r="K96" s="39">
        <f t="shared" ca="1" si="50"/>
        <v>0</v>
      </c>
      <c r="L96" s="39">
        <f t="shared" ca="1" si="51"/>
        <v>0</v>
      </c>
      <c r="M96" s="39">
        <f t="shared" ca="1" si="49"/>
        <v>0</v>
      </c>
      <c r="N96" s="39">
        <f t="shared" ca="1" si="35"/>
        <v>0</v>
      </c>
      <c r="O96" s="41">
        <f t="shared" ca="1" si="36"/>
        <v>0.5299999999999998</v>
      </c>
      <c r="P96" s="40">
        <f t="shared" ca="1" si="37"/>
        <v>24.89</v>
      </c>
      <c r="Q96" s="40">
        <f t="shared" ca="1" si="38"/>
        <v>25.42</v>
      </c>
      <c r="R96" s="21">
        <f t="shared" ca="1" si="39"/>
        <v>25.155000000000001</v>
      </c>
      <c r="S96" s="21" t="str">
        <f t="shared" si="40"/>
        <v/>
      </c>
      <c r="T96" s="47">
        <f t="shared" ca="1" si="41"/>
        <v>26.362500000000001</v>
      </c>
      <c r="U96" s="47">
        <f t="shared" ca="1" si="42"/>
        <v>25.557692307692307</v>
      </c>
      <c r="V96" s="38">
        <f t="shared" si="43"/>
        <v>40000</v>
      </c>
      <c r="W96" s="38">
        <f t="shared" si="44"/>
        <v>130000</v>
      </c>
      <c r="X96" s="38">
        <f t="shared" si="45"/>
        <v>-90000</v>
      </c>
      <c r="Y96" s="38">
        <f t="shared" ca="1" si="46"/>
        <v>2268000</v>
      </c>
      <c r="Z96" s="38">
        <f t="shared" ca="1" si="47"/>
        <v>4050</v>
      </c>
    </row>
    <row r="97" spans="1:26" x14ac:dyDescent="0.2">
      <c r="A97" s="21">
        <f t="shared" si="32"/>
        <v>79</v>
      </c>
      <c r="B97" s="38">
        <f ca="1">model1!B97</f>
        <v>14078.980127913717</v>
      </c>
      <c r="C97" s="21" t="s">
        <v>50</v>
      </c>
      <c r="D97" s="38">
        <f t="shared" ca="1" si="48"/>
        <v>240</v>
      </c>
      <c r="E97" s="21">
        <f t="shared" si="30"/>
        <v>0</v>
      </c>
      <c r="F97" s="21">
        <f t="shared" si="31"/>
        <v>0</v>
      </c>
      <c r="G97" s="21">
        <f t="shared" ca="1" si="28"/>
        <v>0</v>
      </c>
      <c r="H97" s="21">
        <f t="shared" si="29"/>
        <v>5</v>
      </c>
      <c r="I97" s="21">
        <f t="shared" ca="1" si="33"/>
        <v>5</v>
      </c>
      <c r="J97" s="21">
        <f t="shared" ca="1" si="34"/>
        <v>5</v>
      </c>
      <c r="K97" s="39">
        <f t="shared" ca="1" si="50"/>
        <v>0</v>
      </c>
      <c r="L97" s="39">
        <f t="shared" ca="1" si="51"/>
        <v>0</v>
      </c>
      <c r="M97" s="39">
        <f t="shared" ca="1" si="49"/>
        <v>0</v>
      </c>
      <c r="N97" s="39">
        <f t="shared" ca="1" si="35"/>
        <v>0</v>
      </c>
      <c r="O97" s="41">
        <f t="shared" ca="1" si="36"/>
        <v>0.5199999999999998</v>
      </c>
      <c r="P97" s="40">
        <f t="shared" ca="1" si="37"/>
        <v>24.895</v>
      </c>
      <c r="Q97" s="40">
        <f t="shared" ca="1" si="38"/>
        <v>25.415000000000003</v>
      </c>
      <c r="R97" s="21">
        <f t="shared" ca="1" si="39"/>
        <v>25.155000000000001</v>
      </c>
      <c r="S97" s="21" t="str">
        <f t="shared" si="40"/>
        <v/>
      </c>
      <c r="T97" s="47">
        <f t="shared" ca="1" si="41"/>
        <v>26.362500000000001</v>
      </c>
      <c r="U97" s="47">
        <f t="shared" ca="1" si="42"/>
        <v>25.557692307692307</v>
      </c>
      <c r="V97" s="38">
        <f t="shared" si="43"/>
        <v>40000</v>
      </c>
      <c r="W97" s="38">
        <f t="shared" si="44"/>
        <v>130000</v>
      </c>
      <c r="X97" s="38">
        <f t="shared" si="45"/>
        <v>-90000</v>
      </c>
      <c r="Y97" s="38">
        <f t="shared" ca="1" si="46"/>
        <v>2268000</v>
      </c>
      <c r="Z97" s="38">
        <f t="shared" ca="1" si="47"/>
        <v>4050</v>
      </c>
    </row>
    <row r="98" spans="1:26" x14ac:dyDescent="0.2">
      <c r="A98" s="21">
        <f t="shared" si="32"/>
        <v>80</v>
      </c>
      <c r="B98" s="38">
        <f ca="1">model1!B98</f>
        <v>14318.980127913717</v>
      </c>
      <c r="C98" s="21" t="s">
        <v>50</v>
      </c>
      <c r="D98" s="38">
        <f t="shared" ca="1" si="48"/>
        <v>240</v>
      </c>
      <c r="E98" s="21">
        <f t="shared" si="30"/>
        <v>0</v>
      </c>
      <c r="F98" s="21">
        <f t="shared" si="31"/>
        <v>0</v>
      </c>
      <c r="G98" s="21">
        <f t="shared" ca="1" si="28"/>
        <v>0</v>
      </c>
      <c r="H98" s="21">
        <f t="shared" si="29"/>
        <v>5</v>
      </c>
      <c r="I98" s="21">
        <f t="shared" ca="1" si="33"/>
        <v>5</v>
      </c>
      <c r="J98" s="21">
        <f t="shared" ca="1" si="34"/>
        <v>5</v>
      </c>
      <c r="K98" s="39">
        <f t="shared" ca="1" si="50"/>
        <v>0</v>
      </c>
      <c r="L98" s="39">
        <f t="shared" ca="1" si="51"/>
        <v>0</v>
      </c>
      <c r="M98" s="39">
        <f t="shared" ca="1" si="49"/>
        <v>0</v>
      </c>
      <c r="N98" s="39">
        <f t="shared" ca="1" si="35"/>
        <v>0</v>
      </c>
      <c r="O98" s="41">
        <f t="shared" ca="1" si="36"/>
        <v>0.50999999999999979</v>
      </c>
      <c r="P98" s="40">
        <f t="shared" ca="1" si="37"/>
        <v>24.900000000000002</v>
      </c>
      <c r="Q98" s="40">
        <f t="shared" ca="1" si="38"/>
        <v>25.41</v>
      </c>
      <c r="R98" s="21">
        <f t="shared" ca="1" si="39"/>
        <v>25.155000000000001</v>
      </c>
      <c r="S98" s="21" t="str">
        <f t="shared" si="40"/>
        <v/>
      </c>
      <c r="T98" s="47">
        <f t="shared" ca="1" si="41"/>
        <v>26.362500000000001</v>
      </c>
      <c r="U98" s="47">
        <f t="shared" ca="1" si="42"/>
        <v>25.557692307692307</v>
      </c>
      <c r="V98" s="38">
        <f t="shared" si="43"/>
        <v>40000</v>
      </c>
      <c r="W98" s="38">
        <f t="shared" si="44"/>
        <v>130000</v>
      </c>
      <c r="X98" s="38">
        <f t="shared" si="45"/>
        <v>-90000</v>
      </c>
      <c r="Y98" s="38">
        <f t="shared" ca="1" si="46"/>
        <v>2268000</v>
      </c>
      <c r="Z98" s="38">
        <f t="shared" ca="1" si="47"/>
        <v>4050</v>
      </c>
    </row>
    <row r="99" spans="1:26" x14ac:dyDescent="0.2">
      <c r="A99" s="21">
        <f t="shared" si="32"/>
        <v>81</v>
      </c>
      <c r="B99" s="38">
        <f ca="1">model1!B99</f>
        <v>14558.980127913717</v>
      </c>
      <c r="C99" s="21" t="s">
        <v>50</v>
      </c>
      <c r="D99" s="38">
        <f t="shared" ca="1" si="48"/>
        <v>240</v>
      </c>
      <c r="E99" s="21">
        <f t="shared" si="30"/>
        <v>0</v>
      </c>
      <c r="F99" s="21">
        <f t="shared" si="31"/>
        <v>0</v>
      </c>
      <c r="G99" s="21">
        <f t="shared" ca="1" si="28"/>
        <v>0</v>
      </c>
      <c r="H99" s="21">
        <f t="shared" si="29"/>
        <v>5</v>
      </c>
      <c r="I99" s="21">
        <f t="shared" ca="1" si="33"/>
        <v>5</v>
      </c>
      <c r="J99" s="21">
        <f t="shared" ca="1" si="34"/>
        <v>5</v>
      </c>
      <c r="K99" s="39">
        <f t="shared" ca="1" si="50"/>
        <v>0</v>
      </c>
      <c r="L99" s="39">
        <f t="shared" ca="1" si="51"/>
        <v>0</v>
      </c>
      <c r="M99" s="39">
        <f t="shared" ca="1" si="49"/>
        <v>0</v>
      </c>
      <c r="N99" s="39">
        <f t="shared" ca="1" si="35"/>
        <v>0</v>
      </c>
      <c r="O99" s="41">
        <f t="shared" ca="1" si="36"/>
        <v>0.49999999999999978</v>
      </c>
      <c r="P99" s="40">
        <f t="shared" ca="1" si="37"/>
        <v>24.905000000000001</v>
      </c>
      <c r="Q99" s="40">
        <f t="shared" ca="1" si="38"/>
        <v>25.405000000000001</v>
      </c>
      <c r="R99" s="21">
        <f t="shared" ca="1" si="39"/>
        <v>25.155000000000001</v>
      </c>
      <c r="S99" s="21" t="str">
        <f t="shared" si="40"/>
        <v/>
      </c>
      <c r="T99" s="47">
        <f t="shared" ca="1" si="41"/>
        <v>26.362500000000001</v>
      </c>
      <c r="U99" s="47">
        <f t="shared" ca="1" si="42"/>
        <v>25.557692307692307</v>
      </c>
      <c r="V99" s="38">
        <f t="shared" si="43"/>
        <v>40000</v>
      </c>
      <c r="W99" s="38">
        <f t="shared" si="44"/>
        <v>130000</v>
      </c>
      <c r="X99" s="38">
        <f t="shared" si="45"/>
        <v>-90000</v>
      </c>
      <c r="Y99" s="38">
        <f t="shared" ca="1" si="46"/>
        <v>2268000</v>
      </c>
      <c r="Z99" s="38">
        <f t="shared" ca="1" si="47"/>
        <v>4050</v>
      </c>
    </row>
    <row r="100" spans="1:26" x14ac:dyDescent="0.2">
      <c r="A100" s="21">
        <f t="shared" si="32"/>
        <v>82</v>
      </c>
      <c r="B100" s="38">
        <f ca="1">model1!B100</f>
        <v>14798.980127913717</v>
      </c>
      <c r="C100" s="21" t="s">
        <v>50</v>
      </c>
      <c r="D100" s="38">
        <f t="shared" ca="1" si="48"/>
        <v>240</v>
      </c>
      <c r="E100" s="21">
        <f t="shared" si="30"/>
        <v>0</v>
      </c>
      <c r="F100" s="21">
        <f t="shared" si="31"/>
        <v>0</v>
      </c>
      <c r="G100" s="21">
        <f t="shared" ca="1" si="28"/>
        <v>0</v>
      </c>
      <c r="H100" s="21">
        <f t="shared" si="29"/>
        <v>5</v>
      </c>
      <c r="I100" s="21">
        <f t="shared" ca="1" si="33"/>
        <v>5</v>
      </c>
      <c r="J100" s="21">
        <f t="shared" ca="1" si="34"/>
        <v>5</v>
      </c>
      <c r="K100" s="39">
        <f t="shared" ca="1" si="50"/>
        <v>0</v>
      </c>
      <c r="L100" s="39">
        <f t="shared" ca="1" si="51"/>
        <v>0</v>
      </c>
      <c r="M100" s="39">
        <f t="shared" ca="1" si="49"/>
        <v>0</v>
      </c>
      <c r="N100" s="39">
        <f t="shared" ca="1" si="35"/>
        <v>0</v>
      </c>
      <c r="O100" s="41">
        <f t="shared" ca="1" si="36"/>
        <v>0.48999999999999977</v>
      </c>
      <c r="P100" s="40">
        <f t="shared" ca="1" si="37"/>
        <v>24.91</v>
      </c>
      <c r="Q100" s="40">
        <f t="shared" ca="1" si="38"/>
        <v>25.400000000000002</v>
      </c>
      <c r="R100" s="21">
        <f t="shared" ca="1" si="39"/>
        <v>25.155000000000001</v>
      </c>
      <c r="S100" s="21" t="str">
        <f t="shared" si="40"/>
        <v/>
      </c>
      <c r="T100" s="47">
        <f t="shared" ca="1" si="41"/>
        <v>26.362500000000001</v>
      </c>
      <c r="U100" s="47">
        <f t="shared" ca="1" si="42"/>
        <v>25.557692307692307</v>
      </c>
      <c r="V100" s="38">
        <f t="shared" si="43"/>
        <v>40000</v>
      </c>
      <c r="W100" s="38">
        <f t="shared" si="44"/>
        <v>130000</v>
      </c>
      <c r="X100" s="38">
        <f t="shared" si="45"/>
        <v>-90000</v>
      </c>
      <c r="Y100" s="38">
        <f t="shared" ca="1" si="46"/>
        <v>2268000</v>
      </c>
      <c r="Z100" s="38">
        <f t="shared" ca="1" si="47"/>
        <v>4050</v>
      </c>
    </row>
    <row r="101" spans="1:26" x14ac:dyDescent="0.2">
      <c r="A101" s="21">
        <f t="shared" si="32"/>
        <v>83</v>
      </c>
      <c r="B101" s="38">
        <f ca="1">model1!B101</f>
        <v>15038.980127913717</v>
      </c>
      <c r="C101" s="21" t="s">
        <v>50</v>
      </c>
      <c r="D101" s="38">
        <f t="shared" ca="1" si="48"/>
        <v>240</v>
      </c>
      <c r="E101" s="21">
        <f t="shared" si="30"/>
        <v>0</v>
      </c>
      <c r="F101" s="21">
        <f t="shared" si="31"/>
        <v>0</v>
      </c>
      <c r="G101" s="21">
        <f t="shared" ca="1" si="28"/>
        <v>0</v>
      </c>
      <c r="H101" s="21">
        <f t="shared" si="29"/>
        <v>5</v>
      </c>
      <c r="I101" s="21">
        <f t="shared" ca="1" si="33"/>
        <v>5</v>
      </c>
      <c r="J101" s="21">
        <f t="shared" ca="1" si="34"/>
        <v>5</v>
      </c>
      <c r="K101" s="39">
        <f t="shared" ca="1" si="50"/>
        <v>0</v>
      </c>
      <c r="L101" s="39">
        <f t="shared" ca="1" si="51"/>
        <v>0</v>
      </c>
      <c r="M101" s="39">
        <f t="shared" ca="1" si="49"/>
        <v>0</v>
      </c>
      <c r="N101" s="39">
        <f t="shared" ca="1" si="35"/>
        <v>0</v>
      </c>
      <c r="O101" s="41">
        <f t="shared" ca="1" si="36"/>
        <v>0.47999999999999976</v>
      </c>
      <c r="P101" s="40">
        <f t="shared" ca="1" si="37"/>
        <v>24.915000000000003</v>
      </c>
      <c r="Q101" s="40">
        <f t="shared" ca="1" si="38"/>
        <v>25.395</v>
      </c>
      <c r="R101" s="21">
        <f t="shared" ca="1" si="39"/>
        <v>25.155000000000001</v>
      </c>
      <c r="S101" s="21" t="str">
        <f t="shared" si="40"/>
        <v/>
      </c>
      <c r="T101" s="47">
        <f t="shared" ca="1" si="41"/>
        <v>26.362500000000001</v>
      </c>
      <c r="U101" s="47">
        <f t="shared" ca="1" si="42"/>
        <v>25.557692307692307</v>
      </c>
      <c r="V101" s="38">
        <f t="shared" si="43"/>
        <v>40000</v>
      </c>
      <c r="W101" s="38">
        <f t="shared" si="44"/>
        <v>130000</v>
      </c>
      <c r="X101" s="38">
        <f t="shared" si="45"/>
        <v>-90000</v>
      </c>
      <c r="Y101" s="38">
        <f t="shared" ca="1" si="46"/>
        <v>2268000</v>
      </c>
      <c r="Z101" s="38">
        <f t="shared" ca="1" si="47"/>
        <v>4050</v>
      </c>
    </row>
    <row r="102" spans="1:26" x14ac:dyDescent="0.2">
      <c r="A102" s="21">
        <f t="shared" si="32"/>
        <v>84</v>
      </c>
      <c r="B102" s="38">
        <f ca="1">model1!B102</f>
        <v>15278.980127913717</v>
      </c>
      <c r="C102" s="21" t="s">
        <v>50</v>
      </c>
      <c r="D102" s="38">
        <f t="shared" ca="1" si="48"/>
        <v>240</v>
      </c>
      <c r="E102" s="21">
        <f t="shared" si="30"/>
        <v>0</v>
      </c>
      <c r="F102" s="21">
        <f t="shared" si="31"/>
        <v>0</v>
      </c>
      <c r="G102" s="21">
        <f t="shared" ca="1" si="28"/>
        <v>0</v>
      </c>
      <c r="H102" s="21">
        <f t="shared" si="29"/>
        <v>5</v>
      </c>
      <c r="I102" s="21">
        <f t="shared" ca="1" si="33"/>
        <v>5</v>
      </c>
      <c r="J102" s="21">
        <f t="shared" ca="1" si="34"/>
        <v>5</v>
      </c>
      <c r="K102" s="39">
        <f t="shared" ca="1" si="50"/>
        <v>0</v>
      </c>
      <c r="L102" s="39">
        <f t="shared" ca="1" si="51"/>
        <v>0</v>
      </c>
      <c r="M102" s="39">
        <f t="shared" ca="1" si="49"/>
        <v>0</v>
      </c>
      <c r="N102" s="39">
        <f t="shared" ca="1" si="35"/>
        <v>0</v>
      </c>
      <c r="O102" s="41">
        <f t="shared" ca="1" si="36"/>
        <v>0.46999999999999975</v>
      </c>
      <c r="P102" s="40">
        <f t="shared" ca="1" si="37"/>
        <v>24.92</v>
      </c>
      <c r="Q102" s="40">
        <f t="shared" ca="1" si="38"/>
        <v>25.39</v>
      </c>
      <c r="R102" s="21">
        <f t="shared" ca="1" si="39"/>
        <v>25.155000000000001</v>
      </c>
      <c r="S102" s="21" t="str">
        <f t="shared" si="40"/>
        <v/>
      </c>
      <c r="T102" s="47">
        <f t="shared" ca="1" si="41"/>
        <v>26.362500000000001</v>
      </c>
      <c r="U102" s="47">
        <f t="shared" ca="1" si="42"/>
        <v>25.557692307692307</v>
      </c>
      <c r="V102" s="38">
        <f t="shared" si="43"/>
        <v>40000</v>
      </c>
      <c r="W102" s="38">
        <f t="shared" si="44"/>
        <v>130000</v>
      </c>
      <c r="X102" s="38">
        <f t="shared" si="45"/>
        <v>-90000</v>
      </c>
      <c r="Y102" s="38">
        <f t="shared" ca="1" si="46"/>
        <v>2268000</v>
      </c>
      <c r="Z102" s="38">
        <f t="shared" ca="1" si="47"/>
        <v>4050</v>
      </c>
    </row>
    <row r="103" spans="1:26" x14ac:dyDescent="0.2">
      <c r="A103" s="21">
        <f t="shared" si="32"/>
        <v>85</v>
      </c>
      <c r="B103" s="38">
        <f ca="1">model1!B103</f>
        <v>15518.980127913717</v>
      </c>
      <c r="C103" s="21" t="s">
        <v>50</v>
      </c>
      <c r="D103" s="38">
        <f t="shared" ca="1" si="48"/>
        <v>240</v>
      </c>
      <c r="E103" s="21">
        <f t="shared" si="30"/>
        <v>0</v>
      </c>
      <c r="F103" s="21">
        <f t="shared" si="31"/>
        <v>0</v>
      </c>
      <c r="G103" s="21">
        <f t="shared" ca="1" si="28"/>
        <v>0</v>
      </c>
      <c r="H103" s="21">
        <f t="shared" si="29"/>
        <v>5</v>
      </c>
      <c r="I103" s="21">
        <f t="shared" ca="1" si="33"/>
        <v>5</v>
      </c>
      <c r="J103" s="21">
        <f t="shared" ca="1" si="34"/>
        <v>5</v>
      </c>
      <c r="K103" s="39">
        <f t="shared" ca="1" si="50"/>
        <v>0</v>
      </c>
      <c r="L103" s="39">
        <f t="shared" ca="1" si="51"/>
        <v>0</v>
      </c>
      <c r="M103" s="39">
        <f t="shared" ca="1" si="49"/>
        <v>0</v>
      </c>
      <c r="N103" s="39">
        <f t="shared" ca="1" si="35"/>
        <v>0</v>
      </c>
      <c r="O103" s="41">
        <f t="shared" ca="1" si="36"/>
        <v>0.45999999999999974</v>
      </c>
      <c r="P103" s="40">
        <f t="shared" ca="1" si="37"/>
        <v>24.925000000000001</v>
      </c>
      <c r="Q103" s="40">
        <f t="shared" ca="1" si="38"/>
        <v>25.385000000000002</v>
      </c>
      <c r="R103" s="21">
        <f t="shared" ca="1" si="39"/>
        <v>25.155000000000001</v>
      </c>
      <c r="S103" s="21" t="str">
        <f t="shared" si="40"/>
        <v/>
      </c>
      <c r="T103" s="47">
        <f t="shared" ca="1" si="41"/>
        <v>26.362500000000001</v>
      </c>
      <c r="U103" s="47">
        <f t="shared" ca="1" si="42"/>
        <v>25.557692307692307</v>
      </c>
      <c r="V103" s="38">
        <f t="shared" si="43"/>
        <v>40000</v>
      </c>
      <c r="W103" s="38">
        <f t="shared" si="44"/>
        <v>130000</v>
      </c>
      <c r="X103" s="38">
        <f t="shared" si="45"/>
        <v>-90000</v>
      </c>
      <c r="Y103" s="38">
        <f t="shared" ca="1" si="46"/>
        <v>2268000</v>
      </c>
      <c r="Z103" s="38">
        <f t="shared" ca="1" si="47"/>
        <v>4050</v>
      </c>
    </row>
    <row r="104" spans="1:26" x14ac:dyDescent="0.2">
      <c r="A104" s="21">
        <f t="shared" si="32"/>
        <v>86</v>
      </c>
      <c r="B104" s="38">
        <f ca="1">model1!B104</f>
        <v>15758.980127913717</v>
      </c>
      <c r="C104" s="21" t="s">
        <v>50</v>
      </c>
      <c r="D104" s="38">
        <f t="shared" ca="1" si="48"/>
        <v>240</v>
      </c>
      <c r="E104" s="21">
        <f t="shared" si="30"/>
        <v>0</v>
      </c>
      <c r="F104" s="21">
        <f t="shared" si="31"/>
        <v>0</v>
      </c>
      <c r="G104" s="21">
        <f t="shared" ca="1" si="28"/>
        <v>0</v>
      </c>
      <c r="H104" s="21">
        <f t="shared" si="29"/>
        <v>5</v>
      </c>
      <c r="I104" s="21">
        <f t="shared" ca="1" si="33"/>
        <v>5</v>
      </c>
      <c r="J104" s="21">
        <f t="shared" ca="1" si="34"/>
        <v>5</v>
      </c>
      <c r="K104" s="39">
        <f t="shared" ca="1" si="50"/>
        <v>0</v>
      </c>
      <c r="L104" s="39">
        <f t="shared" ca="1" si="51"/>
        <v>0</v>
      </c>
      <c r="M104" s="39">
        <f t="shared" ca="1" si="49"/>
        <v>0</v>
      </c>
      <c r="N104" s="39">
        <f t="shared" ca="1" si="35"/>
        <v>0</v>
      </c>
      <c r="O104" s="41">
        <f t="shared" ca="1" si="36"/>
        <v>0.44999999999999973</v>
      </c>
      <c r="P104" s="40">
        <f t="shared" ca="1" si="37"/>
        <v>24.93</v>
      </c>
      <c r="Q104" s="40">
        <f t="shared" ca="1" si="38"/>
        <v>25.380000000000003</v>
      </c>
      <c r="R104" s="21">
        <f t="shared" ca="1" si="39"/>
        <v>25.155000000000001</v>
      </c>
      <c r="S104" s="21" t="str">
        <f t="shared" si="40"/>
        <v/>
      </c>
      <c r="T104" s="47">
        <f t="shared" ca="1" si="41"/>
        <v>26.362500000000001</v>
      </c>
      <c r="U104" s="47">
        <f t="shared" ca="1" si="42"/>
        <v>25.557692307692307</v>
      </c>
      <c r="V104" s="38">
        <f t="shared" si="43"/>
        <v>40000</v>
      </c>
      <c r="W104" s="38">
        <f t="shared" si="44"/>
        <v>130000</v>
      </c>
      <c r="X104" s="38">
        <f t="shared" si="45"/>
        <v>-90000</v>
      </c>
      <c r="Y104" s="38">
        <f t="shared" ca="1" si="46"/>
        <v>2268000</v>
      </c>
      <c r="Z104" s="38">
        <f t="shared" ca="1" si="47"/>
        <v>4050</v>
      </c>
    </row>
    <row r="105" spans="1:26" x14ac:dyDescent="0.2">
      <c r="A105" s="21">
        <f t="shared" si="32"/>
        <v>87</v>
      </c>
      <c r="B105" s="38">
        <f ca="1">model1!B105</f>
        <v>15998.980127913717</v>
      </c>
      <c r="C105" s="21" t="s">
        <v>50</v>
      </c>
      <c r="D105" s="38">
        <f t="shared" ca="1" si="48"/>
        <v>240</v>
      </c>
      <c r="E105" s="21">
        <f t="shared" si="30"/>
        <v>0</v>
      </c>
      <c r="F105" s="21">
        <f t="shared" si="31"/>
        <v>0</v>
      </c>
      <c r="G105" s="21">
        <f t="shared" ca="1" si="28"/>
        <v>0</v>
      </c>
      <c r="H105" s="21">
        <f t="shared" si="29"/>
        <v>5</v>
      </c>
      <c r="I105" s="21">
        <f t="shared" ca="1" si="33"/>
        <v>5</v>
      </c>
      <c r="J105" s="21">
        <f t="shared" ca="1" si="34"/>
        <v>5</v>
      </c>
      <c r="K105" s="39">
        <f t="shared" ca="1" si="50"/>
        <v>0</v>
      </c>
      <c r="L105" s="39">
        <f t="shared" ca="1" si="51"/>
        <v>0</v>
      </c>
      <c r="M105" s="39">
        <f t="shared" ca="1" si="49"/>
        <v>0</v>
      </c>
      <c r="N105" s="39">
        <f t="shared" ca="1" si="35"/>
        <v>0</v>
      </c>
      <c r="O105" s="41">
        <f t="shared" ca="1" si="36"/>
        <v>0.43999999999999972</v>
      </c>
      <c r="P105" s="40">
        <f t="shared" ca="1" si="37"/>
        <v>24.935000000000002</v>
      </c>
      <c r="Q105" s="40">
        <f t="shared" ca="1" si="38"/>
        <v>25.375</v>
      </c>
      <c r="R105" s="21">
        <f t="shared" ca="1" si="39"/>
        <v>25.155000000000001</v>
      </c>
      <c r="S105" s="21" t="str">
        <f t="shared" si="40"/>
        <v/>
      </c>
      <c r="T105" s="47">
        <f t="shared" ca="1" si="41"/>
        <v>26.362500000000001</v>
      </c>
      <c r="U105" s="47">
        <f t="shared" ca="1" si="42"/>
        <v>25.557692307692307</v>
      </c>
      <c r="V105" s="38">
        <f t="shared" si="43"/>
        <v>40000</v>
      </c>
      <c r="W105" s="38">
        <f t="shared" si="44"/>
        <v>130000</v>
      </c>
      <c r="X105" s="38">
        <f t="shared" si="45"/>
        <v>-90000</v>
      </c>
      <c r="Y105" s="38">
        <f t="shared" ca="1" si="46"/>
        <v>2268000</v>
      </c>
      <c r="Z105" s="38">
        <f t="shared" ca="1" si="47"/>
        <v>4050</v>
      </c>
    </row>
    <row r="106" spans="1:26" x14ac:dyDescent="0.2">
      <c r="A106" s="21">
        <f t="shared" si="32"/>
        <v>88</v>
      </c>
      <c r="B106" s="38">
        <f ca="1">model1!B106</f>
        <v>16238.980127913717</v>
      </c>
      <c r="C106" s="21" t="s">
        <v>50</v>
      </c>
      <c r="D106" s="38">
        <f t="shared" ca="1" si="48"/>
        <v>240</v>
      </c>
      <c r="E106" s="21">
        <f t="shared" si="30"/>
        <v>0</v>
      </c>
      <c r="F106" s="21">
        <f t="shared" si="31"/>
        <v>0</v>
      </c>
      <c r="G106" s="21">
        <f t="shared" ca="1" si="28"/>
        <v>0</v>
      </c>
      <c r="H106" s="21">
        <f t="shared" si="29"/>
        <v>5</v>
      </c>
      <c r="I106" s="21">
        <f t="shared" ca="1" si="33"/>
        <v>5</v>
      </c>
      <c r="J106" s="21">
        <f t="shared" ca="1" si="34"/>
        <v>5</v>
      </c>
      <c r="K106" s="39">
        <f t="shared" ca="1" si="50"/>
        <v>0</v>
      </c>
      <c r="L106" s="39">
        <f t="shared" ca="1" si="51"/>
        <v>0</v>
      </c>
      <c r="M106" s="39">
        <f t="shared" ca="1" si="49"/>
        <v>0</v>
      </c>
      <c r="N106" s="39">
        <f t="shared" ca="1" si="35"/>
        <v>0</v>
      </c>
      <c r="O106" s="41">
        <f t="shared" ca="1" si="36"/>
        <v>0.42999999999999972</v>
      </c>
      <c r="P106" s="40">
        <f t="shared" ca="1" si="37"/>
        <v>24.94</v>
      </c>
      <c r="Q106" s="40">
        <f t="shared" ca="1" si="38"/>
        <v>25.37</v>
      </c>
      <c r="R106" s="21">
        <f t="shared" ca="1" si="39"/>
        <v>25.155000000000001</v>
      </c>
      <c r="S106" s="21" t="str">
        <f t="shared" si="40"/>
        <v/>
      </c>
      <c r="T106" s="47">
        <f t="shared" ca="1" si="41"/>
        <v>26.362500000000001</v>
      </c>
      <c r="U106" s="47">
        <f t="shared" ca="1" si="42"/>
        <v>25.557692307692307</v>
      </c>
      <c r="V106" s="38">
        <f t="shared" si="43"/>
        <v>40000</v>
      </c>
      <c r="W106" s="38">
        <f t="shared" si="44"/>
        <v>130000</v>
      </c>
      <c r="X106" s="38">
        <f t="shared" si="45"/>
        <v>-90000</v>
      </c>
      <c r="Y106" s="38">
        <f t="shared" ca="1" si="46"/>
        <v>2268000</v>
      </c>
      <c r="Z106" s="38">
        <f t="shared" ca="1" si="47"/>
        <v>4050</v>
      </c>
    </row>
    <row r="107" spans="1:26" x14ac:dyDescent="0.2">
      <c r="A107" s="21">
        <f t="shared" si="32"/>
        <v>89</v>
      </c>
      <c r="B107" s="38">
        <f ca="1">model1!B107</f>
        <v>16478.980127913717</v>
      </c>
      <c r="C107" s="21" t="s">
        <v>50</v>
      </c>
      <c r="D107" s="38">
        <f t="shared" ca="1" si="48"/>
        <v>240</v>
      </c>
      <c r="E107" s="21">
        <f t="shared" si="30"/>
        <v>0</v>
      </c>
      <c r="F107" s="21">
        <f t="shared" si="31"/>
        <v>0</v>
      </c>
      <c r="G107" s="21">
        <f t="shared" ca="1" si="28"/>
        <v>0</v>
      </c>
      <c r="H107" s="21">
        <f t="shared" si="29"/>
        <v>5</v>
      </c>
      <c r="I107" s="21">
        <f t="shared" ca="1" si="33"/>
        <v>5</v>
      </c>
      <c r="J107" s="21">
        <f t="shared" ca="1" si="34"/>
        <v>5</v>
      </c>
      <c r="K107" s="39">
        <f t="shared" ca="1" si="50"/>
        <v>0</v>
      </c>
      <c r="L107" s="39">
        <f t="shared" ca="1" si="51"/>
        <v>0</v>
      </c>
      <c r="M107" s="39">
        <f t="shared" ca="1" si="49"/>
        <v>0</v>
      </c>
      <c r="N107" s="39">
        <f t="shared" ca="1" si="35"/>
        <v>0</v>
      </c>
      <c r="O107" s="41">
        <f t="shared" ca="1" si="36"/>
        <v>0.41999999999999971</v>
      </c>
      <c r="P107" s="40">
        <f t="shared" ca="1" si="37"/>
        <v>24.945</v>
      </c>
      <c r="Q107" s="40">
        <f t="shared" ca="1" si="38"/>
        <v>25.365000000000002</v>
      </c>
      <c r="R107" s="21">
        <f t="shared" ca="1" si="39"/>
        <v>25.155000000000001</v>
      </c>
      <c r="S107" s="21" t="str">
        <f t="shared" si="40"/>
        <v/>
      </c>
      <c r="T107" s="47">
        <f t="shared" ca="1" si="41"/>
        <v>26.362500000000001</v>
      </c>
      <c r="U107" s="47">
        <f t="shared" ca="1" si="42"/>
        <v>25.557692307692307</v>
      </c>
      <c r="V107" s="38">
        <f t="shared" si="43"/>
        <v>40000</v>
      </c>
      <c r="W107" s="38">
        <f t="shared" si="44"/>
        <v>130000</v>
      </c>
      <c r="X107" s="38">
        <f t="shared" si="45"/>
        <v>-90000</v>
      </c>
      <c r="Y107" s="38">
        <f t="shared" ca="1" si="46"/>
        <v>2268000</v>
      </c>
      <c r="Z107" s="38">
        <f t="shared" ca="1" si="47"/>
        <v>4050</v>
      </c>
    </row>
    <row r="108" spans="1:26" x14ac:dyDescent="0.2">
      <c r="A108" s="21">
        <f t="shared" si="32"/>
        <v>90</v>
      </c>
      <c r="B108" s="38">
        <f ca="1">model1!B108</f>
        <v>16718.980127913717</v>
      </c>
      <c r="C108" s="21" t="s">
        <v>50</v>
      </c>
      <c r="D108" s="38">
        <f t="shared" ca="1" si="48"/>
        <v>240</v>
      </c>
      <c r="E108" s="21">
        <f t="shared" si="30"/>
        <v>0</v>
      </c>
      <c r="F108" s="21">
        <f t="shared" si="31"/>
        <v>0</v>
      </c>
      <c r="G108" s="21">
        <f t="shared" ca="1" si="28"/>
        <v>0</v>
      </c>
      <c r="H108" s="21">
        <f t="shared" si="29"/>
        <v>5</v>
      </c>
      <c r="I108" s="21">
        <f t="shared" ca="1" si="33"/>
        <v>5</v>
      </c>
      <c r="J108" s="21">
        <f t="shared" ca="1" si="34"/>
        <v>5</v>
      </c>
      <c r="K108" s="39">
        <f t="shared" ca="1" si="50"/>
        <v>0</v>
      </c>
      <c r="L108" s="39">
        <f t="shared" ca="1" si="51"/>
        <v>0</v>
      </c>
      <c r="M108" s="39">
        <f t="shared" ca="1" si="49"/>
        <v>0</v>
      </c>
      <c r="N108" s="39">
        <f t="shared" ca="1" si="35"/>
        <v>0</v>
      </c>
      <c r="O108" s="41">
        <f t="shared" ca="1" si="36"/>
        <v>0.4099999999999997</v>
      </c>
      <c r="P108" s="40">
        <f t="shared" ca="1" si="37"/>
        <v>24.950000000000003</v>
      </c>
      <c r="Q108" s="40">
        <f t="shared" ca="1" si="38"/>
        <v>25.36</v>
      </c>
      <c r="R108" s="21">
        <f t="shared" ca="1" si="39"/>
        <v>25.155000000000001</v>
      </c>
      <c r="S108" s="21" t="str">
        <f t="shared" si="40"/>
        <v/>
      </c>
      <c r="T108" s="47">
        <f t="shared" ca="1" si="41"/>
        <v>26.362500000000001</v>
      </c>
      <c r="U108" s="47">
        <f t="shared" ca="1" si="42"/>
        <v>25.557692307692307</v>
      </c>
      <c r="V108" s="38">
        <f t="shared" si="43"/>
        <v>40000</v>
      </c>
      <c r="W108" s="38">
        <f t="shared" si="44"/>
        <v>130000</v>
      </c>
      <c r="X108" s="38">
        <f t="shared" si="45"/>
        <v>-90000</v>
      </c>
      <c r="Y108" s="38">
        <f t="shared" ca="1" si="46"/>
        <v>2268000</v>
      </c>
      <c r="Z108" s="38">
        <f t="shared" ca="1" si="47"/>
        <v>4050</v>
      </c>
    </row>
    <row r="109" spans="1:26" x14ac:dyDescent="0.2">
      <c r="A109" s="21">
        <f t="shared" si="32"/>
        <v>91</v>
      </c>
      <c r="B109" s="38">
        <f ca="1">model1!B109</f>
        <v>16958.980127913717</v>
      </c>
      <c r="C109" s="21" t="s">
        <v>50</v>
      </c>
      <c r="D109" s="38">
        <f t="shared" ca="1" si="48"/>
        <v>240</v>
      </c>
      <c r="E109" s="21">
        <f t="shared" si="30"/>
        <v>0</v>
      </c>
      <c r="F109" s="21">
        <f t="shared" si="31"/>
        <v>0</v>
      </c>
      <c r="G109" s="21">
        <f t="shared" ca="1" si="28"/>
        <v>0</v>
      </c>
      <c r="H109" s="21">
        <f t="shared" si="29"/>
        <v>5</v>
      </c>
      <c r="I109" s="21">
        <f t="shared" ca="1" si="33"/>
        <v>5</v>
      </c>
      <c r="J109" s="21">
        <f t="shared" ca="1" si="34"/>
        <v>5</v>
      </c>
      <c r="K109" s="39">
        <f t="shared" ca="1" si="50"/>
        <v>0</v>
      </c>
      <c r="L109" s="39">
        <f t="shared" ca="1" si="51"/>
        <v>0</v>
      </c>
      <c r="M109" s="39">
        <f t="shared" ca="1" si="49"/>
        <v>0</v>
      </c>
      <c r="N109" s="39">
        <f t="shared" ca="1" si="35"/>
        <v>0</v>
      </c>
      <c r="O109" s="41">
        <f t="shared" ca="1" si="36"/>
        <v>0.39999999999999969</v>
      </c>
      <c r="P109" s="40">
        <f t="shared" ca="1" si="37"/>
        <v>24.955000000000002</v>
      </c>
      <c r="Q109" s="40">
        <f t="shared" ca="1" si="38"/>
        <v>25.355</v>
      </c>
      <c r="R109" s="21">
        <f t="shared" ca="1" si="39"/>
        <v>25.155000000000001</v>
      </c>
      <c r="S109" s="21" t="str">
        <f t="shared" si="40"/>
        <v/>
      </c>
      <c r="T109" s="47">
        <f t="shared" ca="1" si="41"/>
        <v>26.362500000000001</v>
      </c>
      <c r="U109" s="47">
        <f t="shared" ca="1" si="42"/>
        <v>25.557692307692307</v>
      </c>
      <c r="V109" s="38">
        <f t="shared" si="43"/>
        <v>40000</v>
      </c>
      <c r="W109" s="38">
        <f t="shared" si="44"/>
        <v>130000</v>
      </c>
      <c r="X109" s="38">
        <f t="shared" si="45"/>
        <v>-90000</v>
      </c>
      <c r="Y109" s="38">
        <f t="shared" ca="1" si="46"/>
        <v>2268000</v>
      </c>
      <c r="Z109" s="38">
        <f t="shared" ca="1" si="47"/>
        <v>4050</v>
      </c>
    </row>
    <row r="110" spans="1:26" x14ac:dyDescent="0.2">
      <c r="A110" s="21">
        <f t="shared" si="32"/>
        <v>92</v>
      </c>
      <c r="B110" s="38">
        <f ca="1">model1!B110</f>
        <v>17198.980127913717</v>
      </c>
      <c r="C110" s="21" t="s">
        <v>50</v>
      </c>
      <c r="D110" s="38">
        <f t="shared" ca="1" si="48"/>
        <v>240</v>
      </c>
      <c r="E110" s="21">
        <f t="shared" si="30"/>
        <v>0</v>
      </c>
      <c r="F110" s="21">
        <f t="shared" si="31"/>
        <v>0</v>
      </c>
      <c r="G110" s="21">
        <f t="shared" ca="1" si="28"/>
        <v>0</v>
      </c>
      <c r="H110" s="21">
        <f t="shared" si="29"/>
        <v>5</v>
      </c>
      <c r="I110" s="21">
        <f t="shared" ca="1" si="33"/>
        <v>5</v>
      </c>
      <c r="J110" s="21">
        <f t="shared" ca="1" si="34"/>
        <v>5</v>
      </c>
      <c r="K110" s="39">
        <f t="shared" ca="1" si="50"/>
        <v>0</v>
      </c>
      <c r="L110" s="39">
        <f t="shared" ca="1" si="51"/>
        <v>0</v>
      </c>
      <c r="M110" s="39">
        <f t="shared" ca="1" si="49"/>
        <v>0</v>
      </c>
      <c r="N110" s="39">
        <f t="shared" ca="1" si="35"/>
        <v>0</v>
      </c>
      <c r="O110" s="41">
        <f t="shared" ca="1" si="36"/>
        <v>0.38999999999999968</v>
      </c>
      <c r="P110" s="40">
        <f t="shared" ca="1" si="37"/>
        <v>24.96</v>
      </c>
      <c r="Q110" s="40">
        <f t="shared" ca="1" si="38"/>
        <v>25.35</v>
      </c>
      <c r="R110" s="21">
        <f t="shared" ca="1" si="39"/>
        <v>25.155000000000001</v>
      </c>
      <c r="S110" s="21" t="str">
        <f t="shared" si="40"/>
        <v/>
      </c>
      <c r="T110" s="47">
        <f t="shared" ca="1" si="41"/>
        <v>26.362500000000001</v>
      </c>
      <c r="U110" s="47">
        <f t="shared" ca="1" si="42"/>
        <v>25.557692307692307</v>
      </c>
      <c r="V110" s="38">
        <f t="shared" si="43"/>
        <v>40000</v>
      </c>
      <c r="W110" s="38">
        <f t="shared" si="44"/>
        <v>130000</v>
      </c>
      <c r="X110" s="38">
        <f t="shared" si="45"/>
        <v>-90000</v>
      </c>
      <c r="Y110" s="38">
        <f t="shared" ca="1" si="46"/>
        <v>2268000</v>
      </c>
      <c r="Z110" s="38">
        <f t="shared" ca="1" si="47"/>
        <v>4050</v>
      </c>
    </row>
    <row r="111" spans="1:26" x14ac:dyDescent="0.2">
      <c r="A111" s="21">
        <f t="shared" si="32"/>
        <v>93</v>
      </c>
      <c r="B111" s="38">
        <f ca="1">model1!B111</f>
        <v>17438.980127913717</v>
      </c>
      <c r="C111" s="21" t="s">
        <v>50</v>
      </c>
      <c r="D111" s="38">
        <f t="shared" ca="1" si="48"/>
        <v>240</v>
      </c>
      <c r="E111" s="21">
        <f t="shared" si="30"/>
        <v>0</v>
      </c>
      <c r="F111" s="21">
        <f t="shared" si="31"/>
        <v>0</v>
      </c>
      <c r="G111" s="21">
        <f t="shared" ca="1" si="28"/>
        <v>0</v>
      </c>
      <c r="H111" s="21">
        <f t="shared" si="29"/>
        <v>5</v>
      </c>
      <c r="I111" s="21">
        <f t="shared" ca="1" si="33"/>
        <v>5</v>
      </c>
      <c r="J111" s="21">
        <f t="shared" ca="1" si="34"/>
        <v>5</v>
      </c>
      <c r="K111" s="39">
        <f t="shared" ca="1" si="50"/>
        <v>0</v>
      </c>
      <c r="L111" s="39">
        <f t="shared" ca="1" si="51"/>
        <v>0</v>
      </c>
      <c r="M111" s="39">
        <f t="shared" ca="1" si="49"/>
        <v>0</v>
      </c>
      <c r="N111" s="39">
        <f t="shared" ca="1" si="35"/>
        <v>0</v>
      </c>
      <c r="O111" s="41">
        <f t="shared" ca="1" si="36"/>
        <v>0.37999999999999967</v>
      </c>
      <c r="P111" s="40">
        <f t="shared" ca="1" si="37"/>
        <v>24.965</v>
      </c>
      <c r="Q111" s="40">
        <f t="shared" ca="1" si="38"/>
        <v>25.345000000000002</v>
      </c>
      <c r="R111" s="21">
        <f t="shared" ca="1" si="39"/>
        <v>25.155000000000001</v>
      </c>
      <c r="S111" s="21" t="str">
        <f t="shared" si="40"/>
        <v/>
      </c>
      <c r="T111" s="47">
        <f t="shared" ca="1" si="41"/>
        <v>26.362500000000001</v>
      </c>
      <c r="U111" s="47">
        <f t="shared" ca="1" si="42"/>
        <v>25.557692307692307</v>
      </c>
      <c r="V111" s="38">
        <f t="shared" si="43"/>
        <v>40000</v>
      </c>
      <c r="W111" s="38">
        <f t="shared" si="44"/>
        <v>130000</v>
      </c>
      <c r="X111" s="38">
        <f t="shared" si="45"/>
        <v>-90000</v>
      </c>
      <c r="Y111" s="38">
        <f t="shared" ca="1" si="46"/>
        <v>2268000</v>
      </c>
      <c r="Z111" s="38">
        <f t="shared" ca="1" si="47"/>
        <v>4050</v>
      </c>
    </row>
    <row r="112" spans="1:26" x14ac:dyDescent="0.2">
      <c r="A112" s="21">
        <f t="shared" si="32"/>
        <v>94</v>
      </c>
      <c r="B112" s="38">
        <f ca="1">model1!B112</f>
        <v>17678.980127913717</v>
      </c>
      <c r="C112" s="21" t="s">
        <v>50</v>
      </c>
      <c r="D112" s="38">
        <f t="shared" ca="1" si="48"/>
        <v>240</v>
      </c>
      <c r="E112" s="21">
        <f t="shared" si="30"/>
        <v>0</v>
      </c>
      <c r="F112" s="21">
        <f t="shared" si="31"/>
        <v>0</v>
      </c>
      <c r="G112" s="21">
        <f t="shared" ca="1" si="28"/>
        <v>0</v>
      </c>
      <c r="H112" s="21">
        <f t="shared" si="29"/>
        <v>5</v>
      </c>
      <c r="I112" s="21">
        <f t="shared" ca="1" si="33"/>
        <v>5</v>
      </c>
      <c r="J112" s="21">
        <f t="shared" ca="1" si="34"/>
        <v>5</v>
      </c>
      <c r="K112" s="39">
        <f t="shared" ca="1" si="50"/>
        <v>0</v>
      </c>
      <c r="L112" s="39">
        <f t="shared" ca="1" si="51"/>
        <v>0</v>
      </c>
      <c r="M112" s="39">
        <f t="shared" ca="1" si="49"/>
        <v>0</v>
      </c>
      <c r="N112" s="39">
        <f t="shared" ca="1" si="35"/>
        <v>0</v>
      </c>
      <c r="O112" s="41">
        <f t="shared" ca="1" si="36"/>
        <v>0.36999999999999966</v>
      </c>
      <c r="P112" s="40">
        <f t="shared" ca="1" si="37"/>
        <v>24.970000000000002</v>
      </c>
      <c r="Q112" s="40">
        <f t="shared" ca="1" si="38"/>
        <v>25.34</v>
      </c>
      <c r="R112" s="21">
        <f t="shared" ca="1" si="39"/>
        <v>25.155000000000001</v>
      </c>
      <c r="S112" s="21" t="str">
        <f t="shared" si="40"/>
        <v/>
      </c>
      <c r="T112" s="47">
        <f t="shared" ca="1" si="41"/>
        <v>26.362500000000001</v>
      </c>
      <c r="U112" s="47">
        <f t="shared" ca="1" si="42"/>
        <v>25.557692307692307</v>
      </c>
      <c r="V112" s="38">
        <f t="shared" si="43"/>
        <v>40000</v>
      </c>
      <c r="W112" s="38">
        <f t="shared" si="44"/>
        <v>130000</v>
      </c>
      <c r="X112" s="38">
        <f t="shared" si="45"/>
        <v>-90000</v>
      </c>
      <c r="Y112" s="38">
        <f t="shared" ca="1" si="46"/>
        <v>2268000</v>
      </c>
      <c r="Z112" s="38">
        <f t="shared" ca="1" si="47"/>
        <v>4050</v>
      </c>
    </row>
    <row r="113" spans="1:26" x14ac:dyDescent="0.2">
      <c r="A113" s="21">
        <f t="shared" si="32"/>
        <v>95</v>
      </c>
      <c r="B113" s="38">
        <f ca="1">model1!B113</f>
        <v>17918.980127913717</v>
      </c>
      <c r="C113" s="21" t="s">
        <v>50</v>
      </c>
      <c r="D113" s="38">
        <f t="shared" ca="1" si="48"/>
        <v>240</v>
      </c>
      <c r="E113" s="21">
        <f t="shared" si="30"/>
        <v>0</v>
      </c>
      <c r="F113" s="21">
        <f t="shared" si="31"/>
        <v>0</v>
      </c>
      <c r="G113" s="21">
        <f t="shared" ca="1" si="28"/>
        <v>0</v>
      </c>
      <c r="H113" s="21">
        <f t="shared" si="29"/>
        <v>5</v>
      </c>
      <c r="I113" s="21">
        <f t="shared" ca="1" si="33"/>
        <v>5</v>
      </c>
      <c r="J113" s="21">
        <f t="shared" ca="1" si="34"/>
        <v>5</v>
      </c>
      <c r="K113" s="39">
        <f t="shared" ca="1" si="50"/>
        <v>0</v>
      </c>
      <c r="L113" s="39">
        <f t="shared" ca="1" si="51"/>
        <v>0</v>
      </c>
      <c r="M113" s="39">
        <f t="shared" ca="1" si="49"/>
        <v>0</v>
      </c>
      <c r="N113" s="39">
        <f t="shared" ca="1" si="35"/>
        <v>0</v>
      </c>
      <c r="O113" s="41">
        <f t="shared" ca="1" si="36"/>
        <v>0.35999999999999965</v>
      </c>
      <c r="P113" s="40">
        <f t="shared" ca="1" si="37"/>
        <v>24.975000000000001</v>
      </c>
      <c r="Q113" s="40">
        <f t="shared" ca="1" si="38"/>
        <v>25.335000000000001</v>
      </c>
      <c r="R113" s="21">
        <f t="shared" ca="1" si="39"/>
        <v>25.155000000000001</v>
      </c>
      <c r="S113" s="21" t="str">
        <f t="shared" si="40"/>
        <v/>
      </c>
      <c r="T113" s="47">
        <f t="shared" ca="1" si="41"/>
        <v>26.362500000000001</v>
      </c>
      <c r="U113" s="47">
        <f t="shared" ca="1" si="42"/>
        <v>25.557692307692307</v>
      </c>
      <c r="V113" s="38">
        <f t="shared" si="43"/>
        <v>40000</v>
      </c>
      <c r="W113" s="38">
        <f t="shared" si="44"/>
        <v>130000</v>
      </c>
      <c r="X113" s="38">
        <f t="shared" si="45"/>
        <v>-90000</v>
      </c>
      <c r="Y113" s="38">
        <f t="shared" ca="1" si="46"/>
        <v>2268000</v>
      </c>
      <c r="Z113" s="38">
        <f t="shared" ca="1" si="47"/>
        <v>4050</v>
      </c>
    </row>
    <row r="114" spans="1:26" x14ac:dyDescent="0.2">
      <c r="A114" s="21">
        <f t="shared" si="32"/>
        <v>96</v>
      </c>
      <c r="B114" s="38">
        <f ca="1">model1!B114</f>
        <v>18158.980127913717</v>
      </c>
      <c r="C114" s="21" t="s">
        <v>50</v>
      </c>
      <c r="D114" s="38">
        <f t="shared" ca="1" si="48"/>
        <v>240</v>
      </c>
      <c r="E114" s="21">
        <f t="shared" si="30"/>
        <v>0</v>
      </c>
      <c r="F114" s="21">
        <f t="shared" si="31"/>
        <v>0</v>
      </c>
      <c r="G114" s="21">
        <f t="shared" ca="1" si="28"/>
        <v>0</v>
      </c>
      <c r="H114" s="21">
        <f t="shared" si="29"/>
        <v>5</v>
      </c>
      <c r="I114" s="21">
        <f t="shared" ca="1" si="33"/>
        <v>5</v>
      </c>
      <c r="J114" s="21">
        <f t="shared" ca="1" si="34"/>
        <v>5</v>
      </c>
      <c r="K114" s="39">
        <f t="shared" ca="1" si="50"/>
        <v>0</v>
      </c>
      <c r="L114" s="39">
        <f t="shared" ca="1" si="51"/>
        <v>0</v>
      </c>
      <c r="M114" s="39">
        <f t="shared" ca="1" si="49"/>
        <v>0</v>
      </c>
      <c r="N114" s="39">
        <f t="shared" ca="1" si="35"/>
        <v>0</v>
      </c>
      <c r="O114" s="41">
        <f t="shared" ca="1" si="36"/>
        <v>0.34999999999999964</v>
      </c>
      <c r="P114" s="40">
        <f t="shared" ca="1" si="37"/>
        <v>24.98</v>
      </c>
      <c r="Q114" s="40">
        <f t="shared" ca="1" si="38"/>
        <v>25.330000000000002</v>
      </c>
      <c r="R114" s="21">
        <f t="shared" ca="1" si="39"/>
        <v>25.155000000000001</v>
      </c>
      <c r="S114" s="21" t="str">
        <f t="shared" si="40"/>
        <v/>
      </c>
      <c r="T114" s="47">
        <f t="shared" ca="1" si="41"/>
        <v>26.362500000000001</v>
      </c>
      <c r="U114" s="47">
        <f t="shared" ca="1" si="42"/>
        <v>25.557692307692307</v>
      </c>
      <c r="V114" s="38">
        <f t="shared" si="43"/>
        <v>40000</v>
      </c>
      <c r="W114" s="38">
        <f t="shared" si="44"/>
        <v>130000</v>
      </c>
      <c r="X114" s="38">
        <f t="shared" si="45"/>
        <v>-90000</v>
      </c>
      <c r="Y114" s="38">
        <f t="shared" ca="1" si="46"/>
        <v>2268000</v>
      </c>
      <c r="Z114" s="38">
        <f t="shared" ca="1" si="47"/>
        <v>4050</v>
      </c>
    </row>
    <row r="115" spans="1:26" x14ac:dyDescent="0.2">
      <c r="A115" s="21">
        <f t="shared" si="32"/>
        <v>97</v>
      </c>
      <c r="B115" s="38">
        <f ca="1">model1!B115</f>
        <v>18398.980127913717</v>
      </c>
      <c r="C115" s="21" t="s">
        <v>50</v>
      </c>
      <c r="D115" s="38">
        <f t="shared" ca="1" si="48"/>
        <v>240</v>
      </c>
      <c r="E115" s="21">
        <f t="shared" si="30"/>
        <v>0</v>
      </c>
      <c r="F115" s="21">
        <f t="shared" si="31"/>
        <v>0</v>
      </c>
      <c r="G115" s="21">
        <f t="shared" ca="1" si="28"/>
        <v>0</v>
      </c>
      <c r="H115" s="21">
        <f t="shared" si="29"/>
        <v>5</v>
      </c>
      <c r="I115" s="21">
        <f t="shared" ca="1" si="33"/>
        <v>5</v>
      </c>
      <c r="J115" s="21">
        <f t="shared" ca="1" si="34"/>
        <v>5</v>
      </c>
      <c r="K115" s="39">
        <f t="shared" ca="1" si="50"/>
        <v>0</v>
      </c>
      <c r="L115" s="39">
        <f t="shared" ca="1" si="51"/>
        <v>0</v>
      </c>
      <c r="M115" s="39">
        <f t="shared" ca="1" si="49"/>
        <v>0</v>
      </c>
      <c r="N115" s="39">
        <f t="shared" ca="1" si="35"/>
        <v>0</v>
      </c>
      <c r="O115" s="41">
        <f t="shared" ca="1" si="36"/>
        <v>0.33999999999999964</v>
      </c>
      <c r="P115" s="40">
        <f t="shared" ca="1" si="37"/>
        <v>24.985000000000003</v>
      </c>
      <c r="Q115" s="40">
        <f t="shared" ca="1" si="38"/>
        <v>25.324999999999999</v>
      </c>
      <c r="R115" s="21">
        <f t="shared" ca="1" si="39"/>
        <v>25.155000000000001</v>
      </c>
      <c r="S115" s="21" t="str">
        <f t="shared" si="40"/>
        <v/>
      </c>
      <c r="T115" s="47">
        <f t="shared" ca="1" si="41"/>
        <v>26.362500000000001</v>
      </c>
      <c r="U115" s="47">
        <f t="shared" ca="1" si="42"/>
        <v>25.557692307692307</v>
      </c>
      <c r="V115" s="38">
        <f t="shared" si="43"/>
        <v>40000</v>
      </c>
      <c r="W115" s="38">
        <f t="shared" si="44"/>
        <v>130000</v>
      </c>
      <c r="X115" s="38">
        <f t="shared" si="45"/>
        <v>-90000</v>
      </c>
      <c r="Y115" s="38">
        <f t="shared" ca="1" si="46"/>
        <v>2268000</v>
      </c>
      <c r="Z115" s="38">
        <f t="shared" ca="1" si="47"/>
        <v>4050</v>
      </c>
    </row>
    <row r="116" spans="1:26" x14ac:dyDescent="0.2">
      <c r="A116" s="21">
        <f t="shared" si="32"/>
        <v>98</v>
      </c>
      <c r="B116" s="38">
        <f ca="1">model1!B116</f>
        <v>18638.980127913717</v>
      </c>
      <c r="C116" s="21" t="s">
        <v>50</v>
      </c>
      <c r="D116" s="38">
        <f t="shared" ca="1" si="48"/>
        <v>240</v>
      </c>
      <c r="E116" s="21">
        <f t="shared" si="30"/>
        <v>0</v>
      </c>
      <c r="F116" s="21">
        <f t="shared" si="31"/>
        <v>0</v>
      </c>
      <c r="G116" s="21">
        <f t="shared" ca="1" si="28"/>
        <v>0</v>
      </c>
      <c r="H116" s="21">
        <f t="shared" si="29"/>
        <v>5</v>
      </c>
      <c r="I116" s="21">
        <f t="shared" ca="1" si="33"/>
        <v>5</v>
      </c>
      <c r="J116" s="21">
        <f t="shared" ca="1" si="34"/>
        <v>5</v>
      </c>
      <c r="K116" s="39">
        <f t="shared" ca="1" si="50"/>
        <v>0</v>
      </c>
      <c r="L116" s="39">
        <f t="shared" ca="1" si="51"/>
        <v>0</v>
      </c>
      <c r="M116" s="39">
        <f t="shared" ca="1" si="49"/>
        <v>0</v>
      </c>
      <c r="N116" s="39">
        <f t="shared" ca="1" si="35"/>
        <v>0</v>
      </c>
      <c r="O116" s="41">
        <f t="shared" ca="1" si="36"/>
        <v>0.32999999999999963</v>
      </c>
      <c r="P116" s="40">
        <f t="shared" ca="1" si="37"/>
        <v>24.990000000000002</v>
      </c>
      <c r="Q116" s="40">
        <f t="shared" ca="1" si="38"/>
        <v>25.32</v>
      </c>
      <c r="R116" s="21">
        <f t="shared" ca="1" si="39"/>
        <v>25.155000000000001</v>
      </c>
      <c r="S116" s="21" t="str">
        <f t="shared" si="40"/>
        <v/>
      </c>
      <c r="T116" s="47">
        <f t="shared" ca="1" si="41"/>
        <v>26.362500000000001</v>
      </c>
      <c r="U116" s="47">
        <f t="shared" ca="1" si="42"/>
        <v>25.557692307692307</v>
      </c>
      <c r="V116" s="38">
        <f t="shared" si="43"/>
        <v>40000</v>
      </c>
      <c r="W116" s="38">
        <f t="shared" si="44"/>
        <v>130000</v>
      </c>
      <c r="X116" s="38">
        <f t="shared" si="45"/>
        <v>-90000</v>
      </c>
      <c r="Y116" s="38">
        <f t="shared" ca="1" si="46"/>
        <v>2268000</v>
      </c>
      <c r="Z116" s="38">
        <f t="shared" ca="1" si="47"/>
        <v>4050</v>
      </c>
    </row>
    <row r="117" spans="1:26" x14ac:dyDescent="0.2">
      <c r="A117" s="21">
        <f t="shared" si="32"/>
        <v>99</v>
      </c>
      <c r="B117" s="38">
        <f ca="1">model1!B117</f>
        <v>18878.980127913717</v>
      </c>
      <c r="C117" s="21" t="s">
        <v>50</v>
      </c>
      <c r="D117" s="38">
        <f t="shared" ca="1" si="48"/>
        <v>240</v>
      </c>
      <c r="E117" s="21">
        <f t="shared" si="30"/>
        <v>0</v>
      </c>
      <c r="F117" s="21">
        <f t="shared" si="31"/>
        <v>0</v>
      </c>
      <c r="G117" s="21">
        <f t="shared" ca="1" si="28"/>
        <v>0</v>
      </c>
      <c r="H117" s="21">
        <f t="shared" si="29"/>
        <v>5</v>
      </c>
      <c r="I117" s="21">
        <f t="shared" ca="1" si="33"/>
        <v>5</v>
      </c>
      <c r="J117" s="21">
        <f t="shared" ca="1" si="34"/>
        <v>5</v>
      </c>
      <c r="K117" s="39">
        <f t="shared" ca="1" si="50"/>
        <v>0</v>
      </c>
      <c r="L117" s="39">
        <f t="shared" ca="1" si="51"/>
        <v>0</v>
      </c>
      <c r="M117" s="39">
        <f t="shared" ca="1" si="49"/>
        <v>0</v>
      </c>
      <c r="N117" s="39">
        <f t="shared" ca="1" si="35"/>
        <v>0</v>
      </c>
      <c r="O117" s="41">
        <f t="shared" ca="1" si="36"/>
        <v>0.31999999999999962</v>
      </c>
      <c r="P117" s="40">
        <f t="shared" ca="1" si="37"/>
        <v>24.995000000000001</v>
      </c>
      <c r="Q117" s="40">
        <f t="shared" ca="1" si="38"/>
        <v>25.315000000000001</v>
      </c>
      <c r="R117" s="21">
        <f t="shared" ca="1" si="39"/>
        <v>25.155000000000001</v>
      </c>
      <c r="S117" s="21" t="str">
        <f t="shared" si="40"/>
        <v/>
      </c>
      <c r="T117" s="47">
        <f t="shared" ca="1" si="41"/>
        <v>26.362500000000001</v>
      </c>
      <c r="U117" s="47">
        <f t="shared" ca="1" si="42"/>
        <v>25.557692307692307</v>
      </c>
      <c r="V117" s="38">
        <f t="shared" si="43"/>
        <v>40000</v>
      </c>
      <c r="W117" s="38">
        <f t="shared" si="44"/>
        <v>130000</v>
      </c>
      <c r="X117" s="38">
        <f t="shared" si="45"/>
        <v>-90000</v>
      </c>
      <c r="Y117" s="38">
        <f t="shared" ca="1" si="46"/>
        <v>2268000</v>
      </c>
      <c r="Z117" s="38">
        <f t="shared" ca="1" si="47"/>
        <v>4050</v>
      </c>
    </row>
    <row r="118" spans="1:26" x14ac:dyDescent="0.2">
      <c r="A118" s="21">
        <f t="shared" si="32"/>
        <v>100</v>
      </c>
      <c r="B118" s="38">
        <f ca="1">model1!B118</f>
        <v>19118.980127913717</v>
      </c>
      <c r="C118" s="21" t="s">
        <v>50</v>
      </c>
      <c r="D118" s="38">
        <f t="shared" ca="1" si="48"/>
        <v>240</v>
      </c>
      <c r="E118" s="21">
        <f t="shared" si="30"/>
        <v>0</v>
      </c>
      <c r="F118" s="21">
        <f t="shared" si="31"/>
        <v>0</v>
      </c>
      <c r="G118" s="21">
        <f t="shared" ca="1" si="28"/>
        <v>0</v>
      </c>
      <c r="H118" s="21">
        <f t="shared" si="29"/>
        <v>5</v>
      </c>
      <c r="I118" s="21">
        <f t="shared" ca="1" si="33"/>
        <v>5</v>
      </c>
      <c r="J118" s="21">
        <f t="shared" ca="1" si="34"/>
        <v>5</v>
      </c>
      <c r="K118" s="39">
        <f t="shared" ca="1" si="50"/>
        <v>0</v>
      </c>
      <c r="L118" s="39">
        <f t="shared" ca="1" si="51"/>
        <v>0</v>
      </c>
      <c r="M118" s="39">
        <f t="shared" ca="1" si="49"/>
        <v>0</v>
      </c>
      <c r="N118" s="39">
        <f t="shared" ca="1" si="35"/>
        <v>0</v>
      </c>
      <c r="O118" s="41">
        <f t="shared" ca="1" si="36"/>
        <v>0.30999999999999961</v>
      </c>
      <c r="P118" s="40">
        <f t="shared" ca="1" si="37"/>
        <v>25</v>
      </c>
      <c r="Q118" s="40">
        <f t="shared" ca="1" si="38"/>
        <v>25.310000000000002</v>
      </c>
      <c r="R118" s="21">
        <f t="shared" ca="1" si="39"/>
        <v>25.155000000000001</v>
      </c>
      <c r="S118" s="21" t="str">
        <f t="shared" si="40"/>
        <v/>
      </c>
      <c r="T118" s="47">
        <f t="shared" ca="1" si="41"/>
        <v>26.362500000000001</v>
      </c>
      <c r="U118" s="47">
        <f t="shared" ca="1" si="42"/>
        <v>25.557692307692307</v>
      </c>
      <c r="V118" s="38">
        <f t="shared" si="43"/>
        <v>40000</v>
      </c>
      <c r="W118" s="38">
        <f t="shared" si="44"/>
        <v>130000</v>
      </c>
      <c r="X118" s="38">
        <f t="shared" si="45"/>
        <v>-90000</v>
      </c>
      <c r="Y118" s="38">
        <f t="shared" ca="1" si="46"/>
        <v>2268000</v>
      </c>
      <c r="Z118" s="38">
        <f t="shared" ca="1" si="47"/>
        <v>4050</v>
      </c>
    </row>
    <row r="119" spans="1:26" x14ac:dyDescent="0.2">
      <c r="A119" s="21">
        <f t="shared" si="32"/>
        <v>101</v>
      </c>
      <c r="B119" s="38">
        <f ca="1">model1!B119</f>
        <v>19358.980127913717</v>
      </c>
      <c r="C119" s="21" t="s">
        <v>14</v>
      </c>
      <c r="D119" s="38">
        <f t="shared" ca="1" si="48"/>
        <v>240</v>
      </c>
      <c r="E119" s="21">
        <f t="shared" si="30"/>
        <v>1</v>
      </c>
      <c r="F119" s="21">
        <f t="shared" si="31"/>
        <v>0</v>
      </c>
      <c r="G119" s="21">
        <f t="shared" ca="1" si="28"/>
        <v>1</v>
      </c>
      <c r="H119" s="21">
        <f t="shared" si="29"/>
        <v>5</v>
      </c>
      <c r="I119" s="21">
        <f t="shared" ca="1" si="33"/>
        <v>5</v>
      </c>
      <c r="J119" s="21">
        <f t="shared" ca="1" si="34"/>
        <v>5</v>
      </c>
      <c r="K119" s="39">
        <f t="shared" ca="1" si="50"/>
        <v>0.01</v>
      </c>
      <c r="L119" s="39">
        <f t="shared" ca="1" si="51"/>
        <v>0</v>
      </c>
      <c r="M119" s="39">
        <f t="shared" ca="1" si="49"/>
        <v>0.01</v>
      </c>
      <c r="N119" s="39">
        <f t="shared" ca="1" si="35"/>
        <v>0.01</v>
      </c>
      <c r="O119" s="41">
        <f t="shared" ca="1" si="36"/>
        <v>0.2999999999999996</v>
      </c>
      <c r="P119" s="40">
        <f t="shared" ca="1" si="37"/>
        <v>24.99</v>
      </c>
      <c r="Q119" s="40">
        <f t="shared" ca="1" si="38"/>
        <v>25.29</v>
      </c>
      <c r="R119" s="21">
        <f t="shared" ca="1" si="39"/>
        <v>25.14</v>
      </c>
      <c r="S119" s="21">
        <f t="shared" ca="1" si="40"/>
        <v>25</v>
      </c>
      <c r="T119" s="47">
        <f t="shared" ca="1" si="41"/>
        <v>26.09</v>
      </c>
      <c r="U119" s="47">
        <f t="shared" ca="1" si="42"/>
        <v>25.557692307692307</v>
      </c>
      <c r="V119" s="38">
        <f t="shared" si="43"/>
        <v>50000</v>
      </c>
      <c r="W119" s="38">
        <f t="shared" si="44"/>
        <v>130000</v>
      </c>
      <c r="X119" s="38">
        <f t="shared" si="45"/>
        <v>-80000</v>
      </c>
      <c r="Y119" s="38">
        <f t="shared" ca="1" si="46"/>
        <v>2018000</v>
      </c>
      <c r="Z119" s="38">
        <f t="shared" ca="1" si="47"/>
        <v>6800</v>
      </c>
    </row>
    <row r="120" spans="1:26" x14ac:dyDescent="0.2">
      <c r="A120" s="21">
        <f t="shared" si="32"/>
        <v>102</v>
      </c>
      <c r="B120" s="38">
        <f ca="1">model1!B120</f>
        <v>19598.980127913717</v>
      </c>
      <c r="C120" s="21" t="s">
        <v>50</v>
      </c>
      <c r="D120" s="38">
        <f t="shared" ca="1" si="48"/>
        <v>240</v>
      </c>
      <c r="E120" s="21">
        <f t="shared" si="30"/>
        <v>0</v>
      </c>
      <c r="F120" s="21">
        <f t="shared" si="31"/>
        <v>0</v>
      </c>
      <c r="G120" s="21">
        <f t="shared" ca="1" si="28"/>
        <v>0</v>
      </c>
      <c r="H120" s="21">
        <f t="shared" si="29"/>
        <v>5</v>
      </c>
      <c r="I120" s="21">
        <f t="shared" ca="1" si="33"/>
        <v>5</v>
      </c>
      <c r="J120" s="21">
        <f t="shared" ca="1" si="34"/>
        <v>5</v>
      </c>
      <c r="K120" s="39">
        <f t="shared" ca="1" si="50"/>
        <v>0</v>
      </c>
      <c r="L120" s="39">
        <f t="shared" ca="1" si="51"/>
        <v>0</v>
      </c>
      <c r="M120" s="39">
        <f t="shared" ca="1" si="49"/>
        <v>0</v>
      </c>
      <c r="N120" s="39">
        <f t="shared" ca="1" si="35"/>
        <v>0</v>
      </c>
      <c r="O120" s="41">
        <f t="shared" ca="1" si="36"/>
        <v>0.28999999999999959</v>
      </c>
      <c r="P120" s="40">
        <f t="shared" ca="1" si="37"/>
        <v>24.995000000000001</v>
      </c>
      <c r="Q120" s="40">
        <f t="shared" ca="1" si="38"/>
        <v>25.285</v>
      </c>
      <c r="R120" s="21">
        <f t="shared" ca="1" si="39"/>
        <v>25.14</v>
      </c>
      <c r="S120" s="21" t="str">
        <f t="shared" si="40"/>
        <v/>
      </c>
      <c r="T120" s="47">
        <f t="shared" ca="1" si="41"/>
        <v>26.09</v>
      </c>
      <c r="U120" s="47">
        <f t="shared" ca="1" si="42"/>
        <v>25.557692307692307</v>
      </c>
      <c r="V120" s="38">
        <f t="shared" si="43"/>
        <v>50000</v>
      </c>
      <c r="W120" s="38">
        <f t="shared" si="44"/>
        <v>130000</v>
      </c>
      <c r="X120" s="38">
        <f t="shared" si="45"/>
        <v>-80000</v>
      </c>
      <c r="Y120" s="38">
        <f t="shared" ca="1" si="46"/>
        <v>2018000</v>
      </c>
      <c r="Z120" s="38">
        <f t="shared" ca="1" si="47"/>
        <v>6800</v>
      </c>
    </row>
    <row r="121" spans="1:26" x14ac:dyDescent="0.2">
      <c r="A121" s="21">
        <f t="shared" si="32"/>
        <v>103</v>
      </c>
      <c r="B121" s="38">
        <f ca="1">model1!B121</f>
        <v>19838.980127913717</v>
      </c>
      <c r="C121" s="21" t="s">
        <v>50</v>
      </c>
      <c r="D121" s="38">
        <f t="shared" ca="1" si="48"/>
        <v>240</v>
      </c>
      <c r="E121" s="21">
        <f t="shared" si="30"/>
        <v>0</v>
      </c>
      <c r="F121" s="21">
        <f t="shared" si="31"/>
        <v>0</v>
      </c>
      <c r="G121" s="21">
        <f t="shared" ca="1" si="28"/>
        <v>0</v>
      </c>
      <c r="H121" s="21">
        <f t="shared" si="29"/>
        <v>5</v>
      </c>
      <c r="I121" s="21">
        <f t="shared" ca="1" si="33"/>
        <v>5</v>
      </c>
      <c r="J121" s="21">
        <f t="shared" ca="1" si="34"/>
        <v>5</v>
      </c>
      <c r="K121" s="39">
        <f t="shared" ca="1" si="50"/>
        <v>0</v>
      </c>
      <c r="L121" s="39">
        <f t="shared" ca="1" si="51"/>
        <v>0</v>
      </c>
      <c r="M121" s="39">
        <f t="shared" ca="1" si="49"/>
        <v>0</v>
      </c>
      <c r="N121" s="39">
        <f t="shared" ca="1" si="35"/>
        <v>0</v>
      </c>
      <c r="O121" s="41">
        <f t="shared" ca="1" si="36"/>
        <v>0.27999999999999958</v>
      </c>
      <c r="P121" s="40">
        <f t="shared" ca="1" si="37"/>
        <v>25</v>
      </c>
      <c r="Q121" s="40">
        <f t="shared" ca="1" si="38"/>
        <v>25.28</v>
      </c>
      <c r="R121" s="21">
        <f t="shared" ca="1" si="39"/>
        <v>25.14</v>
      </c>
      <c r="S121" s="21" t="str">
        <f t="shared" si="40"/>
        <v/>
      </c>
      <c r="T121" s="47">
        <f t="shared" ca="1" si="41"/>
        <v>26.09</v>
      </c>
      <c r="U121" s="47">
        <f t="shared" ca="1" si="42"/>
        <v>25.557692307692307</v>
      </c>
      <c r="V121" s="38">
        <f t="shared" si="43"/>
        <v>50000</v>
      </c>
      <c r="W121" s="38">
        <f t="shared" si="44"/>
        <v>130000</v>
      </c>
      <c r="X121" s="38">
        <f t="shared" si="45"/>
        <v>-80000</v>
      </c>
      <c r="Y121" s="38">
        <f t="shared" ca="1" si="46"/>
        <v>2018000</v>
      </c>
      <c r="Z121" s="38">
        <f t="shared" ca="1" si="47"/>
        <v>6800</v>
      </c>
    </row>
    <row r="122" spans="1:26" x14ac:dyDescent="0.2">
      <c r="A122" s="21">
        <f t="shared" si="32"/>
        <v>104</v>
      </c>
      <c r="B122" s="38">
        <f ca="1">model1!B122</f>
        <v>20078.980127913717</v>
      </c>
      <c r="C122" s="21" t="s">
        <v>50</v>
      </c>
      <c r="D122" s="38">
        <f t="shared" ca="1" si="48"/>
        <v>240</v>
      </c>
      <c r="E122" s="21">
        <f t="shared" si="30"/>
        <v>0</v>
      </c>
      <c r="F122" s="21">
        <f t="shared" si="31"/>
        <v>0</v>
      </c>
      <c r="G122" s="21">
        <f t="shared" ca="1" si="28"/>
        <v>0</v>
      </c>
      <c r="H122" s="21">
        <f t="shared" si="29"/>
        <v>5</v>
      </c>
      <c r="I122" s="21">
        <f t="shared" ca="1" si="33"/>
        <v>5</v>
      </c>
      <c r="J122" s="21">
        <f t="shared" ca="1" si="34"/>
        <v>5</v>
      </c>
      <c r="K122" s="39">
        <f t="shared" ca="1" si="50"/>
        <v>0</v>
      </c>
      <c r="L122" s="39">
        <f t="shared" ca="1" si="51"/>
        <v>0</v>
      </c>
      <c r="M122" s="39">
        <f t="shared" ca="1" si="49"/>
        <v>0</v>
      </c>
      <c r="N122" s="39">
        <f t="shared" ca="1" si="35"/>
        <v>0</v>
      </c>
      <c r="O122" s="41">
        <f t="shared" ca="1" si="36"/>
        <v>0.26999999999999957</v>
      </c>
      <c r="P122" s="40">
        <f t="shared" ca="1" si="37"/>
        <v>25.005000000000003</v>
      </c>
      <c r="Q122" s="40">
        <f t="shared" ca="1" si="38"/>
        <v>25.274999999999999</v>
      </c>
      <c r="R122" s="21">
        <f t="shared" ca="1" si="39"/>
        <v>25.14</v>
      </c>
      <c r="S122" s="21" t="str">
        <f t="shared" si="40"/>
        <v/>
      </c>
      <c r="T122" s="47">
        <f t="shared" ca="1" si="41"/>
        <v>26.09</v>
      </c>
      <c r="U122" s="47">
        <f t="shared" ca="1" si="42"/>
        <v>25.557692307692307</v>
      </c>
      <c r="V122" s="38">
        <f t="shared" si="43"/>
        <v>50000</v>
      </c>
      <c r="W122" s="38">
        <f t="shared" si="44"/>
        <v>130000</v>
      </c>
      <c r="X122" s="38">
        <f t="shared" si="45"/>
        <v>-80000</v>
      </c>
      <c r="Y122" s="38">
        <f t="shared" ca="1" si="46"/>
        <v>2018000</v>
      </c>
      <c r="Z122" s="38">
        <f t="shared" ca="1" si="47"/>
        <v>6800</v>
      </c>
    </row>
    <row r="123" spans="1:26" x14ac:dyDescent="0.2">
      <c r="A123" s="21">
        <f t="shared" si="32"/>
        <v>105</v>
      </c>
      <c r="B123" s="38">
        <f ca="1">model1!B123</f>
        <v>20318.980127913717</v>
      </c>
      <c r="C123" s="21" t="s">
        <v>14</v>
      </c>
      <c r="D123" s="38">
        <f t="shared" ca="1" si="48"/>
        <v>240</v>
      </c>
      <c r="E123" s="21">
        <f t="shared" si="30"/>
        <v>1</v>
      </c>
      <c r="F123" s="21">
        <f t="shared" si="31"/>
        <v>0</v>
      </c>
      <c r="G123" s="21">
        <f t="shared" ca="1" si="28"/>
        <v>1</v>
      </c>
      <c r="H123" s="21">
        <f t="shared" si="29"/>
        <v>5</v>
      </c>
      <c r="I123" s="21">
        <f t="shared" ca="1" si="33"/>
        <v>5</v>
      </c>
      <c r="J123" s="21">
        <f t="shared" ca="1" si="34"/>
        <v>5</v>
      </c>
      <c r="K123" s="39">
        <f t="shared" ca="1" si="50"/>
        <v>0.01</v>
      </c>
      <c r="L123" s="39">
        <f t="shared" ca="1" si="51"/>
        <v>0</v>
      </c>
      <c r="M123" s="39">
        <f t="shared" ca="1" si="49"/>
        <v>0.01</v>
      </c>
      <c r="N123" s="39">
        <f t="shared" ca="1" si="35"/>
        <v>0.01</v>
      </c>
      <c r="O123" s="41">
        <f t="shared" ca="1" si="36"/>
        <v>0.25999999999999956</v>
      </c>
      <c r="P123" s="40">
        <f t="shared" ca="1" si="37"/>
        <v>24.995000000000001</v>
      </c>
      <c r="Q123" s="40">
        <f t="shared" ca="1" si="38"/>
        <v>25.254999999999999</v>
      </c>
      <c r="R123" s="21">
        <f t="shared" ca="1" si="39"/>
        <v>25.125</v>
      </c>
      <c r="S123" s="21">
        <f t="shared" ca="1" si="40"/>
        <v>25.005000000000003</v>
      </c>
      <c r="T123" s="47">
        <f t="shared" ca="1" si="41"/>
        <v>25.909166666666668</v>
      </c>
      <c r="U123" s="47">
        <f t="shared" ca="1" si="42"/>
        <v>25.557692307692307</v>
      </c>
      <c r="V123" s="38">
        <f t="shared" si="43"/>
        <v>60000</v>
      </c>
      <c r="W123" s="38">
        <f t="shared" si="44"/>
        <v>130000</v>
      </c>
      <c r="X123" s="38">
        <f t="shared" si="45"/>
        <v>-70000</v>
      </c>
      <c r="Y123" s="38">
        <f t="shared" ca="1" si="46"/>
        <v>1767950</v>
      </c>
      <c r="Z123" s="38">
        <f t="shared" ca="1" si="47"/>
        <v>9200</v>
      </c>
    </row>
    <row r="124" spans="1:26" x14ac:dyDescent="0.2">
      <c r="A124" s="21">
        <f t="shared" si="32"/>
        <v>106</v>
      </c>
      <c r="B124" s="38">
        <f ca="1">model1!B124</f>
        <v>20558.980127913717</v>
      </c>
      <c r="C124" s="21" t="s">
        <v>50</v>
      </c>
      <c r="D124" s="38">
        <f t="shared" ca="1" si="48"/>
        <v>240</v>
      </c>
      <c r="E124" s="21">
        <f t="shared" si="30"/>
        <v>0</v>
      </c>
      <c r="F124" s="21">
        <f t="shared" si="31"/>
        <v>0</v>
      </c>
      <c r="G124" s="21">
        <f t="shared" ca="1" si="28"/>
        <v>0</v>
      </c>
      <c r="H124" s="21">
        <f t="shared" si="29"/>
        <v>5</v>
      </c>
      <c r="I124" s="21">
        <f t="shared" ca="1" si="33"/>
        <v>5</v>
      </c>
      <c r="J124" s="21">
        <f t="shared" ca="1" si="34"/>
        <v>5</v>
      </c>
      <c r="K124" s="39">
        <f t="shared" ca="1" si="50"/>
        <v>0</v>
      </c>
      <c r="L124" s="39">
        <f t="shared" ca="1" si="51"/>
        <v>0</v>
      </c>
      <c r="M124" s="39">
        <f t="shared" ca="1" si="49"/>
        <v>0</v>
      </c>
      <c r="N124" s="39">
        <f t="shared" ca="1" si="35"/>
        <v>0</v>
      </c>
      <c r="O124" s="41">
        <f t="shared" ca="1" si="36"/>
        <v>0.24999999999999956</v>
      </c>
      <c r="P124" s="40">
        <f t="shared" ca="1" si="37"/>
        <v>25</v>
      </c>
      <c r="Q124" s="40">
        <f t="shared" ca="1" si="38"/>
        <v>25.25</v>
      </c>
      <c r="R124" s="21">
        <f t="shared" ca="1" si="39"/>
        <v>25.125</v>
      </c>
      <c r="S124" s="21" t="str">
        <f t="shared" si="40"/>
        <v/>
      </c>
      <c r="T124" s="47">
        <f t="shared" ca="1" si="41"/>
        <v>25.909166666666668</v>
      </c>
      <c r="U124" s="47">
        <f t="shared" ca="1" si="42"/>
        <v>25.557692307692307</v>
      </c>
      <c r="V124" s="38">
        <f t="shared" si="43"/>
        <v>60000</v>
      </c>
      <c r="W124" s="38">
        <f t="shared" si="44"/>
        <v>130000</v>
      </c>
      <c r="X124" s="38">
        <f t="shared" si="45"/>
        <v>-70000</v>
      </c>
      <c r="Y124" s="38">
        <f t="shared" ca="1" si="46"/>
        <v>1767950</v>
      </c>
      <c r="Z124" s="38">
        <f t="shared" ca="1" si="47"/>
        <v>9200</v>
      </c>
    </row>
    <row r="125" spans="1:26" x14ac:dyDescent="0.2">
      <c r="A125" s="21">
        <f t="shared" si="32"/>
        <v>107</v>
      </c>
      <c r="B125" s="38">
        <f ca="1">model1!B125</f>
        <v>20798.980127913717</v>
      </c>
      <c r="C125" s="21" t="s">
        <v>14</v>
      </c>
      <c r="D125" s="38">
        <f t="shared" ca="1" si="48"/>
        <v>240</v>
      </c>
      <c r="E125" s="21">
        <f t="shared" si="30"/>
        <v>1</v>
      </c>
      <c r="F125" s="21">
        <f t="shared" si="31"/>
        <v>0</v>
      </c>
      <c r="G125" s="21">
        <f t="shared" ca="1" si="28"/>
        <v>1</v>
      </c>
      <c r="H125" s="21">
        <f t="shared" si="29"/>
        <v>5</v>
      </c>
      <c r="I125" s="21">
        <f t="shared" ca="1" si="33"/>
        <v>5</v>
      </c>
      <c r="J125" s="21">
        <f t="shared" ca="1" si="34"/>
        <v>5</v>
      </c>
      <c r="K125" s="39">
        <f t="shared" ca="1" si="50"/>
        <v>0.01</v>
      </c>
      <c r="L125" s="39">
        <f t="shared" ca="1" si="51"/>
        <v>0</v>
      </c>
      <c r="M125" s="39">
        <f t="shared" ca="1" si="49"/>
        <v>0.01</v>
      </c>
      <c r="N125" s="39">
        <f t="shared" ca="1" si="35"/>
        <v>0.01</v>
      </c>
      <c r="O125" s="41">
        <f t="shared" ca="1" si="36"/>
        <v>0.23999999999999955</v>
      </c>
      <c r="P125" s="40">
        <f t="shared" ca="1" si="37"/>
        <v>24.99</v>
      </c>
      <c r="Q125" s="40">
        <f t="shared" ca="1" si="38"/>
        <v>25.229999999999997</v>
      </c>
      <c r="R125" s="21">
        <f t="shared" ca="1" si="39"/>
        <v>25.11</v>
      </c>
      <c r="S125" s="21">
        <f t="shared" ca="1" si="40"/>
        <v>25</v>
      </c>
      <c r="T125" s="47">
        <f t="shared" ca="1" si="41"/>
        <v>25.779285714285713</v>
      </c>
      <c r="U125" s="47">
        <f t="shared" ca="1" si="42"/>
        <v>25.557692307692307</v>
      </c>
      <c r="V125" s="38">
        <f t="shared" si="43"/>
        <v>70000</v>
      </c>
      <c r="W125" s="38">
        <f t="shared" si="44"/>
        <v>130000</v>
      </c>
      <c r="X125" s="38">
        <f t="shared" si="45"/>
        <v>-60000</v>
      </c>
      <c r="Y125" s="38">
        <f t="shared" ca="1" si="46"/>
        <v>1517950</v>
      </c>
      <c r="Z125" s="38">
        <f t="shared" ca="1" si="47"/>
        <v>11350</v>
      </c>
    </row>
    <row r="126" spans="1:26" x14ac:dyDescent="0.2">
      <c r="A126" s="21">
        <f t="shared" si="32"/>
        <v>108</v>
      </c>
      <c r="B126" s="38">
        <f ca="1">model1!B126</f>
        <v>21038.980127913717</v>
      </c>
      <c r="C126" s="21" t="s">
        <v>50</v>
      </c>
      <c r="D126" s="38">
        <f t="shared" ca="1" si="48"/>
        <v>240</v>
      </c>
      <c r="E126" s="21">
        <f t="shared" si="30"/>
        <v>0</v>
      </c>
      <c r="F126" s="21">
        <f t="shared" si="31"/>
        <v>0</v>
      </c>
      <c r="G126" s="21">
        <f t="shared" ca="1" si="28"/>
        <v>0</v>
      </c>
      <c r="H126" s="21">
        <f t="shared" si="29"/>
        <v>5</v>
      </c>
      <c r="I126" s="21">
        <f t="shared" ca="1" si="33"/>
        <v>5</v>
      </c>
      <c r="J126" s="21">
        <f t="shared" ca="1" si="34"/>
        <v>5</v>
      </c>
      <c r="K126" s="39">
        <f t="shared" ca="1" si="50"/>
        <v>0</v>
      </c>
      <c r="L126" s="39">
        <f t="shared" ca="1" si="51"/>
        <v>0</v>
      </c>
      <c r="M126" s="39">
        <f t="shared" ca="1" si="49"/>
        <v>0</v>
      </c>
      <c r="N126" s="39">
        <f t="shared" ca="1" si="35"/>
        <v>0</v>
      </c>
      <c r="O126" s="41">
        <f t="shared" ca="1" si="36"/>
        <v>0.22999999999999954</v>
      </c>
      <c r="P126" s="40">
        <f t="shared" ca="1" si="37"/>
        <v>24.995000000000001</v>
      </c>
      <c r="Q126" s="40">
        <f t="shared" ca="1" si="38"/>
        <v>25.224999999999998</v>
      </c>
      <c r="R126" s="21">
        <f t="shared" ca="1" si="39"/>
        <v>25.11</v>
      </c>
      <c r="S126" s="21" t="str">
        <f t="shared" si="40"/>
        <v/>
      </c>
      <c r="T126" s="47">
        <f t="shared" ca="1" si="41"/>
        <v>25.779285714285713</v>
      </c>
      <c r="U126" s="47">
        <f t="shared" ca="1" si="42"/>
        <v>25.557692307692307</v>
      </c>
      <c r="V126" s="38">
        <f t="shared" si="43"/>
        <v>70000</v>
      </c>
      <c r="W126" s="38">
        <f t="shared" si="44"/>
        <v>130000</v>
      </c>
      <c r="X126" s="38">
        <f t="shared" si="45"/>
        <v>-60000</v>
      </c>
      <c r="Y126" s="38">
        <f t="shared" ca="1" si="46"/>
        <v>1517950</v>
      </c>
      <c r="Z126" s="38">
        <f t="shared" ca="1" si="47"/>
        <v>11350</v>
      </c>
    </row>
    <row r="127" spans="1:26" x14ac:dyDescent="0.2">
      <c r="A127" s="21">
        <f t="shared" si="32"/>
        <v>109</v>
      </c>
      <c r="B127" s="38">
        <f ca="1">model1!B127</f>
        <v>21278.980127913717</v>
      </c>
      <c r="C127" s="21" t="s">
        <v>50</v>
      </c>
      <c r="D127" s="38">
        <f t="shared" ca="1" si="48"/>
        <v>240</v>
      </c>
      <c r="E127" s="21">
        <f t="shared" si="30"/>
        <v>0</v>
      </c>
      <c r="F127" s="21">
        <f t="shared" si="31"/>
        <v>0</v>
      </c>
      <c r="G127" s="21">
        <f t="shared" ca="1" si="28"/>
        <v>0</v>
      </c>
      <c r="H127" s="21">
        <f t="shared" si="29"/>
        <v>5</v>
      </c>
      <c r="I127" s="21">
        <f t="shared" ca="1" si="33"/>
        <v>5</v>
      </c>
      <c r="J127" s="21">
        <f t="shared" ca="1" si="34"/>
        <v>5</v>
      </c>
      <c r="K127" s="39">
        <f t="shared" ca="1" si="50"/>
        <v>0</v>
      </c>
      <c r="L127" s="39">
        <f t="shared" ca="1" si="51"/>
        <v>0</v>
      </c>
      <c r="M127" s="39">
        <f t="shared" ca="1" si="49"/>
        <v>0</v>
      </c>
      <c r="N127" s="39">
        <f t="shared" ca="1" si="35"/>
        <v>0</v>
      </c>
      <c r="O127" s="41">
        <f t="shared" ca="1" si="36"/>
        <v>0.21999999999999953</v>
      </c>
      <c r="P127" s="40">
        <f t="shared" ca="1" si="37"/>
        <v>25</v>
      </c>
      <c r="Q127" s="40">
        <f t="shared" ca="1" si="38"/>
        <v>25.22</v>
      </c>
      <c r="R127" s="21">
        <f t="shared" ca="1" si="39"/>
        <v>25.11</v>
      </c>
      <c r="S127" s="21" t="str">
        <f t="shared" si="40"/>
        <v/>
      </c>
      <c r="T127" s="47">
        <f t="shared" ca="1" si="41"/>
        <v>25.779285714285713</v>
      </c>
      <c r="U127" s="47">
        <f t="shared" ca="1" si="42"/>
        <v>25.557692307692307</v>
      </c>
      <c r="V127" s="38">
        <f t="shared" si="43"/>
        <v>70000</v>
      </c>
      <c r="W127" s="38">
        <f t="shared" si="44"/>
        <v>130000</v>
      </c>
      <c r="X127" s="38">
        <f t="shared" si="45"/>
        <v>-60000</v>
      </c>
      <c r="Y127" s="38">
        <f t="shared" ca="1" si="46"/>
        <v>1517950</v>
      </c>
      <c r="Z127" s="38">
        <f t="shared" ca="1" si="47"/>
        <v>11350</v>
      </c>
    </row>
    <row r="128" spans="1:26" x14ac:dyDescent="0.2">
      <c r="A128" s="21">
        <f t="shared" si="32"/>
        <v>110</v>
      </c>
      <c r="B128" s="38">
        <f ca="1">model1!B128</f>
        <v>21518.980127913717</v>
      </c>
      <c r="C128" s="21" t="s">
        <v>50</v>
      </c>
      <c r="D128" s="38">
        <f t="shared" ca="1" si="48"/>
        <v>240</v>
      </c>
      <c r="E128" s="21">
        <f t="shared" si="30"/>
        <v>0</v>
      </c>
      <c r="F128" s="21">
        <f t="shared" si="31"/>
        <v>0</v>
      </c>
      <c r="G128" s="21">
        <f t="shared" ca="1" si="28"/>
        <v>0</v>
      </c>
      <c r="H128" s="21">
        <f t="shared" si="29"/>
        <v>5</v>
      </c>
      <c r="I128" s="21">
        <f t="shared" ca="1" si="33"/>
        <v>5</v>
      </c>
      <c r="J128" s="21">
        <f t="shared" ca="1" si="34"/>
        <v>5</v>
      </c>
      <c r="K128" s="39">
        <f t="shared" ca="1" si="50"/>
        <v>0</v>
      </c>
      <c r="L128" s="39">
        <f t="shared" ca="1" si="51"/>
        <v>0</v>
      </c>
      <c r="M128" s="39">
        <f t="shared" ca="1" si="49"/>
        <v>0</v>
      </c>
      <c r="N128" s="39">
        <f t="shared" ca="1" si="35"/>
        <v>0</v>
      </c>
      <c r="O128" s="41">
        <f t="shared" ca="1" si="36"/>
        <v>0.20999999999999952</v>
      </c>
      <c r="P128" s="40">
        <f t="shared" ca="1" si="37"/>
        <v>25.004999999999999</v>
      </c>
      <c r="Q128" s="40">
        <f t="shared" ca="1" si="38"/>
        <v>25.215</v>
      </c>
      <c r="R128" s="21">
        <f t="shared" ca="1" si="39"/>
        <v>25.11</v>
      </c>
      <c r="S128" s="21" t="str">
        <f t="shared" si="40"/>
        <v/>
      </c>
      <c r="T128" s="47">
        <f t="shared" ca="1" si="41"/>
        <v>25.779285714285713</v>
      </c>
      <c r="U128" s="47">
        <f t="shared" ca="1" si="42"/>
        <v>25.557692307692307</v>
      </c>
      <c r="V128" s="38">
        <f t="shared" si="43"/>
        <v>70000</v>
      </c>
      <c r="W128" s="38">
        <f t="shared" si="44"/>
        <v>130000</v>
      </c>
      <c r="X128" s="38">
        <f t="shared" si="45"/>
        <v>-60000</v>
      </c>
      <c r="Y128" s="38">
        <f t="shared" ca="1" si="46"/>
        <v>1517950</v>
      </c>
      <c r="Z128" s="38">
        <f t="shared" ca="1" si="47"/>
        <v>11350</v>
      </c>
    </row>
    <row r="129" spans="1:26" x14ac:dyDescent="0.2">
      <c r="A129" s="21">
        <f t="shared" si="32"/>
        <v>111</v>
      </c>
      <c r="B129" s="38">
        <f ca="1">model1!B129</f>
        <v>21758.980127913717</v>
      </c>
      <c r="C129" s="21" t="s">
        <v>14</v>
      </c>
      <c r="D129" s="38">
        <f t="shared" ca="1" si="48"/>
        <v>240</v>
      </c>
      <c r="E129" s="21">
        <f t="shared" si="30"/>
        <v>1</v>
      </c>
      <c r="F129" s="21">
        <f t="shared" si="31"/>
        <v>0</v>
      </c>
      <c r="G129" s="21">
        <f t="shared" ca="1" si="28"/>
        <v>1</v>
      </c>
      <c r="H129" s="21">
        <f t="shared" si="29"/>
        <v>5</v>
      </c>
      <c r="I129" s="21">
        <f t="shared" ca="1" si="33"/>
        <v>5</v>
      </c>
      <c r="J129" s="21">
        <f t="shared" ca="1" si="34"/>
        <v>5</v>
      </c>
      <c r="K129" s="39">
        <f t="shared" ca="1" si="50"/>
        <v>0.01</v>
      </c>
      <c r="L129" s="39">
        <f t="shared" ca="1" si="51"/>
        <v>0</v>
      </c>
      <c r="M129" s="39">
        <f t="shared" ca="1" si="49"/>
        <v>0.01</v>
      </c>
      <c r="N129" s="39">
        <f t="shared" ca="1" si="35"/>
        <v>0.01</v>
      </c>
      <c r="O129" s="41">
        <f t="shared" ca="1" si="36"/>
        <v>0.19999999999999951</v>
      </c>
      <c r="P129" s="40">
        <f t="shared" ca="1" si="37"/>
        <v>24.994999999999997</v>
      </c>
      <c r="Q129" s="40">
        <f t="shared" ca="1" si="38"/>
        <v>25.194999999999997</v>
      </c>
      <c r="R129" s="21">
        <f t="shared" ca="1" si="39"/>
        <v>25.094999999999999</v>
      </c>
      <c r="S129" s="21">
        <f t="shared" ca="1" si="40"/>
        <v>25.004999999999999</v>
      </c>
      <c r="T129" s="47">
        <f t="shared" ca="1" si="41"/>
        <v>25.682500000000001</v>
      </c>
      <c r="U129" s="47">
        <f t="shared" ca="1" si="42"/>
        <v>25.557692307692307</v>
      </c>
      <c r="V129" s="38">
        <f t="shared" si="43"/>
        <v>80000</v>
      </c>
      <c r="W129" s="38">
        <f t="shared" si="44"/>
        <v>130000</v>
      </c>
      <c r="X129" s="38">
        <f t="shared" si="45"/>
        <v>-50000</v>
      </c>
      <c r="Y129" s="38">
        <f t="shared" ca="1" si="46"/>
        <v>1267900</v>
      </c>
      <c r="Z129" s="38">
        <f t="shared" ca="1" si="47"/>
        <v>13150</v>
      </c>
    </row>
    <row r="130" spans="1:26" x14ac:dyDescent="0.2">
      <c r="A130" s="21">
        <f t="shared" si="32"/>
        <v>112</v>
      </c>
      <c r="B130" s="38">
        <f ca="1">model1!B130</f>
        <v>21998.980127913717</v>
      </c>
      <c r="C130" s="21" t="s">
        <v>50</v>
      </c>
      <c r="D130" s="38">
        <f t="shared" ca="1" si="48"/>
        <v>240</v>
      </c>
      <c r="E130" s="21">
        <f t="shared" si="30"/>
        <v>0</v>
      </c>
      <c r="F130" s="21">
        <f t="shared" si="31"/>
        <v>0</v>
      </c>
      <c r="G130" s="21">
        <f t="shared" ca="1" si="28"/>
        <v>0</v>
      </c>
      <c r="H130" s="21">
        <f t="shared" si="29"/>
        <v>5</v>
      </c>
      <c r="I130" s="21">
        <f t="shared" ca="1" si="33"/>
        <v>5</v>
      </c>
      <c r="J130" s="21">
        <f t="shared" ca="1" si="34"/>
        <v>5</v>
      </c>
      <c r="K130" s="39">
        <f t="shared" ca="1" si="50"/>
        <v>0</v>
      </c>
      <c r="L130" s="39">
        <f t="shared" ca="1" si="51"/>
        <v>0</v>
      </c>
      <c r="M130" s="39">
        <f t="shared" ca="1" si="49"/>
        <v>0</v>
      </c>
      <c r="N130" s="39">
        <f t="shared" ca="1" si="35"/>
        <v>0</v>
      </c>
      <c r="O130" s="41">
        <f t="shared" ca="1" si="36"/>
        <v>0.1899999999999995</v>
      </c>
      <c r="P130" s="40">
        <f t="shared" ca="1" si="37"/>
        <v>25</v>
      </c>
      <c r="Q130" s="40">
        <f t="shared" ca="1" si="38"/>
        <v>25.189999999999998</v>
      </c>
      <c r="R130" s="21">
        <f t="shared" ca="1" si="39"/>
        <v>25.094999999999999</v>
      </c>
      <c r="S130" s="21" t="str">
        <f t="shared" si="40"/>
        <v/>
      </c>
      <c r="T130" s="47">
        <f t="shared" ca="1" si="41"/>
        <v>25.682500000000001</v>
      </c>
      <c r="U130" s="47">
        <f t="shared" ca="1" si="42"/>
        <v>25.557692307692307</v>
      </c>
      <c r="V130" s="38">
        <f t="shared" si="43"/>
        <v>80000</v>
      </c>
      <c r="W130" s="38">
        <f t="shared" si="44"/>
        <v>130000</v>
      </c>
      <c r="X130" s="38">
        <f t="shared" si="45"/>
        <v>-50000</v>
      </c>
      <c r="Y130" s="38">
        <f t="shared" ca="1" si="46"/>
        <v>1267900</v>
      </c>
      <c r="Z130" s="38">
        <f t="shared" ca="1" si="47"/>
        <v>13150</v>
      </c>
    </row>
    <row r="131" spans="1:26" x14ac:dyDescent="0.2">
      <c r="A131" s="21">
        <f t="shared" si="32"/>
        <v>113</v>
      </c>
      <c r="B131" s="38">
        <f ca="1">model1!B131</f>
        <v>22238.980127913717</v>
      </c>
      <c r="C131" s="21" t="s">
        <v>50</v>
      </c>
      <c r="D131" s="38">
        <f t="shared" ca="1" si="48"/>
        <v>240</v>
      </c>
      <c r="E131" s="21">
        <f t="shared" si="30"/>
        <v>0</v>
      </c>
      <c r="F131" s="21">
        <f t="shared" si="31"/>
        <v>0</v>
      </c>
      <c r="G131" s="21">
        <f t="shared" ca="1" si="28"/>
        <v>0</v>
      </c>
      <c r="H131" s="21">
        <f t="shared" si="29"/>
        <v>5</v>
      </c>
      <c r="I131" s="21">
        <f t="shared" ca="1" si="33"/>
        <v>5</v>
      </c>
      <c r="J131" s="21">
        <f t="shared" ca="1" si="34"/>
        <v>5</v>
      </c>
      <c r="K131" s="39">
        <f t="shared" ca="1" si="50"/>
        <v>0</v>
      </c>
      <c r="L131" s="39">
        <f t="shared" ca="1" si="51"/>
        <v>0</v>
      </c>
      <c r="M131" s="39">
        <f t="shared" ca="1" si="49"/>
        <v>0</v>
      </c>
      <c r="N131" s="39">
        <f t="shared" ca="1" si="35"/>
        <v>0</v>
      </c>
      <c r="O131" s="41">
        <f t="shared" ca="1" si="36"/>
        <v>0.17999999999999949</v>
      </c>
      <c r="P131" s="40">
        <f t="shared" ca="1" si="37"/>
        <v>25.004999999999999</v>
      </c>
      <c r="Q131" s="40">
        <f t="shared" ca="1" si="38"/>
        <v>25.184999999999999</v>
      </c>
      <c r="R131" s="21">
        <f t="shared" ca="1" si="39"/>
        <v>25.094999999999999</v>
      </c>
      <c r="S131" s="21" t="str">
        <f t="shared" si="40"/>
        <v/>
      </c>
      <c r="T131" s="47">
        <f t="shared" ca="1" si="41"/>
        <v>25.682500000000001</v>
      </c>
      <c r="U131" s="47">
        <f t="shared" ca="1" si="42"/>
        <v>25.557692307692307</v>
      </c>
      <c r="V131" s="38">
        <f t="shared" si="43"/>
        <v>80000</v>
      </c>
      <c r="W131" s="38">
        <f t="shared" si="44"/>
        <v>130000</v>
      </c>
      <c r="X131" s="38">
        <f t="shared" si="45"/>
        <v>-50000</v>
      </c>
      <c r="Y131" s="38">
        <f t="shared" ca="1" si="46"/>
        <v>1267900</v>
      </c>
      <c r="Z131" s="38">
        <f t="shared" ca="1" si="47"/>
        <v>13150</v>
      </c>
    </row>
    <row r="132" spans="1:26" x14ac:dyDescent="0.2">
      <c r="A132" s="21">
        <f t="shared" si="32"/>
        <v>114</v>
      </c>
      <c r="B132" s="38">
        <f ca="1">model1!B132</f>
        <v>22478.980127913717</v>
      </c>
      <c r="C132" s="21" t="s">
        <v>14</v>
      </c>
      <c r="D132" s="38">
        <f t="shared" ca="1" si="48"/>
        <v>240</v>
      </c>
      <c r="E132" s="21">
        <f t="shared" si="30"/>
        <v>1</v>
      </c>
      <c r="F132" s="21">
        <f t="shared" si="31"/>
        <v>0</v>
      </c>
      <c r="G132" s="21">
        <f t="shared" ref="G132:G173" ca="1" si="52">IF(X132&gt;$R$2,E132+$R$3,IF(X132&lt;0,IF(P131&gt;U132,E132+$R$3,E132),E132))</f>
        <v>1</v>
      </c>
      <c r="H132" s="21">
        <f t="shared" ref="H132:H173" si="53">IF(X132&lt;$R$2*-1,F132+$R$3,IF(X132&gt;0,(IF(Q131-U132-L114*(1+$R$4)&gt;0,F132+$R$3,F132)),F132))</f>
        <v>0</v>
      </c>
      <c r="I132" s="21">
        <f t="shared" ca="1" si="33"/>
        <v>1</v>
      </c>
      <c r="J132" s="21">
        <f t="shared" ca="1" si="34"/>
        <v>0</v>
      </c>
      <c r="K132" s="39">
        <f t="shared" ca="1" si="50"/>
        <v>0</v>
      </c>
      <c r="L132" s="39">
        <f t="shared" ca="1" si="51"/>
        <v>0</v>
      </c>
      <c r="M132" s="39">
        <f t="shared" ca="1" si="49"/>
        <v>0</v>
      </c>
      <c r="N132" s="39">
        <f t="shared" ca="1" si="35"/>
        <v>0</v>
      </c>
      <c r="O132" s="41">
        <f t="shared" ca="1" si="36"/>
        <v>0.16999999999999948</v>
      </c>
      <c r="P132" s="40">
        <f t="shared" ca="1" si="37"/>
        <v>25.004999999999999</v>
      </c>
      <c r="Q132" s="40">
        <f t="shared" ca="1" si="38"/>
        <v>25.174999999999997</v>
      </c>
      <c r="R132" s="21">
        <f t="shared" ca="1" si="39"/>
        <v>25.089999999999996</v>
      </c>
      <c r="S132" s="21">
        <f t="shared" ca="1" si="40"/>
        <v>25.004999999999999</v>
      </c>
      <c r="T132" s="47">
        <f t="shared" ca="1" si="41"/>
        <v>25.607222222222223</v>
      </c>
      <c r="U132" s="47">
        <f t="shared" ca="1" si="42"/>
        <v>25.557692307692307</v>
      </c>
      <c r="V132" s="38">
        <f t="shared" si="43"/>
        <v>90000</v>
      </c>
      <c r="W132" s="38">
        <f t="shared" si="44"/>
        <v>130000</v>
      </c>
      <c r="X132" s="38">
        <f t="shared" si="45"/>
        <v>-40000</v>
      </c>
      <c r="Y132" s="38">
        <f t="shared" ca="1" si="46"/>
        <v>1017850</v>
      </c>
      <c r="Z132" s="38">
        <f t="shared" ca="1" si="47"/>
        <v>14250.000000000116</v>
      </c>
    </row>
    <row r="133" spans="1:26" x14ac:dyDescent="0.2">
      <c r="A133" s="21">
        <f t="shared" si="32"/>
        <v>115</v>
      </c>
      <c r="B133" s="38">
        <f ca="1">model1!B133</f>
        <v>22718.980127913717</v>
      </c>
      <c r="C133" s="21" t="s">
        <v>14</v>
      </c>
      <c r="D133" s="38">
        <f t="shared" ca="1" si="48"/>
        <v>240</v>
      </c>
      <c r="E133" s="21">
        <f t="shared" si="30"/>
        <v>2</v>
      </c>
      <c r="F133" s="21">
        <f t="shared" si="31"/>
        <v>0</v>
      </c>
      <c r="G133" s="21">
        <f t="shared" ca="1" si="52"/>
        <v>2</v>
      </c>
      <c r="H133" s="21">
        <f t="shared" si="53"/>
        <v>0</v>
      </c>
      <c r="I133" s="21">
        <f t="shared" ca="1" si="33"/>
        <v>2</v>
      </c>
      <c r="J133" s="21">
        <f t="shared" ca="1" si="34"/>
        <v>0</v>
      </c>
      <c r="K133" s="39">
        <f t="shared" ca="1" si="50"/>
        <v>0</v>
      </c>
      <c r="L133" s="39">
        <f t="shared" ca="1" si="51"/>
        <v>0</v>
      </c>
      <c r="M133" s="39">
        <f t="shared" ca="1" si="49"/>
        <v>0</v>
      </c>
      <c r="N133" s="39">
        <f t="shared" ca="1" si="35"/>
        <v>0</v>
      </c>
      <c r="O133" s="41">
        <f t="shared" ca="1" si="36"/>
        <v>0.15999999999999948</v>
      </c>
      <c r="P133" s="40">
        <f t="shared" ca="1" si="37"/>
        <v>25.004999999999999</v>
      </c>
      <c r="Q133" s="40">
        <f t="shared" ca="1" si="38"/>
        <v>25.164999999999999</v>
      </c>
      <c r="R133" s="21">
        <f t="shared" ca="1" si="39"/>
        <v>25.085000000000001</v>
      </c>
      <c r="S133" s="21">
        <f t="shared" ca="1" si="40"/>
        <v>25.004999999999999</v>
      </c>
      <c r="T133" s="47">
        <f t="shared" ca="1" si="41"/>
        <v>25.547000000000001</v>
      </c>
      <c r="U133" s="47">
        <f t="shared" ca="1" si="42"/>
        <v>25.557692307692307</v>
      </c>
      <c r="V133" s="38">
        <f t="shared" si="43"/>
        <v>100000</v>
      </c>
      <c r="W133" s="38">
        <f t="shared" si="44"/>
        <v>130000</v>
      </c>
      <c r="X133" s="38">
        <f t="shared" si="45"/>
        <v>-30000</v>
      </c>
      <c r="Y133" s="38">
        <f t="shared" ca="1" si="46"/>
        <v>767800</v>
      </c>
      <c r="Z133" s="38">
        <f t="shared" ca="1" si="47"/>
        <v>15250</v>
      </c>
    </row>
    <row r="134" spans="1:26" x14ac:dyDescent="0.2">
      <c r="A134" s="21">
        <f t="shared" si="32"/>
        <v>116</v>
      </c>
      <c r="B134" s="38">
        <f ca="1">model1!B134</f>
        <v>22958.980127913717</v>
      </c>
      <c r="C134" s="21" t="s">
        <v>14</v>
      </c>
      <c r="D134" s="38">
        <f t="shared" ca="1" si="48"/>
        <v>240</v>
      </c>
      <c r="E134" s="21">
        <f t="shared" si="30"/>
        <v>3</v>
      </c>
      <c r="F134" s="21">
        <f t="shared" si="31"/>
        <v>0</v>
      </c>
      <c r="G134" s="21">
        <f t="shared" ca="1" si="52"/>
        <v>3</v>
      </c>
      <c r="H134" s="21">
        <f t="shared" si="53"/>
        <v>0</v>
      </c>
      <c r="I134" s="21">
        <f t="shared" ca="1" si="33"/>
        <v>3</v>
      </c>
      <c r="J134" s="21">
        <f t="shared" ca="1" si="34"/>
        <v>0</v>
      </c>
      <c r="K134" s="39">
        <f t="shared" ca="1" si="50"/>
        <v>0</v>
      </c>
      <c r="L134" s="39">
        <f t="shared" ca="1" si="51"/>
        <v>0</v>
      </c>
      <c r="M134" s="39">
        <f t="shared" ca="1" si="49"/>
        <v>0</v>
      </c>
      <c r="N134" s="39">
        <f t="shared" ca="1" si="35"/>
        <v>0</v>
      </c>
      <c r="O134" s="41">
        <f t="shared" ca="1" si="36"/>
        <v>0.14999999999999947</v>
      </c>
      <c r="P134" s="40">
        <f t="shared" ca="1" si="37"/>
        <v>25.004999999999999</v>
      </c>
      <c r="Q134" s="40">
        <f t="shared" ca="1" si="38"/>
        <v>25.154999999999998</v>
      </c>
      <c r="R134" s="21">
        <f t="shared" ca="1" si="39"/>
        <v>25.08</v>
      </c>
      <c r="S134" s="21">
        <f t="shared" ca="1" si="40"/>
        <v>25.004999999999999</v>
      </c>
      <c r="T134" s="47">
        <f t="shared" ca="1" si="41"/>
        <v>25.497727272727271</v>
      </c>
      <c r="U134" s="47">
        <f t="shared" ca="1" si="42"/>
        <v>25.557692307692307</v>
      </c>
      <c r="V134" s="38">
        <f t="shared" si="43"/>
        <v>110000</v>
      </c>
      <c r="W134" s="38">
        <f t="shared" si="44"/>
        <v>130000</v>
      </c>
      <c r="X134" s="38">
        <f t="shared" si="45"/>
        <v>-20000</v>
      </c>
      <c r="Y134" s="38">
        <f t="shared" ca="1" si="46"/>
        <v>517750</v>
      </c>
      <c r="Z134" s="38">
        <f t="shared" ca="1" si="47"/>
        <v>16150.000000000058</v>
      </c>
    </row>
    <row r="135" spans="1:26" x14ac:dyDescent="0.2">
      <c r="A135" s="21">
        <f t="shared" si="32"/>
        <v>117</v>
      </c>
      <c r="B135" s="38">
        <f ca="1">model1!B135</f>
        <v>23198.980127913717</v>
      </c>
      <c r="C135" s="21" t="s">
        <v>14</v>
      </c>
      <c r="D135" s="38">
        <f t="shared" ca="1" si="48"/>
        <v>240</v>
      </c>
      <c r="E135" s="21">
        <f t="shared" si="30"/>
        <v>4</v>
      </c>
      <c r="F135" s="21">
        <f t="shared" si="31"/>
        <v>0</v>
      </c>
      <c r="G135" s="21">
        <f t="shared" ca="1" si="52"/>
        <v>4</v>
      </c>
      <c r="H135" s="21">
        <f t="shared" si="53"/>
        <v>0</v>
      </c>
      <c r="I135" s="21">
        <f t="shared" ca="1" si="33"/>
        <v>4</v>
      </c>
      <c r="J135" s="21">
        <f t="shared" ca="1" si="34"/>
        <v>0</v>
      </c>
      <c r="K135" s="39">
        <f t="shared" ca="1" si="50"/>
        <v>0.01</v>
      </c>
      <c r="L135" s="39">
        <f t="shared" ca="1" si="51"/>
        <v>0</v>
      </c>
      <c r="M135" s="39">
        <f t="shared" ca="1" si="49"/>
        <v>0.01</v>
      </c>
      <c r="N135" s="39">
        <f t="shared" ca="1" si="35"/>
        <v>0</v>
      </c>
      <c r="O135" s="41">
        <f t="shared" ca="1" si="36"/>
        <v>0.13999999999999946</v>
      </c>
      <c r="P135" s="40">
        <f t="shared" ca="1" si="37"/>
        <v>24.994999999999997</v>
      </c>
      <c r="Q135" s="40">
        <f t="shared" ca="1" si="38"/>
        <v>25.134999999999998</v>
      </c>
      <c r="R135" s="21">
        <f t="shared" ca="1" si="39"/>
        <v>25.064999999999998</v>
      </c>
      <c r="S135" s="21">
        <f t="shared" ca="1" si="40"/>
        <v>25.004999999999999</v>
      </c>
      <c r="T135" s="47">
        <f t="shared" ca="1" si="41"/>
        <v>25.456666666666667</v>
      </c>
      <c r="U135" s="47">
        <f t="shared" ca="1" si="42"/>
        <v>25.557692307692307</v>
      </c>
      <c r="V135" s="38">
        <f t="shared" si="43"/>
        <v>120000</v>
      </c>
      <c r="W135" s="38">
        <f t="shared" si="44"/>
        <v>130000</v>
      </c>
      <c r="X135" s="38">
        <f t="shared" si="45"/>
        <v>-10000</v>
      </c>
      <c r="Y135" s="38">
        <f t="shared" ca="1" si="46"/>
        <v>267700</v>
      </c>
      <c r="Z135" s="38">
        <f t="shared" ca="1" si="47"/>
        <v>17050.000000000029</v>
      </c>
    </row>
    <row r="136" spans="1:26" x14ac:dyDescent="0.2">
      <c r="A136" s="21">
        <f t="shared" si="32"/>
        <v>118</v>
      </c>
      <c r="B136" s="38">
        <f ca="1">model1!B136</f>
        <v>23438.980127913717</v>
      </c>
      <c r="C136" s="21" t="s">
        <v>50</v>
      </c>
      <c r="D136" s="38">
        <f t="shared" ca="1" si="48"/>
        <v>240</v>
      </c>
      <c r="E136" s="21">
        <f t="shared" si="30"/>
        <v>3</v>
      </c>
      <c r="F136" s="21">
        <f t="shared" si="31"/>
        <v>0</v>
      </c>
      <c r="G136" s="21">
        <f t="shared" ca="1" si="52"/>
        <v>3</v>
      </c>
      <c r="H136" s="21">
        <f t="shared" si="53"/>
        <v>0</v>
      </c>
      <c r="I136" s="21">
        <f t="shared" ca="1" si="33"/>
        <v>3</v>
      </c>
      <c r="J136" s="21">
        <f t="shared" ca="1" si="34"/>
        <v>0</v>
      </c>
      <c r="K136" s="39">
        <f t="shared" ca="1" si="50"/>
        <v>0</v>
      </c>
      <c r="L136" s="39">
        <f t="shared" ca="1" si="51"/>
        <v>0</v>
      </c>
      <c r="M136" s="39">
        <f t="shared" ca="1" si="49"/>
        <v>0</v>
      </c>
      <c r="N136" s="39">
        <f t="shared" ca="1" si="35"/>
        <v>0</v>
      </c>
      <c r="O136" s="41">
        <f t="shared" ca="1" si="36"/>
        <v>0.12999999999999945</v>
      </c>
      <c r="P136" s="40">
        <f t="shared" ca="1" si="37"/>
        <v>24.999999999999996</v>
      </c>
      <c r="Q136" s="40">
        <f t="shared" ca="1" si="38"/>
        <v>25.13</v>
      </c>
      <c r="R136" s="21">
        <f t="shared" ca="1" si="39"/>
        <v>25.064999999999998</v>
      </c>
      <c r="S136" s="21" t="str">
        <f t="shared" si="40"/>
        <v/>
      </c>
      <c r="T136" s="47">
        <f t="shared" ca="1" si="41"/>
        <v>25.456666666666667</v>
      </c>
      <c r="U136" s="47">
        <f t="shared" ca="1" si="42"/>
        <v>25.557692307692307</v>
      </c>
      <c r="V136" s="38">
        <f t="shared" si="43"/>
        <v>120000</v>
      </c>
      <c r="W136" s="38">
        <f t="shared" si="44"/>
        <v>130000</v>
      </c>
      <c r="X136" s="38">
        <f t="shared" si="45"/>
        <v>-10000</v>
      </c>
      <c r="Y136" s="38">
        <f t="shared" ca="1" si="46"/>
        <v>267700</v>
      </c>
      <c r="Z136" s="38">
        <f t="shared" ca="1" si="47"/>
        <v>17050.000000000029</v>
      </c>
    </row>
    <row r="137" spans="1:26" x14ac:dyDescent="0.2">
      <c r="A137" s="21">
        <f t="shared" si="32"/>
        <v>119</v>
      </c>
      <c r="B137" s="38">
        <f ca="1">model1!B137</f>
        <v>23678.980127913717</v>
      </c>
      <c r="C137" s="21" t="s">
        <v>50</v>
      </c>
      <c r="D137" s="38">
        <f t="shared" ca="1" si="48"/>
        <v>240</v>
      </c>
      <c r="E137" s="21">
        <f t="shared" si="30"/>
        <v>2</v>
      </c>
      <c r="F137" s="21">
        <f t="shared" si="31"/>
        <v>0</v>
      </c>
      <c r="G137" s="21">
        <f t="shared" ca="1" si="52"/>
        <v>2</v>
      </c>
      <c r="H137" s="21">
        <f t="shared" si="53"/>
        <v>0</v>
      </c>
      <c r="I137" s="21">
        <f t="shared" ca="1" si="33"/>
        <v>2</v>
      </c>
      <c r="J137" s="21">
        <f t="shared" ca="1" si="34"/>
        <v>0</v>
      </c>
      <c r="K137" s="39">
        <f t="shared" ca="1" si="50"/>
        <v>0</v>
      </c>
      <c r="L137" s="39">
        <f t="shared" ca="1" si="51"/>
        <v>0</v>
      </c>
      <c r="M137" s="39">
        <f t="shared" ca="1" si="49"/>
        <v>0</v>
      </c>
      <c r="N137" s="39">
        <f t="shared" ca="1" si="35"/>
        <v>0</v>
      </c>
      <c r="O137" s="41">
        <f t="shared" ca="1" si="36"/>
        <v>0.11999999999999945</v>
      </c>
      <c r="P137" s="40">
        <f t="shared" ca="1" si="37"/>
        <v>25.004999999999999</v>
      </c>
      <c r="Q137" s="40">
        <f t="shared" ca="1" si="38"/>
        <v>25.124999999999996</v>
      </c>
      <c r="R137" s="21">
        <f t="shared" ca="1" si="39"/>
        <v>25.064999999999998</v>
      </c>
      <c r="S137" s="21" t="str">
        <f t="shared" si="40"/>
        <v/>
      </c>
      <c r="T137" s="47">
        <f t="shared" ca="1" si="41"/>
        <v>25.456666666666667</v>
      </c>
      <c r="U137" s="47">
        <f t="shared" ca="1" si="42"/>
        <v>25.557692307692307</v>
      </c>
      <c r="V137" s="38">
        <f t="shared" si="43"/>
        <v>120000</v>
      </c>
      <c r="W137" s="38">
        <f t="shared" si="44"/>
        <v>130000</v>
      </c>
      <c r="X137" s="38">
        <f t="shared" si="45"/>
        <v>-10000</v>
      </c>
      <c r="Y137" s="38">
        <f t="shared" ca="1" si="46"/>
        <v>267700</v>
      </c>
      <c r="Z137" s="38">
        <f t="shared" ca="1" si="47"/>
        <v>17050.000000000029</v>
      </c>
    </row>
    <row r="138" spans="1:26" x14ac:dyDescent="0.2">
      <c r="A138" s="21">
        <f t="shared" si="32"/>
        <v>120</v>
      </c>
      <c r="B138" s="38">
        <f ca="1">model1!B138</f>
        <v>23918.980127913717</v>
      </c>
      <c r="C138" s="21" t="s">
        <v>14</v>
      </c>
      <c r="D138" s="38">
        <f t="shared" ca="1" si="48"/>
        <v>240</v>
      </c>
      <c r="E138" s="21">
        <f t="shared" si="30"/>
        <v>3</v>
      </c>
      <c r="F138" s="21">
        <f t="shared" si="31"/>
        <v>0</v>
      </c>
      <c r="G138" s="21">
        <f t="shared" si="52"/>
        <v>3</v>
      </c>
      <c r="H138" s="21">
        <f t="shared" si="53"/>
        <v>0</v>
      </c>
      <c r="I138" s="21">
        <f t="shared" si="33"/>
        <v>3</v>
      </c>
      <c r="J138" s="21">
        <f t="shared" si="34"/>
        <v>0</v>
      </c>
      <c r="K138" s="39">
        <f t="shared" ca="1" si="50"/>
        <v>0</v>
      </c>
      <c r="L138" s="39">
        <f t="shared" ca="1" si="51"/>
        <v>0</v>
      </c>
      <c r="M138" s="39">
        <f t="shared" ca="1" si="49"/>
        <v>0</v>
      </c>
      <c r="N138" s="39">
        <f t="shared" ca="1" si="35"/>
        <v>0</v>
      </c>
      <c r="O138" s="41">
        <f t="shared" ca="1" si="36"/>
        <v>0.10999999999999946</v>
      </c>
      <c r="P138" s="40">
        <f t="shared" ca="1" si="37"/>
        <v>25.004999999999999</v>
      </c>
      <c r="Q138" s="40">
        <f t="shared" ca="1" si="38"/>
        <v>25.114999999999998</v>
      </c>
      <c r="R138" s="21">
        <f t="shared" ca="1" si="39"/>
        <v>25.06</v>
      </c>
      <c r="S138" s="21">
        <f t="shared" ca="1" si="40"/>
        <v>25.004999999999999</v>
      </c>
      <c r="T138" s="47">
        <f t="shared" ca="1" si="41"/>
        <v>25.421923076923076</v>
      </c>
      <c r="U138" s="47">
        <f t="shared" ca="1" si="42"/>
        <v>25.557692307692307</v>
      </c>
      <c r="V138" s="38">
        <f t="shared" si="43"/>
        <v>130000</v>
      </c>
      <c r="W138" s="38">
        <f t="shared" si="44"/>
        <v>130000</v>
      </c>
      <c r="X138" s="38">
        <f t="shared" si="45"/>
        <v>0</v>
      </c>
      <c r="Y138" s="38">
        <f t="shared" ca="1" si="46"/>
        <v>17650</v>
      </c>
      <c r="Z138" s="38">
        <f t="shared" ca="1" si="47"/>
        <v>17650</v>
      </c>
    </row>
    <row r="139" spans="1:26" x14ac:dyDescent="0.2">
      <c r="A139" s="21">
        <f t="shared" si="32"/>
        <v>121</v>
      </c>
      <c r="B139" s="38">
        <f ca="1">model1!B139</f>
        <v>24158.980127913717</v>
      </c>
      <c r="C139" s="21" t="s">
        <v>50</v>
      </c>
      <c r="D139" s="38">
        <f t="shared" ca="1" si="48"/>
        <v>240</v>
      </c>
      <c r="E139" s="21">
        <f t="shared" si="30"/>
        <v>2</v>
      </c>
      <c r="F139" s="21">
        <f t="shared" si="31"/>
        <v>0</v>
      </c>
      <c r="G139" s="21">
        <f t="shared" si="52"/>
        <v>2</v>
      </c>
      <c r="H139" s="21">
        <f t="shared" si="53"/>
        <v>0</v>
      </c>
      <c r="I139" s="21">
        <f t="shared" si="33"/>
        <v>2</v>
      </c>
      <c r="J139" s="21">
        <f t="shared" si="34"/>
        <v>0</v>
      </c>
      <c r="K139" s="39">
        <f t="shared" ca="1" si="50"/>
        <v>0</v>
      </c>
      <c r="L139" s="39">
        <f t="shared" ca="1" si="51"/>
        <v>0</v>
      </c>
      <c r="M139" s="39">
        <f t="shared" ca="1" si="49"/>
        <v>0</v>
      </c>
      <c r="N139" s="39">
        <f t="shared" ca="1" si="35"/>
        <v>0</v>
      </c>
      <c r="O139" s="41">
        <f t="shared" ca="1" si="36"/>
        <v>9.9999999999999464E-2</v>
      </c>
      <c r="P139" s="40">
        <f t="shared" ca="1" si="37"/>
        <v>25.009999999999998</v>
      </c>
      <c r="Q139" s="40">
        <f t="shared" ca="1" si="38"/>
        <v>25.11</v>
      </c>
      <c r="R139" s="21">
        <f t="shared" ca="1" si="39"/>
        <v>25.06</v>
      </c>
      <c r="S139" s="21" t="str">
        <f t="shared" si="40"/>
        <v/>
      </c>
      <c r="T139" s="47">
        <f t="shared" ca="1" si="41"/>
        <v>25.421923076923076</v>
      </c>
      <c r="U139" s="47">
        <f t="shared" ca="1" si="42"/>
        <v>25.557692307692307</v>
      </c>
      <c r="V139" s="38">
        <f t="shared" si="43"/>
        <v>130000</v>
      </c>
      <c r="W139" s="38">
        <f t="shared" si="44"/>
        <v>130000</v>
      </c>
      <c r="X139" s="38">
        <f t="shared" si="45"/>
        <v>0</v>
      </c>
      <c r="Y139" s="38">
        <f t="shared" ca="1" si="46"/>
        <v>17650</v>
      </c>
      <c r="Z139" s="38">
        <f t="shared" ca="1" si="47"/>
        <v>17650</v>
      </c>
    </row>
    <row r="140" spans="1:26" x14ac:dyDescent="0.2">
      <c r="A140" s="21">
        <f t="shared" si="32"/>
        <v>122</v>
      </c>
      <c r="B140" s="38">
        <f ca="1">model1!B140</f>
        <v>24398.980127913717</v>
      </c>
      <c r="C140" s="21" t="s">
        <v>50</v>
      </c>
      <c r="D140" s="38">
        <f t="shared" ca="1" si="48"/>
        <v>240</v>
      </c>
      <c r="E140" s="21">
        <f t="shared" si="30"/>
        <v>1</v>
      </c>
      <c r="F140" s="21">
        <f t="shared" si="31"/>
        <v>0</v>
      </c>
      <c r="G140" s="21">
        <f t="shared" si="52"/>
        <v>1</v>
      </c>
      <c r="H140" s="21">
        <f t="shared" si="53"/>
        <v>0</v>
      </c>
      <c r="I140" s="21">
        <f t="shared" si="33"/>
        <v>1</v>
      </c>
      <c r="J140" s="21">
        <f t="shared" si="34"/>
        <v>0</v>
      </c>
      <c r="K140" s="39">
        <f t="shared" ca="1" si="50"/>
        <v>0</v>
      </c>
      <c r="L140" s="39">
        <f t="shared" ca="1" si="51"/>
        <v>0</v>
      </c>
      <c r="M140" s="39">
        <f t="shared" ca="1" si="49"/>
        <v>0</v>
      </c>
      <c r="N140" s="39">
        <f t="shared" ca="1" si="35"/>
        <v>0</v>
      </c>
      <c r="O140" s="41">
        <f t="shared" ca="1" si="36"/>
        <v>8.9999999999999469E-2</v>
      </c>
      <c r="P140" s="40">
        <f t="shared" ca="1" si="37"/>
        <v>25.015000000000001</v>
      </c>
      <c r="Q140" s="40">
        <f t="shared" ca="1" si="38"/>
        <v>25.104999999999997</v>
      </c>
      <c r="R140" s="21">
        <f t="shared" ca="1" si="39"/>
        <v>25.06</v>
      </c>
      <c r="S140" s="21" t="str">
        <f t="shared" si="40"/>
        <v/>
      </c>
      <c r="T140" s="47">
        <f t="shared" ca="1" si="41"/>
        <v>25.421923076923076</v>
      </c>
      <c r="U140" s="47">
        <f t="shared" ca="1" si="42"/>
        <v>25.557692307692307</v>
      </c>
      <c r="V140" s="38">
        <f t="shared" si="43"/>
        <v>130000</v>
      </c>
      <c r="W140" s="38">
        <f t="shared" si="44"/>
        <v>130000</v>
      </c>
      <c r="X140" s="38">
        <f t="shared" si="45"/>
        <v>0</v>
      </c>
      <c r="Y140" s="38">
        <f t="shared" ca="1" si="46"/>
        <v>17650</v>
      </c>
      <c r="Z140" s="38">
        <f t="shared" ca="1" si="47"/>
        <v>17650</v>
      </c>
    </row>
    <row r="141" spans="1:26" x14ac:dyDescent="0.2">
      <c r="A141" s="21">
        <f t="shared" si="32"/>
        <v>123</v>
      </c>
      <c r="B141" s="38">
        <f ca="1">model1!B141</f>
        <v>24638.980127913717</v>
      </c>
      <c r="C141" s="21" t="s">
        <v>50</v>
      </c>
      <c r="D141" s="38">
        <f t="shared" ca="1" si="48"/>
        <v>240</v>
      </c>
      <c r="E141" s="21">
        <f t="shared" si="30"/>
        <v>0</v>
      </c>
      <c r="F141" s="21">
        <f t="shared" si="31"/>
        <v>0</v>
      </c>
      <c r="G141" s="21">
        <f t="shared" si="52"/>
        <v>0</v>
      </c>
      <c r="H141" s="21">
        <f t="shared" si="53"/>
        <v>0</v>
      </c>
      <c r="I141" s="21">
        <f t="shared" si="33"/>
        <v>0</v>
      </c>
      <c r="J141" s="21">
        <f t="shared" si="34"/>
        <v>0</v>
      </c>
      <c r="K141" s="39">
        <f t="shared" ca="1" si="50"/>
        <v>0</v>
      </c>
      <c r="L141" s="39">
        <f t="shared" ca="1" si="51"/>
        <v>0</v>
      </c>
      <c r="M141" s="39">
        <f t="shared" ca="1" si="49"/>
        <v>0</v>
      </c>
      <c r="N141" s="39">
        <f t="shared" ca="1" si="35"/>
        <v>0</v>
      </c>
      <c r="O141" s="41">
        <f t="shared" ca="1" si="36"/>
        <v>7.9999999999999474E-2</v>
      </c>
      <c r="P141" s="40">
        <f t="shared" ca="1" si="37"/>
        <v>25.02</v>
      </c>
      <c r="Q141" s="40">
        <f t="shared" ca="1" si="38"/>
        <v>25.099999999999998</v>
      </c>
      <c r="R141" s="21">
        <f t="shared" ca="1" si="39"/>
        <v>25.06</v>
      </c>
      <c r="S141" s="21" t="str">
        <f t="shared" si="40"/>
        <v/>
      </c>
      <c r="T141" s="47">
        <f t="shared" ca="1" si="41"/>
        <v>25.421923076923076</v>
      </c>
      <c r="U141" s="47">
        <f t="shared" ca="1" si="42"/>
        <v>25.557692307692307</v>
      </c>
      <c r="V141" s="38">
        <f t="shared" si="43"/>
        <v>130000</v>
      </c>
      <c r="W141" s="38">
        <f t="shared" si="44"/>
        <v>130000</v>
      </c>
      <c r="X141" s="38">
        <f t="shared" si="45"/>
        <v>0</v>
      </c>
      <c r="Y141" s="38">
        <f t="shared" ca="1" si="46"/>
        <v>17650</v>
      </c>
      <c r="Z141" s="38">
        <f t="shared" ca="1" si="47"/>
        <v>17650</v>
      </c>
    </row>
    <row r="142" spans="1:26" x14ac:dyDescent="0.2">
      <c r="A142" s="21">
        <f t="shared" si="32"/>
        <v>124</v>
      </c>
      <c r="B142" s="38">
        <f ca="1">model1!B142</f>
        <v>24878.980127913717</v>
      </c>
      <c r="C142" s="21" t="s">
        <v>50</v>
      </c>
      <c r="D142" s="38">
        <f t="shared" ca="1" si="48"/>
        <v>240</v>
      </c>
      <c r="E142" s="21">
        <f t="shared" si="30"/>
        <v>0</v>
      </c>
      <c r="F142" s="21">
        <f t="shared" si="31"/>
        <v>0</v>
      </c>
      <c r="G142" s="21">
        <f t="shared" si="52"/>
        <v>0</v>
      </c>
      <c r="H142" s="21">
        <f t="shared" si="53"/>
        <v>0</v>
      </c>
      <c r="I142" s="21">
        <f t="shared" si="33"/>
        <v>0</v>
      </c>
      <c r="J142" s="21">
        <f t="shared" si="34"/>
        <v>0</v>
      </c>
      <c r="K142" s="39">
        <f t="shared" ca="1" si="50"/>
        <v>0</v>
      </c>
      <c r="L142" s="39">
        <f t="shared" ca="1" si="51"/>
        <v>0</v>
      </c>
      <c r="M142" s="39">
        <f t="shared" ca="1" si="49"/>
        <v>0</v>
      </c>
      <c r="N142" s="39">
        <f t="shared" ca="1" si="35"/>
        <v>0</v>
      </c>
      <c r="O142" s="41">
        <f t="shared" ca="1" si="36"/>
        <v>6.9999999999999479E-2</v>
      </c>
      <c r="P142" s="40">
        <f t="shared" ca="1" si="37"/>
        <v>25.024999999999999</v>
      </c>
      <c r="Q142" s="40">
        <f t="shared" ca="1" si="38"/>
        <v>25.094999999999999</v>
      </c>
      <c r="R142" s="21">
        <f t="shared" ca="1" si="39"/>
        <v>25.06</v>
      </c>
      <c r="S142" s="21" t="str">
        <f t="shared" si="40"/>
        <v/>
      </c>
      <c r="T142" s="47">
        <f t="shared" ca="1" si="41"/>
        <v>25.421923076923076</v>
      </c>
      <c r="U142" s="47">
        <f t="shared" ca="1" si="42"/>
        <v>25.557692307692307</v>
      </c>
      <c r="V142" s="38">
        <f t="shared" si="43"/>
        <v>130000</v>
      </c>
      <c r="W142" s="38">
        <f t="shared" si="44"/>
        <v>130000</v>
      </c>
      <c r="X142" s="38">
        <f t="shared" si="45"/>
        <v>0</v>
      </c>
      <c r="Y142" s="38">
        <f t="shared" ca="1" si="46"/>
        <v>17650</v>
      </c>
      <c r="Z142" s="38">
        <f t="shared" ca="1" si="47"/>
        <v>17650</v>
      </c>
    </row>
    <row r="143" spans="1:26" x14ac:dyDescent="0.2">
      <c r="A143" s="21">
        <f t="shared" si="32"/>
        <v>125</v>
      </c>
      <c r="B143" s="38">
        <f ca="1">model1!B143</f>
        <v>25118.980127913717</v>
      </c>
      <c r="C143" s="21" t="s">
        <v>50</v>
      </c>
      <c r="D143" s="38">
        <f t="shared" ca="1" si="48"/>
        <v>240</v>
      </c>
      <c r="E143" s="21">
        <f t="shared" si="30"/>
        <v>0</v>
      </c>
      <c r="F143" s="21">
        <f t="shared" si="31"/>
        <v>0</v>
      </c>
      <c r="G143" s="21">
        <f t="shared" si="52"/>
        <v>0</v>
      </c>
      <c r="H143" s="21">
        <f t="shared" si="53"/>
        <v>0</v>
      </c>
      <c r="I143" s="21">
        <f t="shared" si="33"/>
        <v>0</v>
      </c>
      <c r="J143" s="21">
        <f t="shared" si="34"/>
        <v>0</v>
      </c>
      <c r="K143" s="39">
        <f t="shared" ca="1" si="50"/>
        <v>0</v>
      </c>
      <c r="L143" s="39">
        <f t="shared" ca="1" si="51"/>
        <v>0</v>
      </c>
      <c r="M143" s="39">
        <f t="shared" ca="1" si="49"/>
        <v>0</v>
      </c>
      <c r="N143" s="39">
        <f t="shared" ca="1" si="35"/>
        <v>0</v>
      </c>
      <c r="O143" s="41">
        <f t="shared" ca="1" si="36"/>
        <v>5.9999999999999477E-2</v>
      </c>
      <c r="P143" s="40">
        <f t="shared" ca="1" si="37"/>
        <v>25.029999999999998</v>
      </c>
      <c r="Q143" s="40">
        <f t="shared" ca="1" si="38"/>
        <v>25.09</v>
      </c>
      <c r="R143" s="21">
        <f t="shared" ca="1" si="39"/>
        <v>25.06</v>
      </c>
      <c r="S143" s="21" t="str">
        <f t="shared" si="40"/>
        <v/>
      </c>
      <c r="T143" s="47">
        <f t="shared" ca="1" si="41"/>
        <v>25.421923076923076</v>
      </c>
      <c r="U143" s="47">
        <f t="shared" ca="1" si="42"/>
        <v>25.557692307692307</v>
      </c>
      <c r="V143" s="38">
        <f t="shared" si="43"/>
        <v>130000</v>
      </c>
      <c r="W143" s="38">
        <f t="shared" si="44"/>
        <v>130000</v>
      </c>
      <c r="X143" s="38">
        <f t="shared" si="45"/>
        <v>0</v>
      </c>
      <c r="Y143" s="38">
        <f t="shared" ca="1" si="46"/>
        <v>17650</v>
      </c>
      <c r="Z143" s="38">
        <f t="shared" ca="1" si="47"/>
        <v>17650</v>
      </c>
    </row>
    <row r="144" spans="1:26" x14ac:dyDescent="0.2">
      <c r="A144" s="21">
        <f t="shared" si="32"/>
        <v>126</v>
      </c>
      <c r="B144" s="38">
        <f ca="1">model1!B144</f>
        <v>25358.980127913717</v>
      </c>
      <c r="C144" s="21" t="s">
        <v>50</v>
      </c>
      <c r="D144" s="38">
        <f t="shared" ca="1" si="48"/>
        <v>240</v>
      </c>
      <c r="E144" s="21">
        <f t="shared" si="30"/>
        <v>0</v>
      </c>
      <c r="F144" s="21">
        <f t="shared" si="31"/>
        <v>0</v>
      </c>
      <c r="G144" s="21">
        <f t="shared" si="52"/>
        <v>0</v>
      </c>
      <c r="H144" s="21">
        <f t="shared" si="53"/>
        <v>0</v>
      </c>
      <c r="I144" s="21">
        <f t="shared" si="33"/>
        <v>0</v>
      </c>
      <c r="J144" s="21">
        <f t="shared" si="34"/>
        <v>0</v>
      </c>
      <c r="K144" s="39">
        <f t="shared" ca="1" si="50"/>
        <v>0</v>
      </c>
      <c r="L144" s="39">
        <f t="shared" ca="1" si="51"/>
        <v>0</v>
      </c>
      <c r="M144" s="39">
        <f t="shared" ca="1" si="49"/>
        <v>0</v>
      </c>
      <c r="N144" s="39">
        <f t="shared" ca="1" si="35"/>
        <v>0</v>
      </c>
      <c r="O144" s="41">
        <f t="shared" ca="1" si="36"/>
        <v>4.9999999999999475E-2</v>
      </c>
      <c r="P144" s="40">
        <f t="shared" ca="1" si="37"/>
        <v>25.035</v>
      </c>
      <c r="Q144" s="40">
        <f t="shared" ca="1" si="38"/>
        <v>25.084999999999997</v>
      </c>
      <c r="R144" s="21">
        <f t="shared" ca="1" si="39"/>
        <v>25.06</v>
      </c>
      <c r="S144" s="21" t="str">
        <f t="shared" si="40"/>
        <v/>
      </c>
      <c r="T144" s="47">
        <f t="shared" ca="1" si="41"/>
        <v>25.421923076923076</v>
      </c>
      <c r="U144" s="47">
        <f t="shared" ca="1" si="42"/>
        <v>25.557692307692307</v>
      </c>
      <c r="V144" s="38">
        <f t="shared" si="43"/>
        <v>130000</v>
      </c>
      <c r="W144" s="38">
        <f t="shared" si="44"/>
        <v>130000</v>
      </c>
      <c r="X144" s="38">
        <f t="shared" si="45"/>
        <v>0</v>
      </c>
      <c r="Y144" s="38">
        <f t="shared" ca="1" si="46"/>
        <v>17650</v>
      </c>
      <c r="Z144" s="38">
        <f t="shared" ca="1" si="47"/>
        <v>17650</v>
      </c>
    </row>
    <row r="145" spans="1:26" x14ac:dyDescent="0.2">
      <c r="A145" s="21">
        <f t="shared" si="32"/>
        <v>127</v>
      </c>
      <c r="B145" s="38">
        <f ca="1">model1!B145</f>
        <v>25598.980127913717</v>
      </c>
      <c r="C145" s="21" t="s">
        <v>50</v>
      </c>
      <c r="D145" s="38">
        <f t="shared" ca="1" si="48"/>
        <v>240</v>
      </c>
      <c r="E145" s="21">
        <f t="shared" si="30"/>
        <v>0</v>
      </c>
      <c r="F145" s="21">
        <f t="shared" si="31"/>
        <v>0</v>
      </c>
      <c r="G145" s="21">
        <f t="shared" si="52"/>
        <v>0</v>
      </c>
      <c r="H145" s="21">
        <f t="shared" si="53"/>
        <v>0</v>
      </c>
      <c r="I145" s="21">
        <f t="shared" si="33"/>
        <v>0</v>
      </c>
      <c r="J145" s="21">
        <f t="shared" si="34"/>
        <v>0</v>
      </c>
      <c r="K145" s="39">
        <f t="shared" ca="1" si="50"/>
        <v>0</v>
      </c>
      <c r="L145" s="39">
        <f t="shared" ca="1" si="51"/>
        <v>0</v>
      </c>
      <c r="M145" s="39">
        <f t="shared" ca="1" si="49"/>
        <v>0</v>
      </c>
      <c r="N145" s="39">
        <f t="shared" ca="1" si="35"/>
        <v>0</v>
      </c>
      <c r="O145" s="41">
        <f t="shared" ca="1" si="36"/>
        <v>0.04</v>
      </c>
      <c r="P145" s="40">
        <f t="shared" ca="1" si="37"/>
        <v>25.04</v>
      </c>
      <c r="Q145" s="40">
        <f t="shared" ca="1" si="38"/>
        <v>25.08</v>
      </c>
      <c r="R145" s="21">
        <f t="shared" ca="1" si="39"/>
        <v>25.06</v>
      </c>
      <c r="S145" s="21" t="str">
        <f t="shared" si="40"/>
        <v/>
      </c>
      <c r="T145" s="47">
        <f t="shared" ca="1" si="41"/>
        <v>25.421923076923076</v>
      </c>
      <c r="U145" s="47">
        <f t="shared" ca="1" si="42"/>
        <v>25.557692307692307</v>
      </c>
      <c r="V145" s="38">
        <f t="shared" si="43"/>
        <v>130000</v>
      </c>
      <c r="W145" s="38">
        <f t="shared" si="44"/>
        <v>130000</v>
      </c>
      <c r="X145" s="38">
        <f t="shared" si="45"/>
        <v>0</v>
      </c>
      <c r="Y145" s="38">
        <f t="shared" ca="1" si="46"/>
        <v>17650</v>
      </c>
      <c r="Z145" s="38">
        <f t="shared" ca="1" si="47"/>
        <v>17650</v>
      </c>
    </row>
    <row r="146" spans="1:26" x14ac:dyDescent="0.2">
      <c r="A146" s="21">
        <f t="shared" si="32"/>
        <v>128</v>
      </c>
      <c r="B146" s="38">
        <f ca="1">model1!B146</f>
        <v>25838.980127913717</v>
      </c>
      <c r="C146" s="21" t="s">
        <v>50</v>
      </c>
      <c r="D146" s="38">
        <f t="shared" ca="1" si="48"/>
        <v>240</v>
      </c>
      <c r="E146" s="21">
        <f t="shared" si="30"/>
        <v>0</v>
      </c>
      <c r="F146" s="21">
        <f t="shared" si="31"/>
        <v>0</v>
      </c>
      <c r="G146" s="21">
        <f t="shared" si="52"/>
        <v>0</v>
      </c>
      <c r="H146" s="21">
        <f t="shared" si="53"/>
        <v>0</v>
      </c>
      <c r="I146" s="21">
        <f t="shared" si="33"/>
        <v>0</v>
      </c>
      <c r="J146" s="21">
        <f t="shared" si="34"/>
        <v>0</v>
      </c>
      <c r="K146" s="39">
        <f t="shared" ca="1" si="50"/>
        <v>0</v>
      </c>
      <c r="L146" s="39">
        <f t="shared" ca="1" si="51"/>
        <v>0</v>
      </c>
      <c r="M146" s="39">
        <f t="shared" ca="1" si="49"/>
        <v>0</v>
      </c>
      <c r="N146" s="39">
        <f t="shared" ca="1" si="35"/>
        <v>0</v>
      </c>
      <c r="O146" s="41">
        <f t="shared" ca="1" si="36"/>
        <v>0.04</v>
      </c>
      <c r="P146" s="40">
        <f t="shared" ca="1" si="37"/>
        <v>25.04</v>
      </c>
      <c r="Q146" s="40">
        <f t="shared" ca="1" si="38"/>
        <v>25.08</v>
      </c>
      <c r="R146" s="21">
        <f t="shared" ca="1" si="39"/>
        <v>25.06</v>
      </c>
      <c r="S146" s="21" t="str">
        <f t="shared" si="40"/>
        <v/>
      </c>
      <c r="T146" s="47">
        <f t="shared" ca="1" si="41"/>
        <v>25.421923076923076</v>
      </c>
      <c r="U146" s="47">
        <f t="shared" ca="1" si="42"/>
        <v>25.557692307692307</v>
      </c>
      <c r="V146" s="38">
        <f t="shared" si="43"/>
        <v>130000</v>
      </c>
      <c r="W146" s="38">
        <f t="shared" si="44"/>
        <v>130000</v>
      </c>
      <c r="X146" s="38">
        <f t="shared" si="45"/>
        <v>0</v>
      </c>
      <c r="Y146" s="38">
        <f t="shared" ca="1" si="46"/>
        <v>17650</v>
      </c>
      <c r="Z146" s="38">
        <f t="shared" ca="1" si="47"/>
        <v>17650</v>
      </c>
    </row>
    <row r="147" spans="1:26" x14ac:dyDescent="0.2">
      <c r="A147" s="21">
        <f t="shared" si="32"/>
        <v>129</v>
      </c>
      <c r="B147" s="38">
        <f ca="1">model1!B147</f>
        <v>26078.980127913717</v>
      </c>
      <c r="C147" s="21" t="s">
        <v>50</v>
      </c>
      <c r="D147" s="38">
        <f t="shared" ca="1" si="48"/>
        <v>240</v>
      </c>
      <c r="E147" s="21">
        <f t="shared" si="30"/>
        <v>0</v>
      </c>
      <c r="F147" s="21">
        <f t="shared" si="31"/>
        <v>0</v>
      </c>
      <c r="G147" s="21">
        <f t="shared" si="52"/>
        <v>0</v>
      </c>
      <c r="H147" s="21">
        <f t="shared" si="53"/>
        <v>0</v>
      </c>
      <c r="I147" s="21">
        <f t="shared" si="33"/>
        <v>0</v>
      </c>
      <c r="J147" s="21">
        <f t="shared" si="34"/>
        <v>0</v>
      </c>
      <c r="K147" s="39">
        <f t="shared" ca="1" si="50"/>
        <v>0</v>
      </c>
      <c r="L147" s="39">
        <f t="shared" ca="1" si="51"/>
        <v>0</v>
      </c>
      <c r="M147" s="39">
        <f t="shared" ca="1" si="49"/>
        <v>0</v>
      </c>
      <c r="N147" s="39">
        <f t="shared" ca="1" si="35"/>
        <v>0</v>
      </c>
      <c r="O147" s="41">
        <f t="shared" ca="1" si="36"/>
        <v>0.04</v>
      </c>
      <c r="P147" s="40">
        <f t="shared" ca="1" si="37"/>
        <v>25.04</v>
      </c>
      <c r="Q147" s="40">
        <f t="shared" ca="1" si="38"/>
        <v>25.08</v>
      </c>
      <c r="R147" s="21">
        <f t="shared" ca="1" si="39"/>
        <v>25.06</v>
      </c>
      <c r="S147" s="21" t="str">
        <f t="shared" si="40"/>
        <v/>
      </c>
      <c r="T147" s="47">
        <f t="shared" ca="1" si="41"/>
        <v>25.421923076923076</v>
      </c>
      <c r="U147" s="47">
        <f t="shared" ca="1" si="42"/>
        <v>25.557692307692307</v>
      </c>
      <c r="V147" s="38">
        <f t="shared" si="43"/>
        <v>130000</v>
      </c>
      <c r="W147" s="38">
        <f t="shared" si="44"/>
        <v>130000</v>
      </c>
      <c r="X147" s="38">
        <f t="shared" si="45"/>
        <v>0</v>
      </c>
      <c r="Y147" s="38">
        <f t="shared" ca="1" si="46"/>
        <v>17650</v>
      </c>
      <c r="Z147" s="38">
        <f t="shared" ca="1" si="47"/>
        <v>17650</v>
      </c>
    </row>
    <row r="148" spans="1:26" x14ac:dyDescent="0.2">
      <c r="A148" s="21">
        <f t="shared" si="32"/>
        <v>130</v>
      </c>
      <c r="B148" s="38">
        <f ca="1">model1!B148</f>
        <v>26318.980127913717</v>
      </c>
      <c r="C148" s="21" t="s">
        <v>50</v>
      </c>
      <c r="D148" s="38">
        <f t="shared" ca="1" si="48"/>
        <v>240</v>
      </c>
      <c r="E148" s="21">
        <f t="shared" ref="E148:E173" si="54">MAX(0,IF(C148="Buy",E147+1,E147-MAX(1,ROUND($F$5*E147,0))))</f>
        <v>0</v>
      </c>
      <c r="F148" s="21">
        <f t="shared" ref="F148:F173" si="55">MAX(0,IF(C148="Sell",F147+1,F147-MAX(1,ROUND($F$5*F147,0))))</f>
        <v>0</v>
      </c>
      <c r="G148" s="21">
        <f t="shared" si="52"/>
        <v>0</v>
      </c>
      <c r="H148" s="21">
        <f t="shared" si="53"/>
        <v>0</v>
      </c>
      <c r="I148" s="21">
        <f t="shared" si="33"/>
        <v>0</v>
      </c>
      <c r="J148" s="21">
        <f t="shared" si="34"/>
        <v>0</v>
      </c>
      <c r="K148" s="39">
        <f t="shared" ca="1" si="50"/>
        <v>0</v>
      </c>
      <c r="L148" s="39">
        <f t="shared" ca="1" si="51"/>
        <v>0</v>
      </c>
      <c r="M148" s="39">
        <f t="shared" ca="1" si="49"/>
        <v>0</v>
      </c>
      <c r="N148" s="39">
        <f t="shared" ca="1" si="35"/>
        <v>0</v>
      </c>
      <c r="O148" s="41">
        <f t="shared" ca="1" si="36"/>
        <v>0.04</v>
      </c>
      <c r="P148" s="40">
        <f t="shared" ca="1" si="37"/>
        <v>25.04</v>
      </c>
      <c r="Q148" s="40">
        <f t="shared" ca="1" si="38"/>
        <v>25.08</v>
      </c>
      <c r="R148" s="21">
        <f t="shared" ca="1" si="39"/>
        <v>25.06</v>
      </c>
      <c r="S148" s="21" t="str">
        <f t="shared" si="40"/>
        <v/>
      </c>
      <c r="T148" s="47">
        <f t="shared" ca="1" si="41"/>
        <v>25.421923076923076</v>
      </c>
      <c r="U148" s="47">
        <f t="shared" ca="1" si="42"/>
        <v>25.557692307692307</v>
      </c>
      <c r="V148" s="38">
        <f t="shared" si="43"/>
        <v>130000</v>
      </c>
      <c r="W148" s="38">
        <f t="shared" si="44"/>
        <v>130000</v>
      </c>
      <c r="X148" s="38">
        <f t="shared" si="45"/>
        <v>0</v>
      </c>
      <c r="Y148" s="38">
        <f t="shared" ca="1" si="46"/>
        <v>17650</v>
      </c>
      <c r="Z148" s="38">
        <f t="shared" ca="1" si="47"/>
        <v>17650</v>
      </c>
    </row>
    <row r="149" spans="1:26" x14ac:dyDescent="0.2">
      <c r="A149" s="21">
        <f t="shared" ref="A149:A173" si="56">A148+1</f>
        <v>131</v>
      </c>
      <c r="B149" s="38">
        <f ca="1">model1!B149</f>
        <v>26558.980127913717</v>
      </c>
      <c r="C149" s="21" t="s">
        <v>50</v>
      </c>
      <c r="D149" s="38">
        <f t="shared" ca="1" si="48"/>
        <v>240</v>
      </c>
      <c r="E149" s="21">
        <f t="shared" si="54"/>
        <v>0</v>
      </c>
      <c r="F149" s="21">
        <f t="shared" si="55"/>
        <v>0</v>
      </c>
      <c r="G149" s="21">
        <f t="shared" si="52"/>
        <v>0</v>
      </c>
      <c r="H149" s="21">
        <f t="shared" si="53"/>
        <v>0</v>
      </c>
      <c r="I149" s="21">
        <f t="shared" ref="I149:I173" si="57">IF(H149&gt;4,IF(G149&lt;H149*$U$2,H149,G149),G149)</f>
        <v>0</v>
      </c>
      <c r="J149" s="21">
        <f t="shared" ref="J149:J173" si="58">IF(G149&gt;4,IF(H149&lt;G149*$U$2,G149,H149),H149)</f>
        <v>0</v>
      </c>
      <c r="K149" s="39">
        <f t="shared" ca="1" si="50"/>
        <v>0</v>
      </c>
      <c r="L149" s="39">
        <f t="shared" ca="1" si="51"/>
        <v>0</v>
      </c>
      <c r="M149" s="39">
        <f t="shared" ca="1" si="49"/>
        <v>0</v>
      </c>
      <c r="N149" s="39">
        <f t="shared" ref="N149:N173" ca="1" si="59">IF(I149&lt;&gt;J149,L149,MAX(K149,L149))</f>
        <v>0</v>
      </c>
      <c r="O149" s="41">
        <f t="shared" ref="O149:O173" ca="1" si="60">MAX($L$2,N149+$L$4,M149+0.01,IF(C149="Sell",VLOOKUP(F149,Trans2,2,FALSE),IF(C149="Buy",VLOOKUP(E149,Trans2,2,FALSE),0))+VLOOKUP(D149,Intensity2,2,TRUE)+O148)</f>
        <v>0.04</v>
      </c>
      <c r="P149" s="40">
        <f t="shared" ref="P149:P173" ca="1" si="61">IF(C149="Sell",Q149-O149,IF(C149="Buy",P148-M149,((P148+Q148)/2-O149/2)))</f>
        <v>25.04</v>
      </c>
      <c r="Q149" s="40">
        <f t="shared" ref="Q149:Q173" ca="1" si="62">IF(C149="Sell",Q148+N149,IF(C149="Buy",P149+O149,((P148+Q148)/2+O149/2)))</f>
        <v>25.08</v>
      </c>
      <c r="R149" s="21">
        <f t="shared" ref="R149:R173" ca="1" si="63">(P149+Q149)/2</f>
        <v>25.06</v>
      </c>
      <c r="S149" s="21" t="str">
        <f t="shared" ref="S149:S173" si="64">IF(C149="Buy",P148,IF(C149="Sell",Q148,""))</f>
        <v/>
      </c>
      <c r="T149" s="47">
        <f t="shared" ref="T149:T173" ca="1" si="65">IF(C149="Buy",(S149*10000+V148*T148)/(V148+10000),T148)</f>
        <v>25.421923076923076</v>
      </c>
      <c r="U149" s="47">
        <f t="shared" ref="U149:U173" ca="1" si="66">IF(C149="Sell",(S149*10000+W148*U148)/(W148+10000),U148)</f>
        <v>25.557692307692307</v>
      </c>
      <c r="V149" s="38">
        <f t="shared" ref="V149:V173" si="67">IF(C149="Buy",V148+10000,V148)</f>
        <v>130000</v>
      </c>
      <c r="W149" s="38">
        <f t="shared" ref="W149:W173" si="68">IF(C149="Sell",W148+10000,W148)</f>
        <v>130000</v>
      </c>
      <c r="X149" s="38">
        <f t="shared" ref="X149:X173" si="69">V149-W149</f>
        <v>0</v>
      </c>
      <c r="Y149" s="38">
        <f t="shared" ref="Y149:Y173" ca="1" si="70">W149*U149-V149*T149</f>
        <v>17650</v>
      </c>
      <c r="Z149" s="38">
        <f t="shared" ref="Z149:Z173" ca="1" si="71">X149*R149+Y149</f>
        <v>17650</v>
      </c>
    </row>
    <row r="150" spans="1:26" x14ac:dyDescent="0.2">
      <c r="A150" s="21">
        <f t="shared" si="56"/>
        <v>132</v>
      </c>
      <c r="B150" s="38">
        <f ca="1">model1!B150</f>
        <v>26798.980127913717</v>
      </c>
      <c r="C150" s="21" t="s">
        <v>50</v>
      </c>
      <c r="D150" s="38">
        <f t="shared" ca="1" si="48"/>
        <v>240</v>
      </c>
      <c r="E150" s="21">
        <f t="shared" si="54"/>
        <v>0</v>
      </c>
      <c r="F150" s="21">
        <f t="shared" si="55"/>
        <v>0</v>
      </c>
      <c r="G150" s="21">
        <f t="shared" si="52"/>
        <v>0</v>
      </c>
      <c r="H150" s="21">
        <f t="shared" si="53"/>
        <v>0</v>
      </c>
      <c r="I150" s="21">
        <f t="shared" si="57"/>
        <v>0</v>
      </c>
      <c r="J150" s="21">
        <f t="shared" si="58"/>
        <v>0</v>
      </c>
      <c r="K150" s="39">
        <f t="shared" ca="1" si="50"/>
        <v>0</v>
      </c>
      <c r="L150" s="39">
        <f t="shared" ca="1" si="51"/>
        <v>0</v>
      </c>
      <c r="M150" s="39">
        <f t="shared" ca="1" si="49"/>
        <v>0</v>
      </c>
      <c r="N150" s="39">
        <f t="shared" ca="1" si="59"/>
        <v>0</v>
      </c>
      <c r="O150" s="41">
        <f t="shared" ca="1" si="60"/>
        <v>0.04</v>
      </c>
      <c r="P150" s="40">
        <f t="shared" ca="1" si="61"/>
        <v>25.04</v>
      </c>
      <c r="Q150" s="40">
        <f t="shared" ca="1" si="62"/>
        <v>25.08</v>
      </c>
      <c r="R150" s="21">
        <f t="shared" ca="1" si="63"/>
        <v>25.06</v>
      </c>
      <c r="S150" s="21" t="str">
        <f t="shared" si="64"/>
        <v/>
      </c>
      <c r="T150" s="47">
        <f t="shared" ca="1" si="65"/>
        <v>25.421923076923076</v>
      </c>
      <c r="U150" s="47">
        <f t="shared" ca="1" si="66"/>
        <v>25.557692307692307</v>
      </c>
      <c r="V150" s="38">
        <f t="shared" si="67"/>
        <v>130000</v>
      </c>
      <c r="W150" s="38">
        <f t="shared" si="68"/>
        <v>130000</v>
      </c>
      <c r="X150" s="38">
        <f t="shared" si="69"/>
        <v>0</v>
      </c>
      <c r="Y150" s="38">
        <f t="shared" ca="1" si="70"/>
        <v>17650</v>
      </c>
      <c r="Z150" s="38">
        <f t="shared" ca="1" si="71"/>
        <v>17650</v>
      </c>
    </row>
    <row r="151" spans="1:26" x14ac:dyDescent="0.2">
      <c r="A151" s="21">
        <f t="shared" si="56"/>
        <v>133</v>
      </c>
      <c r="B151" s="38">
        <f ca="1">model1!B151</f>
        <v>27038.980127913717</v>
      </c>
      <c r="C151" s="21" t="s">
        <v>50</v>
      </c>
      <c r="D151" s="38">
        <f t="shared" ref="D151:D173" ca="1" si="72">((B151-B150)+(B150-B149)+(B149-B148)+(B148-B147))/4</f>
        <v>240</v>
      </c>
      <c r="E151" s="21">
        <f t="shared" si="54"/>
        <v>0</v>
      </c>
      <c r="F151" s="21">
        <f t="shared" si="55"/>
        <v>0</v>
      </c>
      <c r="G151" s="21">
        <f t="shared" si="52"/>
        <v>0</v>
      </c>
      <c r="H151" s="21">
        <f t="shared" si="53"/>
        <v>0</v>
      </c>
      <c r="I151" s="21">
        <f t="shared" si="57"/>
        <v>0</v>
      </c>
      <c r="J151" s="21">
        <f t="shared" si="58"/>
        <v>0</v>
      </c>
      <c r="K151" s="39">
        <f t="shared" ca="1" si="50"/>
        <v>0</v>
      </c>
      <c r="L151" s="39">
        <f t="shared" ca="1" si="51"/>
        <v>0</v>
      </c>
      <c r="M151" s="39">
        <f t="shared" ca="1" si="49"/>
        <v>0</v>
      </c>
      <c r="N151" s="39">
        <f t="shared" ca="1" si="59"/>
        <v>0</v>
      </c>
      <c r="O151" s="41">
        <f t="shared" ca="1" si="60"/>
        <v>0.04</v>
      </c>
      <c r="P151" s="40">
        <f t="shared" ca="1" si="61"/>
        <v>25.04</v>
      </c>
      <c r="Q151" s="40">
        <f t="shared" ca="1" si="62"/>
        <v>25.08</v>
      </c>
      <c r="R151" s="21">
        <f t="shared" ca="1" si="63"/>
        <v>25.06</v>
      </c>
      <c r="S151" s="21" t="str">
        <f t="shared" si="64"/>
        <v/>
      </c>
      <c r="T151" s="47">
        <f t="shared" ca="1" si="65"/>
        <v>25.421923076923076</v>
      </c>
      <c r="U151" s="47">
        <f t="shared" ca="1" si="66"/>
        <v>25.557692307692307</v>
      </c>
      <c r="V151" s="38">
        <f t="shared" si="67"/>
        <v>130000</v>
      </c>
      <c r="W151" s="38">
        <f t="shared" si="68"/>
        <v>130000</v>
      </c>
      <c r="X151" s="38">
        <f t="shared" si="69"/>
        <v>0</v>
      </c>
      <c r="Y151" s="38">
        <f t="shared" ca="1" si="70"/>
        <v>17650</v>
      </c>
      <c r="Z151" s="38">
        <f t="shared" ca="1" si="71"/>
        <v>17650</v>
      </c>
    </row>
    <row r="152" spans="1:26" x14ac:dyDescent="0.2">
      <c r="A152" s="21">
        <f t="shared" si="56"/>
        <v>134</v>
      </c>
      <c r="B152" s="38">
        <f ca="1">model1!B152</f>
        <v>27278.980127913717</v>
      </c>
      <c r="C152" s="21" t="s">
        <v>50</v>
      </c>
      <c r="D152" s="38">
        <f t="shared" ca="1" si="72"/>
        <v>240</v>
      </c>
      <c r="E152" s="21">
        <f t="shared" si="54"/>
        <v>0</v>
      </c>
      <c r="F152" s="21">
        <f t="shared" si="55"/>
        <v>0</v>
      </c>
      <c r="G152" s="21">
        <f t="shared" si="52"/>
        <v>0</v>
      </c>
      <c r="H152" s="21">
        <f t="shared" si="53"/>
        <v>0</v>
      </c>
      <c r="I152" s="21">
        <f t="shared" si="57"/>
        <v>0</v>
      </c>
      <c r="J152" s="21">
        <f t="shared" si="58"/>
        <v>0</v>
      </c>
      <c r="K152" s="39">
        <f t="shared" ca="1" si="50"/>
        <v>0</v>
      </c>
      <c r="L152" s="39">
        <f t="shared" ca="1" si="51"/>
        <v>0</v>
      </c>
      <c r="M152" s="39">
        <f t="shared" ca="1" si="49"/>
        <v>0</v>
      </c>
      <c r="N152" s="39">
        <f t="shared" ca="1" si="59"/>
        <v>0</v>
      </c>
      <c r="O152" s="41">
        <f t="shared" ca="1" si="60"/>
        <v>0.04</v>
      </c>
      <c r="P152" s="40">
        <f t="shared" ca="1" si="61"/>
        <v>25.04</v>
      </c>
      <c r="Q152" s="40">
        <f t="shared" ca="1" si="62"/>
        <v>25.08</v>
      </c>
      <c r="R152" s="21">
        <f t="shared" ca="1" si="63"/>
        <v>25.06</v>
      </c>
      <c r="S152" s="21" t="str">
        <f t="shared" si="64"/>
        <v/>
      </c>
      <c r="T152" s="47">
        <f t="shared" ca="1" si="65"/>
        <v>25.421923076923076</v>
      </c>
      <c r="U152" s="47">
        <f t="shared" ca="1" si="66"/>
        <v>25.557692307692307</v>
      </c>
      <c r="V152" s="38">
        <f t="shared" si="67"/>
        <v>130000</v>
      </c>
      <c r="W152" s="38">
        <f t="shared" si="68"/>
        <v>130000</v>
      </c>
      <c r="X152" s="38">
        <f t="shared" si="69"/>
        <v>0</v>
      </c>
      <c r="Y152" s="38">
        <f t="shared" ca="1" si="70"/>
        <v>17650</v>
      </c>
      <c r="Z152" s="38">
        <f t="shared" ca="1" si="71"/>
        <v>17650</v>
      </c>
    </row>
    <row r="153" spans="1:26" x14ac:dyDescent="0.2">
      <c r="A153" s="21">
        <f t="shared" si="56"/>
        <v>135</v>
      </c>
      <c r="B153" s="38">
        <f ca="1">model1!B153</f>
        <v>27518.980127913717</v>
      </c>
      <c r="C153" s="21" t="s">
        <v>50</v>
      </c>
      <c r="D153" s="38">
        <f t="shared" ca="1" si="72"/>
        <v>240</v>
      </c>
      <c r="E153" s="21">
        <f t="shared" si="54"/>
        <v>0</v>
      </c>
      <c r="F153" s="21">
        <f t="shared" si="55"/>
        <v>0</v>
      </c>
      <c r="G153" s="21">
        <f t="shared" si="52"/>
        <v>0</v>
      </c>
      <c r="H153" s="21">
        <f t="shared" si="53"/>
        <v>0</v>
      </c>
      <c r="I153" s="21">
        <f t="shared" si="57"/>
        <v>0</v>
      </c>
      <c r="J153" s="21">
        <f t="shared" si="58"/>
        <v>0</v>
      </c>
      <c r="K153" s="39">
        <f t="shared" ca="1" si="50"/>
        <v>0</v>
      </c>
      <c r="L153" s="39">
        <f t="shared" ca="1" si="51"/>
        <v>0</v>
      </c>
      <c r="M153" s="39">
        <f t="shared" ca="1" si="49"/>
        <v>0</v>
      </c>
      <c r="N153" s="39">
        <f t="shared" ca="1" si="59"/>
        <v>0</v>
      </c>
      <c r="O153" s="41">
        <f t="shared" ca="1" si="60"/>
        <v>0.04</v>
      </c>
      <c r="P153" s="40">
        <f t="shared" ca="1" si="61"/>
        <v>25.04</v>
      </c>
      <c r="Q153" s="40">
        <f t="shared" ca="1" si="62"/>
        <v>25.08</v>
      </c>
      <c r="R153" s="21">
        <f t="shared" ca="1" si="63"/>
        <v>25.06</v>
      </c>
      <c r="S153" s="21" t="str">
        <f t="shared" si="64"/>
        <v/>
      </c>
      <c r="T153" s="47">
        <f t="shared" ca="1" si="65"/>
        <v>25.421923076923076</v>
      </c>
      <c r="U153" s="47">
        <f t="shared" ca="1" si="66"/>
        <v>25.557692307692307</v>
      </c>
      <c r="V153" s="38">
        <f t="shared" si="67"/>
        <v>130000</v>
      </c>
      <c r="W153" s="38">
        <f t="shared" si="68"/>
        <v>130000</v>
      </c>
      <c r="X153" s="38">
        <f t="shared" si="69"/>
        <v>0</v>
      </c>
      <c r="Y153" s="38">
        <f t="shared" ca="1" si="70"/>
        <v>17650</v>
      </c>
      <c r="Z153" s="38">
        <f t="shared" ca="1" si="71"/>
        <v>17650</v>
      </c>
    </row>
    <row r="154" spans="1:26" x14ac:dyDescent="0.2">
      <c r="A154" s="21">
        <f t="shared" si="56"/>
        <v>136</v>
      </c>
      <c r="B154" s="38">
        <f ca="1">model1!B154</f>
        <v>27758.980127913717</v>
      </c>
      <c r="C154" s="21" t="s">
        <v>50</v>
      </c>
      <c r="D154" s="38">
        <f t="shared" ca="1" si="72"/>
        <v>240</v>
      </c>
      <c r="E154" s="21">
        <f t="shared" si="54"/>
        <v>0</v>
      </c>
      <c r="F154" s="21">
        <f t="shared" si="55"/>
        <v>0</v>
      </c>
      <c r="G154" s="21">
        <f t="shared" si="52"/>
        <v>0</v>
      </c>
      <c r="H154" s="21">
        <f t="shared" si="53"/>
        <v>0</v>
      </c>
      <c r="I154" s="21">
        <f t="shared" si="57"/>
        <v>0</v>
      </c>
      <c r="J154" s="21">
        <f t="shared" si="58"/>
        <v>0</v>
      </c>
      <c r="K154" s="39">
        <f t="shared" ca="1" si="50"/>
        <v>0</v>
      </c>
      <c r="L154" s="39">
        <f t="shared" ca="1" si="51"/>
        <v>0</v>
      </c>
      <c r="M154" s="39">
        <f t="shared" ref="M154:M173" ca="1" si="73">IF(I154&lt;&gt;J154,K154,MAX(K154,L154))</f>
        <v>0</v>
      </c>
      <c r="N154" s="39">
        <f t="shared" ca="1" si="59"/>
        <v>0</v>
      </c>
      <c r="O154" s="41">
        <f t="shared" ca="1" si="60"/>
        <v>0.04</v>
      </c>
      <c r="P154" s="40">
        <f t="shared" ca="1" si="61"/>
        <v>25.04</v>
      </c>
      <c r="Q154" s="40">
        <f t="shared" ca="1" si="62"/>
        <v>25.08</v>
      </c>
      <c r="R154" s="21">
        <f t="shared" ca="1" si="63"/>
        <v>25.06</v>
      </c>
      <c r="S154" s="21" t="str">
        <f t="shared" si="64"/>
        <v/>
      </c>
      <c r="T154" s="47">
        <f t="shared" ca="1" si="65"/>
        <v>25.421923076923076</v>
      </c>
      <c r="U154" s="47">
        <f t="shared" ca="1" si="66"/>
        <v>25.557692307692307</v>
      </c>
      <c r="V154" s="38">
        <f t="shared" si="67"/>
        <v>130000</v>
      </c>
      <c r="W154" s="38">
        <f t="shared" si="68"/>
        <v>130000</v>
      </c>
      <c r="X154" s="38">
        <f t="shared" si="69"/>
        <v>0</v>
      </c>
      <c r="Y154" s="38">
        <f t="shared" ca="1" si="70"/>
        <v>17650</v>
      </c>
      <c r="Z154" s="38">
        <f t="shared" ca="1" si="71"/>
        <v>17650</v>
      </c>
    </row>
    <row r="155" spans="1:26" x14ac:dyDescent="0.2">
      <c r="A155" s="21">
        <f t="shared" si="56"/>
        <v>137</v>
      </c>
      <c r="B155" s="38">
        <f ca="1">model1!B155</f>
        <v>27998.980127913717</v>
      </c>
      <c r="C155" s="21" t="s">
        <v>50</v>
      </c>
      <c r="D155" s="38">
        <f t="shared" ca="1" si="72"/>
        <v>240</v>
      </c>
      <c r="E155" s="21">
        <f t="shared" si="54"/>
        <v>0</v>
      </c>
      <c r="F155" s="21">
        <f t="shared" si="55"/>
        <v>0</v>
      </c>
      <c r="G155" s="21">
        <f t="shared" si="52"/>
        <v>0</v>
      </c>
      <c r="H155" s="21">
        <f t="shared" si="53"/>
        <v>0</v>
      </c>
      <c r="I155" s="21">
        <f t="shared" si="57"/>
        <v>0</v>
      </c>
      <c r="J155" s="21">
        <f t="shared" si="58"/>
        <v>0</v>
      </c>
      <c r="K155" s="39">
        <f t="shared" ca="1" si="50"/>
        <v>0</v>
      </c>
      <c r="L155" s="39">
        <f t="shared" ca="1" si="51"/>
        <v>0</v>
      </c>
      <c r="M155" s="39">
        <f t="shared" ca="1" si="73"/>
        <v>0</v>
      </c>
      <c r="N155" s="39">
        <f t="shared" ca="1" si="59"/>
        <v>0</v>
      </c>
      <c r="O155" s="41">
        <f t="shared" ca="1" si="60"/>
        <v>0.04</v>
      </c>
      <c r="P155" s="40">
        <f t="shared" ca="1" si="61"/>
        <v>25.04</v>
      </c>
      <c r="Q155" s="40">
        <f t="shared" ca="1" si="62"/>
        <v>25.08</v>
      </c>
      <c r="R155" s="21">
        <f t="shared" ca="1" si="63"/>
        <v>25.06</v>
      </c>
      <c r="S155" s="21" t="str">
        <f t="shared" si="64"/>
        <v/>
      </c>
      <c r="T155" s="47">
        <f t="shared" ca="1" si="65"/>
        <v>25.421923076923076</v>
      </c>
      <c r="U155" s="47">
        <f t="shared" ca="1" si="66"/>
        <v>25.557692307692307</v>
      </c>
      <c r="V155" s="38">
        <f t="shared" si="67"/>
        <v>130000</v>
      </c>
      <c r="W155" s="38">
        <f t="shared" si="68"/>
        <v>130000</v>
      </c>
      <c r="X155" s="38">
        <f t="shared" si="69"/>
        <v>0</v>
      </c>
      <c r="Y155" s="38">
        <f t="shared" ca="1" si="70"/>
        <v>17650</v>
      </c>
      <c r="Z155" s="38">
        <f t="shared" ca="1" si="71"/>
        <v>17650</v>
      </c>
    </row>
    <row r="156" spans="1:26" x14ac:dyDescent="0.2">
      <c r="A156" s="21">
        <f t="shared" si="56"/>
        <v>138</v>
      </c>
      <c r="B156" s="38">
        <f ca="1">model1!B156</f>
        <v>28238.980127913717</v>
      </c>
      <c r="C156" s="21" t="s">
        <v>50</v>
      </c>
      <c r="D156" s="38">
        <f t="shared" ca="1" si="72"/>
        <v>240</v>
      </c>
      <c r="E156" s="21">
        <f t="shared" si="54"/>
        <v>0</v>
      </c>
      <c r="F156" s="21">
        <f t="shared" si="55"/>
        <v>0</v>
      </c>
      <c r="G156" s="21">
        <f t="shared" si="52"/>
        <v>0</v>
      </c>
      <c r="H156" s="21">
        <f t="shared" si="53"/>
        <v>0</v>
      </c>
      <c r="I156" s="21">
        <f t="shared" si="57"/>
        <v>0</v>
      </c>
      <c r="J156" s="21">
        <f t="shared" si="58"/>
        <v>0</v>
      </c>
      <c r="K156" s="39">
        <f t="shared" ca="1" si="50"/>
        <v>0</v>
      </c>
      <c r="L156" s="39">
        <f t="shared" ca="1" si="51"/>
        <v>0</v>
      </c>
      <c r="M156" s="39">
        <f t="shared" ca="1" si="73"/>
        <v>0</v>
      </c>
      <c r="N156" s="39">
        <f t="shared" ca="1" si="59"/>
        <v>0</v>
      </c>
      <c r="O156" s="41">
        <f t="shared" ca="1" si="60"/>
        <v>0.04</v>
      </c>
      <c r="P156" s="40">
        <f t="shared" ca="1" si="61"/>
        <v>25.04</v>
      </c>
      <c r="Q156" s="40">
        <f t="shared" ca="1" si="62"/>
        <v>25.08</v>
      </c>
      <c r="R156" s="21">
        <f t="shared" ca="1" si="63"/>
        <v>25.06</v>
      </c>
      <c r="S156" s="21" t="str">
        <f t="shared" si="64"/>
        <v/>
      </c>
      <c r="T156" s="47">
        <f t="shared" ca="1" si="65"/>
        <v>25.421923076923076</v>
      </c>
      <c r="U156" s="47">
        <f t="shared" ca="1" si="66"/>
        <v>25.557692307692307</v>
      </c>
      <c r="V156" s="38">
        <f t="shared" si="67"/>
        <v>130000</v>
      </c>
      <c r="W156" s="38">
        <f t="shared" si="68"/>
        <v>130000</v>
      </c>
      <c r="X156" s="38">
        <f t="shared" si="69"/>
        <v>0</v>
      </c>
      <c r="Y156" s="38">
        <f t="shared" ca="1" si="70"/>
        <v>17650</v>
      </c>
      <c r="Z156" s="38">
        <f t="shared" ca="1" si="71"/>
        <v>17650</v>
      </c>
    </row>
    <row r="157" spans="1:26" x14ac:dyDescent="0.2">
      <c r="A157" s="21">
        <f t="shared" si="56"/>
        <v>139</v>
      </c>
      <c r="B157" s="38">
        <f ca="1">model1!B157</f>
        <v>28478.980127913717</v>
      </c>
      <c r="C157" s="21" t="s">
        <v>50</v>
      </c>
      <c r="D157" s="38">
        <f t="shared" ca="1" si="72"/>
        <v>240</v>
      </c>
      <c r="E157" s="21">
        <f t="shared" si="54"/>
        <v>0</v>
      </c>
      <c r="F157" s="21">
        <f t="shared" si="55"/>
        <v>0</v>
      </c>
      <c r="G157" s="21">
        <f t="shared" si="52"/>
        <v>0</v>
      </c>
      <c r="H157" s="21">
        <f t="shared" si="53"/>
        <v>0</v>
      </c>
      <c r="I157" s="21">
        <f t="shared" si="57"/>
        <v>0</v>
      </c>
      <c r="J157" s="21">
        <f t="shared" si="58"/>
        <v>0</v>
      </c>
      <c r="K157" s="39">
        <f t="shared" ca="1" si="50"/>
        <v>0</v>
      </c>
      <c r="L157" s="39">
        <f t="shared" ca="1" si="51"/>
        <v>0</v>
      </c>
      <c r="M157" s="39">
        <f t="shared" ca="1" si="73"/>
        <v>0</v>
      </c>
      <c r="N157" s="39">
        <f t="shared" ca="1" si="59"/>
        <v>0</v>
      </c>
      <c r="O157" s="41">
        <f t="shared" ca="1" si="60"/>
        <v>0.04</v>
      </c>
      <c r="P157" s="40">
        <f t="shared" ca="1" si="61"/>
        <v>25.04</v>
      </c>
      <c r="Q157" s="40">
        <f t="shared" ca="1" si="62"/>
        <v>25.08</v>
      </c>
      <c r="R157" s="21">
        <f t="shared" ca="1" si="63"/>
        <v>25.06</v>
      </c>
      <c r="S157" s="21" t="str">
        <f t="shared" si="64"/>
        <v/>
      </c>
      <c r="T157" s="47">
        <f t="shared" ca="1" si="65"/>
        <v>25.421923076923076</v>
      </c>
      <c r="U157" s="47">
        <f t="shared" ca="1" si="66"/>
        <v>25.557692307692307</v>
      </c>
      <c r="V157" s="38">
        <f t="shared" si="67"/>
        <v>130000</v>
      </c>
      <c r="W157" s="38">
        <f t="shared" si="68"/>
        <v>130000</v>
      </c>
      <c r="X157" s="38">
        <f t="shared" si="69"/>
        <v>0</v>
      </c>
      <c r="Y157" s="38">
        <f t="shared" ca="1" si="70"/>
        <v>17650</v>
      </c>
      <c r="Z157" s="38">
        <f t="shared" ca="1" si="71"/>
        <v>17650</v>
      </c>
    </row>
    <row r="158" spans="1:26" x14ac:dyDescent="0.2">
      <c r="A158" s="21">
        <f t="shared" si="56"/>
        <v>140</v>
      </c>
      <c r="B158" s="38">
        <f ca="1">model1!B158</f>
        <v>28718.980127913717</v>
      </c>
      <c r="C158" s="21" t="s">
        <v>50</v>
      </c>
      <c r="D158" s="38">
        <f t="shared" ca="1" si="72"/>
        <v>240</v>
      </c>
      <c r="E158" s="21">
        <f t="shared" si="54"/>
        <v>0</v>
      </c>
      <c r="F158" s="21">
        <f t="shared" si="55"/>
        <v>0</v>
      </c>
      <c r="G158" s="21">
        <f t="shared" si="52"/>
        <v>0</v>
      </c>
      <c r="H158" s="21">
        <f t="shared" si="53"/>
        <v>0</v>
      </c>
      <c r="I158" s="21">
        <f t="shared" si="57"/>
        <v>0</v>
      </c>
      <c r="J158" s="21">
        <f t="shared" si="58"/>
        <v>0</v>
      </c>
      <c r="K158" s="39">
        <f t="shared" ca="1" si="50"/>
        <v>0</v>
      </c>
      <c r="L158" s="39">
        <f t="shared" ca="1" si="51"/>
        <v>0</v>
      </c>
      <c r="M158" s="39">
        <f t="shared" ca="1" si="73"/>
        <v>0</v>
      </c>
      <c r="N158" s="39">
        <f t="shared" ca="1" si="59"/>
        <v>0</v>
      </c>
      <c r="O158" s="41">
        <f t="shared" ca="1" si="60"/>
        <v>0.04</v>
      </c>
      <c r="P158" s="40">
        <f t="shared" ca="1" si="61"/>
        <v>25.04</v>
      </c>
      <c r="Q158" s="40">
        <f t="shared" ca="1" si="62"/>
        <v>25.08</v>
      </c>
      <c r="R158" s="21">
        <f t="shared" ca="1" si="63"/>
        <v>25.06</v>
      </c>
      <c r="S158" s="21" t="str">
        <f t="shared" si="64"/>
        <v/>
      </c>
      <c r="T158" s="47">
        <f t="shared" ca="1" si="65"/>
        <v>25.421923076923076</v>
      </c>
      <c r="U158" s="47">
        <f t="shared" ca="1" si="66"/>
        <v>25.557692307692307</v>
      </c>
      <c r="V158" s="38">
        <f t="shared" si="67"/>
        <v>130000</v>
      </c>
      <c r="W158" s="38">
        <f t="shared" si="68"/>
        <v>130000</v>
      </c>
      <c r="X158" s="38">
        <f t="shared" si="69"/>
        <v>0</v>
      </c>
      <c r="Y158" s="38">
        <f t="shared" ca="1" si="70"/>
        <v>17650</v>
      </c>
      <c r="Z158" s="38">
        <f t="shared" ca="1" si="71"/>
        <v>17650</v>
      </c>
    </row>
    <row r="159" spans="1:26" x14ac:dyDescent="0.2">
      <c r="A159" s="21">
        <f t="shared" si="56"/>
        <v>141</v>
      </c>
      <c r="B159" s="38">
        <f ca="1">model1!B159</f>
        <v>28958.980127913717</v>
      </c>
      <c r="C159" s="21" t="s">
        <v>50</v>
      </c>
      <c r="D159" s="38">
        <f t="shared" ca="1" si="72"/>
        <v>240</v>
      </c>
      <c r="E159" s="21">
        <f t="shared" si="54"/>
        <v>0</v>
      </c>
      <c r="F159" s="21">
        <f t="shared" si="55"/>
        <v>0</v>
      </c>
      <c r="G159" s="21">
        <f t="shared" si="52"/>
        <v>0</v>
      </c>
      <c r="H159" s="21">
        <f t="shared" si="53"/>
        <v>0</v>
      </c>
      <c r="I159" s="21">
        <f t="shared" si="57"/>
        <v>0</v>
      </c>
      <c r="J159" s="21">
        <f t="shared" si="58"/>
        <v>0</v>
      </c>
      <c r="K159" s="39">
        <f t="shared" ref="K159:K173" ca="1" si="74">MAX($L$3,IF(C159="Buy",MAX(0,VLOOKUP(I159,Trans2,3,FALSE)+K158),MAX(0,K158-MAX(0.01,ROUND(K158*$F$4,2)))))</f>
        <v>0</v>
      </c>
      <c r="L159" s="39">
        <f t="shared" ref="L159:L173" ca="1" si="75">MAX($L$3,IF(C159="Sell",MAX(0,VLOOKUP(J159,Trans2,3,FALSE)+L158),MAX(0,L158-MAX(0.01,ROUND(L158*$F$4,2)))))</f>
        <v>0</v>
      </c>
      <c r="M159" s="39">
        <f t="shared" ca="1" si="73"/>
        <v>0</v>
      </c>
      <c r="N159" s="39">
        <f t="shared" ca="1" si="59"/>
        <v>0</v>
      </c>
      <c r="O159" s="41">
        <f t="shared" ca="1" si="60"/>
        <v>0.04</v>
      </c>
      <c r="P159" s="40">
        <f t="shared" ca="1" si="61"/>
        <v>25.04</v>
      </c>
      <c r="Q159" s="40">
        <f t="shared" ca="1" si="62"/>
        <v>25.08</v>
      </c>
      <c r="R159" s="21">
        <f t="shared" ca="1" si="63"/>
        <v>25.06</v>
      </c>
      <c r="S159" s="21" t="str">
        <f t="shared" si="64"/>
        <v/>
      </c>
      <c r="T159" s="47">
        <f t="shared" ca="1" si="65"/>
        <v>25.421923076923076</v>
      </c>
      <c r="U159" s="47">
        <f t="shared" ca="1" si="66"/>
        <v>25.557692307692307</v>
      </c>
      <c r="V159" s="38">
        <f t="shared" si="67"/>
        <v>130000</v>
      </c>
      <c r="W159" s="38">
        <f t="shared" si="68"/>
        <v>130000</v>
      </c>
      <c r="X159" s="38">
        <f t="shared" si="69"/>
        <v>0</v>
      </c>
      <c r="Y159" s="38">
        <f t="shared" ca="1" si="70"/>
        <v>17650</v>
      </c>
      <c r="Z159" s="38">
        <f t="shared" ca="1" si="71"/>
        <v>17650</v>
      </c>
    </row>
    <row r="160" spans="1:26" x14ac:dyDescent="0.2">
      <c r="A160" s="21">
        <f t="shared" si="56"/>
        <v>142</v>
      </c>
      <c r="B160" s="38">
        <f ca="1">model1!B160</f>
        <v>29198.980127913717</v>
      </c>
      <c r="C160" s="21" t="s">
        <v>50</v>
      </c>
      <c r="D160" s="38">
        <f t="shared" ca="1" si="72"/>
        <v>240</v>
      </c>
      <c r="E160" s="21">
        <f t="shared" si="54"/>
        <v>0</v>
      </c>
      <c r="F160" s="21">
        <f t="shared" si="55"/>
        <v>0</v>
      </c>
      <c r="G160" s="21">
        <f t="shared" si="52"/>
        <v>0</v>
      </c>
      <c r="H160" s="21">
        <f t="shared" si="53"/>
        <v>0</v>
      </c>
      <c r="I160" s="21">
        <f t="shared" si="57"/>
        <v>0</v>
      </c>
      <c r="J160" s="21">
        <f t="shared" si="58"/>
        <v>0</v>
      </c>
      <c r="K160" s="39">
        <f t="shared" ca="1" si="74"/>
        <v>0</v>
      </c>
      <c r="L160" s="39">
        <f t="shared" ca="1" si="75"/>
        <v>0</v>
      </c>
      <c r="M160" s="39">
        <f t="shared" ca="1" si="73"/>
        <v>0</v>
      </c>
      <c r="N160" s="39">
        <f t="shared" ca="1" si="59"/>
        <v>0</v>
      </c>
      <c r="O160" s="41">
        <f t="shared" ca="1" si="60"/>
        <v>0.04</v>
      </c>
      <c r="P160" s="40">
        <f t="shared" ca="1" si="61"/>
        <v>25.04</v>
      </c>
      <c r="Q160" s="40">
        <f t="shared" ca="1" si="62"/>
        <v>25.08</v>
      </c>
      <c r="R160" s="21">
        <f t="shared" ca="1" si="63"/>
        <v>25.06</v>
      </c>
      <c r="S160" s="21" t="str">
        <f t="shared" si="64"/>
        <v/>
      </c>
      <c r="T160" s="47">
        <f t="shared" ca="1" si="65"/>
        <v>25.421923076923076</v>
      </c>
      <c r="U160" s="47">
        <f t="shared" ca="1" si="66"/>
        <v>25.557692307692307</v>
      </c>
      <c r="V160" s="38">
        <f t="shared" si="67"/>
        <v>130000</v>
      </c>
      <c r="W160" s="38">
        <f t="shared" si="68"/>
        <v>130000</v>
      </c>
      <c r="X160" s="38">
        <f t="shared" si="69"/>
        <v>0</v>
      </c>
      <c r="Y160" s="38">
        <f t="shared" ca="1" si="70"/>
        <v>17650</v>
      </c>
      <c r="Z160" s="38">
        <f t="shared" ca="1" si="71"/>
        <v>17650</v>
      </c>
    </row>
    <row r="161" spans="1:26" x14ac:dyDescent="0.2">
      <c r="A161" s="21">
        <f t="shared" si="56"/>
        <v>143</v>
      </c>
      <c r="B161" s="38">
        <f ca="1">model1!B161</f>
        <v>29438.980127913717</v>
      </c>
      <c r="C161" s="21" t="s">
        <v>50</v>
      </c>
      <c r="D161" s="38">
        <f t="shared" ca="1" si="72"/>
        <v>240</v>
      </c>
      <c r="E161" s="21">
        <f t="shared" si="54"/>
        <v>0</v>
      </c>
      <c r="F161" s="21">
        <f t="shared" si="55"/>
        <v>0</v>
      </c>
      <c r="G161" s="21">
        <f t="shared" si="52"/>
        <v>0</v>
      </c>
      <c r="H161" s="21">
        <f t="shared" si="53"/>
        <v>0</v>
      </c>
      <c r="I161" s="21">
        <f t="shared" si="57"/>
        <v>0</v>
      </c>
      <c r="J161" s="21">
        <f t="shared" si="58"/>
        <v>0</v>
      </c>
      <c r="K161" s="39">
        <f t="shared" ca="1" si="74"/>
        <v>0</v>
      </c>
      <c r="L161" s="39">
        <f t="shared" ca="1" si="75"/>
        <v>0</v>
      </c>
      <c r="M161" s="39">
        <f t="shared" ca="1" si="73"/>
        <v>0</v>
      </c>
      <c r="N161" s="39">
        <f t="shared" ca="1" si="59"/>
        <v>0</v>
      </c>
      <c r="O161" s="41">
        <f t="shared" ca="1" si="60"/>
        <v>0.04</v>
      </c>
      <c r="P161" s="40">
        <f t="shared" ca="1" si="61"/>
        <v>25.04</v>
      </c>
      <c r="Q161" s="40">
        <f t="shared" ca="1" si="62"/>
        <v>25.08</v>
      </c>
      <c r="R161" s="21">
        <f t="shared" ca="1" si="63"/>
        <v>25.06</v>
      </c>
      <c r="S161" s="21" t="str">
        <f t="shared" si="64"/>
        <v/>
      </c>
      <c r="T161" s="47">
        <f t="shared" ca="1" si="65"/>
        <v>25.421923076923076</v>
      </c>
      <c r="U161" s="47">
        <f t="shared" ca="1" si="66"/>
        <v>25.557692307692307</v>
      </c>
      <c r="V161" s="38">
        <f t="shared" si="67"/>
        <v>130000</v>
      </c>
      <c r="W161" s="38">
        <f t="shared" si="68"/>
        <v>130000</v>
      </c>
      <c r="X161" s="38">
        <f t="shared" si="69"/>
        <v>0</v>
      </c>
      <c r="Y161" s="38">
        <f t="shared" ca="1" si="70"/>
        <v>17650</v>
      </c>
      <c r="Z161" s="38">
        <f t="shared" ca="1" si="71"/>
        <v>17650</v>
      </c>
    </row>
    <row r="162" spans="1:26" x14ac:dyDescent="0.2">
      <c r="A162" s="21">
        <f t="shared" si="56"/>
        <v>144</v>
      </c>
      <c r="B162" s="38">
        <f ca="1">model1!B162</f>
        <v>29678.980127913717</v>
      </c>
      <c r="C162" s="21" t="s">
        <v>50</v>
      </c>
      <c r="D162" s="38">
        <f t="shared" ca="1" si="72"/>
        <v>240</v>
      </c>
      <c r="E162" s="21">
        <f t="shared" si="54"/>
        <v>0</v>
      </c>
      <c r="F162" s="21">
        <f t="shared" si="55"/>
        <v>0</v>
      </c>
      <c r="G162" s="21">
        <f t="shared" si="52"/>
        <v>0</v>
      </c>
      <c r="H162" s="21">
        <f t="shared" si="53"/>
        <v>0</v>
      </c>
      <c r="I162" s="21">
        <f t="shared" si="57"/>
        <v>0</v>
      </c>
      <c r="J162" s="21">
        <f t="shared" si="58"/>
        <v>0</v>
      </c>
      <c r="K162" s="39">
        <f t="shared" ca="1" si="74"/>
        <v>0</v>
      </c>
      <c r="L162" s="39">
        <f t="shared" ca="1" si="75"/>
        <v>0</v>
      </c>
      <c r="M162" s="39">
        <f t="shared" ca="1" si="73"/>
        <v>0</v>
      </c>
      <c r="N162" s="39">
        <f t="shared" ca="1" si="59"/>
        <v>0</v>
      </c>
      <c r="O162" s="41">
        <f t="shared" ca="1" si="60"/>
        <v>0.04</v>
      </c>
      <c r="P162" s="40">
        <f t="shared" ca="1" si="61"/>
        <v>25.04</v>
      </c>
      <c r="Q162" s="40">
        <f t="shared" ca="1" si="62"/>
        <v>25.08</v>
      </c>
      <c r="R162" s="21">
        <f t="shared" ca="1" si="63"/>
        <v>25.06</v>
      </c>
      <c r="S162" s="21" t="str">
        <f t="shared" si="64"/>
        <v/>
      </c>
      <c r="T162" s="47">
        <f t="shared" ca="1" si="65"/>
        <v>25.421923076923076</v>
      </c>
      <c r="U162" s="47">
        <f t="shared" ca="1" si="66"/>
        <v>25.557692307692307</v>
      </c>
      <c r="V162" s="38">
        <f t="shared" si="67"/>
        <v>130000</v>
      </c>
      <c r="W162" s="38">
        <f t="shared" si="68"/>
        <v>130000</v>
      </c>
      <c r="X162" s="38">
        <f t="shared" si="69"/>
        <v>0</v>
      </c>
      <c r="Y162" s="38">
        <f t="shared" ca="1" si="70"/>
        <v>17650</v>
      </c>
      <c r="Z162" s="38">
        <f t="shared" ca="1" si="71"/>
        <v>17650</v>
      </c>
    </row>
    <row r="163" spans="1:26" x14ac:dyDescent="0.2">
      <c r="A163" s="21">
        <f t="shared" si="56"/>
        <v>145</v>
      </c>
      <c r="B163" s="38">
        <f ca="1">model1!B163</f>
        <v>29918.980127913717</v>
      </c>
      <c r="C163" s="21" t="s">
        <v>50</v>
      </c>
      <c r="D163" s="38">
        <f t="shared" ca="1" si="72"/>
        <v>240</v>
      </c>
      <c r="E163" s="21">
        <f t="shared" si="54"/>
        <v>0</v>
      </c>
      <c r="F163" s="21">
        <f t="shared" si="55"/>
        <v>0</v>
      </c>
      <c r="G163" s="21">
        <f t="shared" si="52"/>
        <v>0</v>
      </c>
      <c r="H163" s="21">
        <f t="shared" si="53"/>
        <v>0</v>
      </c>
      <c r="I163" s="21">
        <f t="shared" si="57"/>
        <v>0</v>
      </c>
      <c r="J163" s="21">
        <f t="shared" si="58"/>
        <v>0</v>
      </c>
      <c r="K163" s="39">
        <f t="shared" ca="1" si="74"/>
        <v>0</v>
      </c>
      <c r="L163" s="39">
        <f t="shared" ca="1" si="75"/>
        <v>0</v>
      </c>
      <c r="M163" s="39">
        <f t="shared" ca="1" si="73"/>
        <v>0</v>
      </c>
      <c r="N163" s="39">
        <f t="shared" ca="1" si="59"/>
        <v>0</v>
      </c>
      <c r="O163" s="41">
        <f t="shared" ca="1" si="60"/>
        <v>0.04</v>
      </c>
      <c r="P163" s="40">
        <f t="shared" ca="1" si="61"/>
        <v>25.04</v>
      </c>
      <c r="Q163" s="40">
        <f t="shared" ca="1" si="62"/>
        <v>25.08</v>
      </c>
      <c r="R163" s="21">
        <f t="shared" ca="1" si="63"/>
        <v>25.06</v>
      </c>
      <c r="S163" s="21" t="str">
        <f t="shared" si="64"/>
        <v/>
      </c>
      <c r="T163" s="47">
        <f t="shared" ca="1" si="65"/>
        <v>25.421923076923076</v>
      </c>
      <c r="U163" s="47">
        <f t="shared" ca="1" si="66"/>
        <v>25.557692307692307</v>
      </c>
      <c r="V163" s="38">
        <f t="shared" si="67"/>
        <v>130000</v>
      </c>
      <c r="W163" s="38">
        <f t="shared" si="68"/>
        <v>130000</v>
      </c>
      <c r="X163" s="38">
        <f t="shared" si="69"/>
        <v>0</v>
      </c>
      <c r="Y163" s="38">
        <f t="shared" ca="1" si="70"/>
        <v>17650</v>
      </c>
      <c r="Z163" s="38">
        <f t="shared" ca="1" si="71"/>
        <v>17650</v>
      </c>
    </row>
    <row r="164" spans="1:26" x14ac:dyDescent="0.2">
      <c r="A164" s="21">
        <f t="shared" si="56"/>
        <v>146</v>
      </c>
      <c r="B164" s="38">
        <f ca="1">model1!B164</f>
        <v>30158.980127913717</v>
      </c>
      <c r="C164" s="21" t="s">
        <v>50</v>
      </c>
      <c r="D164" s="38">
        <f t="shared" ca="1" si="72"/>
        <v>240</v>
      </c>
      <c r="E164" s="21">
        <f t="shared" si="54"/>
        <v>0</v>
      </c>
      <c r="F164" s="21">
        <f t="shared" si="55"/>
        <v>0</v>
      </c>
      <c r="G164" s="21">
        <f t="shared" si="52"/>
        <v>0</v>
      </c>
      <c r="H164" s="21">
        <f t="shared" si="53"/>
        <v>0</v>
      </c>
      <c r="I164" s="21">
        <f t="shared" si="57"/>
        <v>0</v>
      </c>
      <c r="J164" s="21">
        <f t="shared" si="58"/>
        <v>0</v>
      </c>
      <c r="K164" s="39">
        <f t="shared" ca="1" si="74"/>
        <v>0</v>
      </c>
      <c r="L164" s="39">
        <f t="shared" ca="1" si="75"/>
        <v>0</v>
      </c>
      <c r="M164" s="39">
        <f t="shared" ca="1" si="73"/>
        <v>0</v>
      </c>
      <c r="N164" s="39">
        <f t="shared" ca="1" si="59"/>
        <v>0</v>
      </c>
      <c r="O164" s="41">
        <f t="shared" ca="1" si="60"/>
        <v>0.04</v>
      </c>
      <c r="P164" s="40">
        <f t="shared" ca="1" si="61"/>
        <v>25.04</v>
      </c>
      <c r="Q164" s="40">
        <f t="shared" ca="1" si="62"/>
        <v>25.08</v>
      </c>
      <c r="R164" s="21">
        <f t="shared" ca="1" si="63"/>
        <v>25.06</v>
      </c>
      <c r="S164" s="21" t="str">
        <f t="shared" si="64"/>
        <v/>
      </c>
      <c r="T164" s="47">
        <f t="shared" ca="1" si="65"/>
        <v>25.421923076923076</v>
      </c>
      <c r="U164" s="47">
        <f t="shared" ca="1" si="66"/>
        <v>25.557692307692307</v>
      </c>
      <c r="V164" s="38">
        <f t="shared" si="67"/>
        <v>130000</v>
      </c>
      <c r="W164" s="38">
        <f t="shared" si="68"/>
        <v>130000</v>
      </c>
      <c r="X164" s="38">
        <f t="shared" si="69"/>
        <v>0</v>
      </c>
      <c r="Y164" s="38">
        <f t="shared" ca="1" si="70"/>
        <v>17650</v>
      </c>
      <c r="Z164" s="38">
        <f t="shared" ca="1" si="71"/>
        <v>17650</v>
      </c>
    </row>
    <row r="165" spans="1:26" x14ac:dyDescent="0.2">
      <c r="A165" s="21">
        <f t="shared" si="56"/>
        <v>147</v>
      </c>
      <c r="B165" s="38">
        <f ca="1">model1!B165</f>
        <v>30398.980127913717</v>
      </c>
      <c r="C165" s="21" t="s">
        <v>50</v>
      </c>
      <c r="D165" s="38">
        <f t="shared" ca="1" si="72"/>
        <v>240</v>
      </c>
      <c r="E165" s="21">
        <f t="shared" si="54"/>
        <v>0</v>
      </c>
      <c r="F165" s="21">
        <f t="shared" si="55"/>
        <v>0</v>
      </c>
      <c r="G165" s="21">
        <f t="shared" si="52"/>
        <v>0</v>
      </c>
      <c r="H165" s="21">
        <f t="shared" si="53"/>
        <v>0</v>
      </c>
      <c r="I165" s="21">
        <f t="shared" si="57"/>
        <v>0</v>
      </c>
      <c r="J165" s="21">
        <f t="shared" si="58"/>
        <v>0</v>
      </c>
      <c r="K165" s="39">
        <f t="shared" ca="1" si="74"/>
        <v>0</v>
      </c>
      <c r="L165" s="39">
        <f t="shared" ca="1" si="75"/>
        <v>0</v>
      </c>
      <c r="M165" s="39">
        <f t="shared" ca="1" si="73"/>
        <v>0</v>
      </c>
      <c r="N165" s="39">
        <f t="shared" ca="1" si="59"/>
        <v>0</v>
      </c>
      <c r="O165" s="41">
        <f t="shared" ca="1" si="60"/>
        <v>0.04</v>
      </c>
      <c r="P165" s="40">
        <f t="shared" ca="1" si="61"/>
        <v>25.04</v>
      </c>
      <c r="Q165" s="40">
        <f t="shared" ca="1" si="62"/>
        <v>25.08</v>
      </c>
      <c r="R165" s="21">
        <f t="shared" ca="1" si="63"/>
        <v>25.06</v>
      </c>
      <c r="S165" s="21" t="str">
        <f t="shared" si="64"/>
        <v/>
      </c>
      <c r="T165" s="47">
        <f t="shared" ca="1" si="65"/>
        <v>25.421923076923076</v>
      </c>
      <c r="U165" s="47">
        <f t="shared" ca="1" si="66"/>
        <v>25.557692307692307</v>
      </c>
      <c r="V165" s="38">
        <f t="shared" si="67"/>
        <v>130000</v>
      </c>
      <c r="W165" s="38">
        <f t="shared" si="68"/>
        <v>130000</v>
      </c>
      <c r="X165" s="38">
        <f t="shared" si="69"/>
        <v>0</v>
      </c>
      <c r="Y165" s="38">
        <f t="shared" ca="1" si="70"/>
        <v>17650</v>
      </c>
      <c r="Z165" s="38">
        <f t="shared" ca="1" si="71"/>
        <v>17650</v>
      </c>
    </row>
    <row r="166" spans="1:26" x14ac:dyDescent="0.2">
      <c r="A166" s="21">
        <f t="shared" si="56"/>
        <v>148</v>
      </c>
      <c r="B166" s="38">
        <f ca="1">model1!B166</f>
        <v>30638.980127913717</v>
      </c>
      <c r="C166" s="21" t="s">
        <v>50</v>
      </c>
      <c r="D166" s="38">
        <f t="shared" ca="1" si="72"/>
        <v>240</v>
      </c>
      <c r="E166" s="21">
        <f t="shared" si="54"/>
        <v>0</v>
      </c>
      <c r="F166" s="21">
        <f t="shared" si="55"/>
        <v>0</v>
      </c>
      <c r="G166" s="21">
        <f t="shared" si="52"/>
        <v>0</v>
      </c>
      <c r="H166" s="21">
        <f t="shared" si="53"/>
        <v>0</v>
      </c>
      <c r="I166" s="21">
        <f t="shared" si="57"/>
        <v>0</v>
      </c>
      <c r="J166" s="21">
        <f t="shared" si="58"/>
        <v>0</v>
      </c>
      <c r="K166" s="39">
        <f t="shared" ca="1" si="74"/>
        <v>0</v>
      </c>
      <c r="L166" s="39">
        <f t="shared" ca="1" si="75"/>
        <v>0</v>
      </c>
      <c r="M166" s="39">
        <f t="shared" ca="1" si="73"/>
        <v>0</v>
      </c>
      <c r="N166" s="39">
        <f t="shared" ca="1" si="59"/>
        <v>0</v>
      </c>
      <c r="O166" s="41">
        <f t="shared" ca="1" si="60"/>
        <v>0.04</v>
      </c>
      <c r="P166" s="40">
        <f t="shared" ca="1" si="61"/>
        <v>25.04</v>
      </c>
      <c r="Q166" s="40">
        <f t="shared" ca="1" si="62"/>
        <v>25.08</v>
      </c>
      <c r="R166" s="21">
        <f t="shared" ca="1" si="63"/>
        <v>25.06</v>
      </c>
      <c r="S166" s="21" t="str">
        <f t="shared" si="64"/>
        <v/>
      </c>
      <c r="T166" s="47">
        <f t="shared" ca="1" si="65"/>
        <v>25.421923076923076</v>
      </c>
      <c r="U166" s="47">
        <f t="shared" ca="1" si="66"/>
        <v>25.557692307692307</v>
      </c>
      <c r="V166" s="38">
        <f t="shared" si="67"/>
        <v>130000</v>
      </c>
      <c r="W166" s="38">
        <f t="shared" si="68"/>
        <v>130000</v>
      </c>
      <c r="X166" s="38">
        <f t="shared" si="69"/>
        <v>0</v>
      </c>
      <c r="Y166" s="38">
        <f t="shared" ca="1" si="70"/>
        <v>17650</v>
      </c>
      <c r="Z166" s="38">
        <f t="shared" ca="1" si="71"/>
        <v>17650</v>
      </c>
    </row>
    <row r="167" spans="1:26" x14ac:dyDescent="0.2">
      <c r="A167" s="21">
        <f t="shared" si="56"/>
        <v>149</v>
      </c>
      <c r="B167" s="38">
        <f ca="1">model1!B167</f>
        <v>30878.980127913717</v>
      </c>
      <c r="C167" s="21" t="s">
        <v>50</v>
      </c>
      <c r="D167" s="38">
        <f t="shared" ca="1" si="72"/>
        <v>240</v>
      </c>
      <c r="E167" s="21">
        <f t="shared" si="54"/>
        <v>0</v>
      </c>
      <c r="F167" s="21">
        <f t="shared" si="55"/>
        <v>0</v>
      </c>
      <c r="G167" s="21">
        <f t="shared" si="52"/>
        <v>0</v>
      </c>
      <c r="H167" s="21">
        <f t="shared" si="53"/>
        <v>0</v>
      </c>
      <c r="I167" s="21">
        <f t="shared" si="57"/>
        <v>0</v>
      </c>
      <c r="J167" s="21">
        <f t="shared" si="58"/>
        <v>0</v>
      </c>
      <c r="K167" s="39">
        <f t="shared" ca="1" si="74"/>
        <v>0</v>
      </c>
      <c r="L167" s="39">
        <f t="shared" ca="1" si="75"/>
        <v>0</v>
      </c>
      <c r="M167" s="39">
        <f t="shared" ca="1" si="73"/>
        <v>0</v>
      </c>
      <c r="N167" s="39">
        <f t="shared" ca="1" si="59"/>
        <v>0</v>
      </c>
      <c r="O167" s="41">
        <f t="shared" ca="1" si="60"/>
        <v>0.04</v>
      </c>
      <c r="P167" s="40">
        <f t="shared" ca="1" si="61"/>
        <v>25.04</v>
      </c>
      <c r="Q167" s="40">
        <f t="shared" ca="1" si="62"/>
        <v>25.08</v>
      </c>
      <c r="R167" s="21">
        <f t="shared" ca="1" si="63"/>
        <v>25.06</v>
      </c>
      <c r="S167" s="21" t="str">
        <f t="shared" si="64"/>
        <v/>
      </c>
      <c r="T167" s="47">
        <f t="shared" ca="1" si="65"/>
        <v>25.421923076923076</v>
      </c>
      <c r="U167" s="47">
        <f t="shared" ca="1" si="66"/>
        <v>25.557692307692307</v>
      </c>
      <c r="V167" s="38">
        <f t="shared" si="67"/>
        <v>130000</v>
      </c>
      <c r="W167" s="38">
        <f t="shared" si="68"/>
        <v>130000</v>
      </c>
      <c r="X167" s="38">
        <f t="shared" si="69"/>
        <v>0</v>
      </c>
      <c r="Y167" s="38">
        <f t="shared" ca="1" si="70"/>
        <v>17650</v>
      </c>
      <c r="Z167" s="38">
        <f t="shared" ca="1" si="71"/>
        <v>17650</v>
      </c>
    </row>
    <row r="168" spans="1:26" x14ac:dyDescent="0.2">
      <c r="A168" s="21">
        <f t="shared" si="56"/>
        <v>150</v>
      </c>
      <c r="B168" s="38">
        <f ca="1">model1!B168</f>
        <v>31118.980127913717</v>
      </c>
      <c r="C168" s="21" t="s">
        <v>50</v>
      </c>
      <c r="D168" s="38">
        <f t="shared" ca="1" si="72"/>
        <v>240</v>
      </c>
      <c r="E168" s="21">
        <f t="shared" si="54"/>
        <v>0</v>
      </c>
      <c r="F168" s="21">
        <f t="shared" si="55"/>
        <v>0</v>
      </c>
      <c r="G168" s="21">
        <f t="shared" si="52"/>
        <v>0</v>
      </c>
      <c r="H168" s="21">
        <f t="shared" si="53"/>
        <v>0</v>
      </c>
      <c r="I168" s="21">
        <f t="shared" si="57"/>
        <v>0</v>
      </c>
      <c r="J168" s="21">
        <f t="shared" si="58"/>
        <v>0</v>
      </c>
      <c r="K168" s="39">
        <f t="shared" ca="1" si="74"/>
        <v>0</v>
      </c>
      <c r="L168" s="39">
        <f t="shared" ca="1" si="75"/>
        <v>0</v>
      </c>
      <c r="M168" s="39">
        <f t="shared" ca="1" si="73"/>
        <v>0</v>
      </c>
      <c r="N168" s="39">
        <f t="shared" ca="1" si="59"/>
        <v>0</v>
      </c>
      <c r="O168" s="41">
        <f t="shared" ca="1" si="60"/>
        <v>0.04</v>
      </c>
      <c r="P168" s="40">
        <f t="shared" ca="1" si="61"/>
        <v>25.04</v>
      </c>
      <c r="Q168" s="40">
        <f t="shared" ca="1" si="62"/>
        <v>25.08</v>
      </c>
      <c r="R168" s="21">
        <f t="shared" ca="1" si="63"/>
        <v>25.06</v>
      </c>
      <c r="S168" s="21" t="str">
        <f t="shared" si="64"/>
        <v/>
      </c>
      <c r="T168" s="47">
        <f t="shared" ca="1" si="65"/>
        <v>25.421923076923076</v>
      </c>
      <c r="U168" s="47">
        <f t="shared" ca="1" si="66"/>
        <v>25.557692307692307</v>
      </c>
      <c r="V168" s="38">
        <f t="shared" si="67"/>
        <v>130000</v>
      </c>
      <c r="W168" s="38">
        <f t="shared" si="68"/>
        <v>130000</v>
      </c>
      <c r="X168" s="38">
        <f t="shared" si="69"/>
        <v>0</v>
      </c>
      <c r="Y168" s="38">
        <f t="shared" ca="1" si="70"/>
        <v>17650</v>
      </c>
      <c r="Z168" s="38">
        <f t="shared" ca="1" si="71"/>
        <v>17650</v>
      </c>
    </row>
    <row r="169" spans="1:26" x14ac:dyDescent="0.2">
      <c r="A169" s="21">
        <f t="shared" si="56"/>
        <v>151</v>
      </c>
      <c r="B169" s="38">
        <f ca="1">model1!B169</f>
        <v>31358.980127913717</v>
      </c>
      <c r="C169" s="21" t="s">
        <v>50</v>
      </c>
      <c r="D169" s="38">
        <f t="shared" ca="1" si="72"/>
        <v>240</v>
      </c>
      <c r="E169" s="21">
        <f t="shared" si="54"/>
        <v>0</v>
      </c>
      <c r="F169" s="21">
        <f t="shared" si="55"/>
        <v>0</v>
      </c>
      <c r="G169" s="21">
        <f t="shared" si="52"/>
        <v>0</v>
      </c>
      <c r="H169" s="21">
        <f t="shared" si="53"/>
        <v>0</v>
      </c>
      <c r="I169" s="21">
        <f t="shared" si="57"/>
        <v>0</v>
      </c>
      <c r="J169" s="21">
        <f t="shared" si="58"/>
        <v>0</v>
      </c>
      <c r="K169" s="39">
        <f t="shared" ca="1" si="74"/>
        <v>0</v>
      </c>
      <c r="L169" s="39">
        <f t="shared" ca="1" si="75"/>
        <v>0</v>
      </c>
      <c r="M169" s="39">
        <f t="shared" ca="1" si="73"/>
        <v>0</v>
      </c>
      <c r="N169" s="39">
        <f t="shared" ca="1" si="59"/>
        <v>0</v>
      </c>
      <c r="O169" s="41">
        <f t="shared" ca="1" si="60"/>
        <v>0.04</v>
      </c>
      <c r="P169" s="40">
        <f t="shared" ca="1" si="61"/>
        <v>25.04</v>
      </c>
      <c r="Q169" s="40">
        <f t="shared" ca="1" si="62"/>
        <v>25.08</v>
      </c>
      <c r="R169" s="21">
        <f t="shared" ca="1" si="63"/>
        <v>25.06</v>
      </c>
      <c r="S169" s="21" t="str">
        <f t="shared" si="64"/>
        <v/>
      </c>
      <c r="T169" s="47">
        <f t="shared" ca="1" si="65"/>
        <v>25.421923076923076</v>
      </c>
      <c r="U169" s="47">
        <f t="shared" ca="1" si="66"/>
        <v>25.557692307692307</v>
      </c>
      <c r="V169" s="38">
        <f t="shared" si="67"/>
        <v>130000</v>
      </c>
      <c r="W169" s="38">
        <f t="shared" si="68"/>
        <v>130000</v>
      </c>
      <c r="X169" s="38">
        <f t="shared" si="69"/>
        <v>0</v>
      </c>
      <c r="Y169" s="38">
        <f t="shared" ca="1" si="70"/>
        <v>17650</v>
      </c>
      <c r="Z169" s="38">
        <f t="shared" ca="1" si="71"/>
        <v>17650</v>
      </c>
    </row>
    <row r="170" spans="1:26" x14ac:dyDescent="0.2">
      <c r="A170" s="21">
        <f t="shared" si="56"/>
        <v>152</v>
      </c>
      <c r="B170" s="38">
        <f ca="1">model1!B170</f>
        <v>31598.980127913717</v>
      </c>
      <c r="C170" s="21" t="s">
        <v>50</v>
      </c>
      <c r="D170" s="38">
        <f t="shared" ca="1" si="72"/>
        <v>240</v>
      </c>
      <c r="E170" s="21">
        <f t="shared" si="54"/>
        <v>0</v>
      </c>
      <c r="F170" s="21">
        <f t="shared" si="55"/>
        <v>0</v>
      </c>
      <c r="G170" s="21">
        <f t="shared" si="52"/>
        <v>0</v>
      </c>
      <c r="H170" s="21">
        <f t="shared" si="53"/>
        <v>0</v>
      </c>
      <c r="I170" s="21">
        <f t="shared" si="57"/>
        <v>0</v>
      </c>
      <c r="J170" s="21">
        <f t="shared" si="58"/>
        <v>0</v>
      </c>
      <c r="K170" s="39">
        <f t="shared" ca="1" si="74"/>
        <v>0</v>
      </c>
      <c r="L170" s="39">
        <f t="shared" ca="1" si="75"/>
        <v>0</v>
      </c>
      <c r="M170" s="39">
        <f t="shared" ca="1" si="73"/>
        <v>0</v>
      </c>
      <c r="N170" s="39">
        <f t="shared" ca="1" si="59"/>
        <v>0</v>
      </c>
      <c r="O170" s="41">
        <f t="shared" ca="1" si="60"/>
        <v>0.04</v>
      </c>
      <c r="P170" s="40">
        <v>25</v>
      </c>
      <c r="Q170" s="40">
        <f t="shared" ca="1" si="62"/>
        <v>25.08</v>
      </c>
      <c r="R170" s="21">
        <f t="shared" ca="1" si="63"/>
        <v>25.04</v>
      </c>
      <c r="S170" s="21" t="str">
        <f t="shared" si="64"/>
        <v/>
      </c>
      <c r="T170" s="47">
        <f t="shared" ca="1" si="65"/>
        <v>25.421923076923076</v>
      </c>
      <c r="U170" s="47">
        <f t="shared" ca="1" si="66"/>
        <v>25.557692307692307</v>
      </c>
      <c r="V170" s="38">
        <f t="shared" si="67"/>
        <v>130000</v>
      </c>
      <c r="W170" s="38">
        <f t="shared" si="68"/>
        <v>130000</v>
      </c>
      <c r="X170" s="38">
        <f t="shared" si="69"/>
        <v>0</v>
      </c>
      <c r="Y170" s="38">
        <f t="shared" ca="1" si="70"/>
        <v>17650</v>
      </c>
      <c r="Z170" s="38">
        <f t="shared" ca="1" si="71"/>
        <v>17650</v>
      </c>
    </row>
    <row r="171" spans="1:26" x14ac:dyDescent="0.2">
      <c r="A171" s="21">
        <f t="shared" si="56"/>
        <v>153</v>
      </c>
      <c r="B171" s="38">
        <f ca="1">model1!B171</f>
        <v>31838.980127913717</v>
      </c>
      <c r="C171" s="21" t="s">
        <v>14</v>
      </c>
      <c r="D171" s="38">
        <f t="shared" ca="1" si="72"/>
        <v>240</v>
      </c>
      <c r="E171" s="21">
        <f t="shared" si="54"/>
        <v>1</v>
      </c>
      <c r="F171" s="21">
        <f t="shared" si="55"/>
        <v>0</v>
      </c>
      <c r="G171" s="21">
        <f t="shared" si="52"/>
        <v>1</v>
      </c>
      <c r="H171" s="21">
        <f t="shared" ca="1" si="53"/>
        <v>0</v>
      </c>
      <c r="I171" s="21">
        <f t="shared" ca="1" si="57"/>
        <v>1</v>
      </c>
      <c r="J171" s="21">
        <f t="shared" ca="1" si="58"/>
        <v>0</v>
      </c>
      <c r="K171" s="39">
        <f t="shared" ca="1" si="74"/>
        <v>0</v>
      </c>
      <c r="L171" s="39">
        <f t="shared" ca="1" si="75"/>
        <v>0</v>
      </c>
      <c r="M171" s="39">
        <f t="shared" ca="1" si="73"/>
        <v>0</v>
      </c>
      <c r="N171" s="39">
        <f t="shared" ca="1" si="59"/>
        <v>0</v>
      </c>
      <c r="O171" s="41">
        <f t="shared" ca="1" si="60"/>
        <v>0.04</v>
      </c>
      <c r="P171" s="40">
        <f t="shared" ca="1" si="61"/>
        <v>25</v>
      </c>
      <c r="Q171" s="40">
        <f t="shared" ca="1" si="62"/>
        <v>25.04</v>
      </c>
      <c r="R171" s="21">
        <f t="shared" ca="1" si="63"/>
        <v>25.02</v>
      </c>
      <c r="S171" s="21">
        <f t="shared" si="64"/>
        <v>25</v>
      </c>
      <c r="T171" s="47">
        <f t="shared" ca="1" si="65"/>
        <v>25.391785714285714</v>
      </c>
      <c r="U171" s="47">
        <f t="shared" ca="1" si="66"/>
        <v>25.557692307692307</v>
      </c>
      <c r="V171" s="38">
        <f t="shared" si="67"/>
        <v>140000</v>
      </c>
      <c r="W171" s="38">
        <f t="shared" si="68"/>
        <v>130000</v>
      </c>
      <c r="X171" s="38">
        <f t="shared" si="69"/>
        <v>10000</v>
      </c>
      <c r="Y171" s="38">
        <f t="shared" ca="1" si="70"/>
        <v>-232350</v>
      </c>
      <c r="Z171" s="38">
        <f t="shared" ca="1" si="71"/>
        <v>17850</v>
      </c>
    </row>
    <row r="172" spans="1:26" x14ac:dyDescent="0.2">
      <c r="A172" s="21">
        <f t="shared" si="56"/>
        <v>154</v>
      </c>
      <c r="B172" s="38">
        <f ca="1">model1!B172</f>
        <v>32078.980127913717</v>
      </c>
      <c r="C172" s="21" t="s">
        <v>14</v>
      </c>
      <c r="D172" s="38">
        <f t="shared" ca="1" si="72"/>
        <v>240</v>
      </c>
      <c r="E172" s="21">
        <f t="shared" si="54"/>
        <v>2</v>
      </c>
      <c r="F172" s="21">
        <f t="shared" si="55"/>
        <v>0</v>
      </c>
      <c r="G172" s="21">
        <f t="shared" si="52"/>
        <v>2</v>
      </c>
      <c r="H172" s="21">
        <f t="shared" ca="1" si="53"/>
        <v>0</v>
      </c>
      <c r="I172" s="21">
        <f t="shared" ca="1" si="57"/>
        <v>2</v>
      </c>
      <c r="J172" s="21">
        <f t="shared" ca="1" si="58"/>
        <v>0</v>
      </c>
      <c r="K172" s="39">
        <f t="shared" ca="1" si="74"/>
        <v>0</v>
      </c>
      <c r="L172" s="39">
        <f t="shared" ca="1" si="75"/>
        <v>0</v>
      </c>
      <c r="M172" s="39">
        <f t="shared" ca="1" si="73"/>
        <v>0</v>
      </c>
      <c r="N172" s="39">
        <f t="shared" ca="1" si="59"/>
        <v>0</v>
      </c>
      <c r="O172" s="41">
        <f t="shared" ca="1" si="60"/>
        <v>0.04</v>
      </c>
      <c r="P172" s="40">
        <f t="shared" ca="1" si="61"/>
        <v>25</v>
      </c>
      <c r="Q172" s="40">
        <f t="shared" ca="1" si="62"/>
        <v>25.04</v>
      </c>
      <c r="R172" s="21">
        <f t="shared" ca="1" si="63"/>
        <v>25.02</v>
      </c>
      <c r="S172" s="21">
        <f t="shared" ca="1" si="64"/>
        <v>25</v>
      </c>
      <c r="T172" s="47">
        <f t="shared" ca="1" si="65"/>
        <v>25.365666666666666</v>
      </c>
      <c r="U172" s="47">
        <f t="shared" ca="1" si="66"/>
        <v>25.557692307692307</v>
      </c>
      <c r="V172" s="38">
        <f t="shared" si="67"/>
        <v>150000</v>
      </c>
      <c r="W172" s="38">
        <f t="shared" si="68"/>
        <v>130000</v>
      </c>
      <c r="X172" s="38">
        <f t="shared" si="69"/>
        <v>20000</v>
      </c>
      <c r="Y172" s="38">
        <f t="shared" ca="1" si="70"/>
        <v>-482350</v>
      </c>
      <c r="Z172" s="38">
        <f t="shared" ca="1" si="71"/>
        <v>18050</v>
      </c>
    </row>
    <row r="173" spans="1:26" x14ac:dyDescent="0.2">
      <c r="A173" s="21">
        <f t="shared" si="56"/>
        <v>155</v>
      </c>
      <c r="B173" s="38">
        <f ca="1">model1!B173</f>
        <v>32318.980127913717</v>
      </c>
      <c r="C173" s="21" t="s">
        <v>14</v>
      </c>
      <c r="D173" s="38">
        <f t="shared" ca="1" si="72"/>
        <v>240</v>
      </c>
      <c r="E173" s="21">
        <f t="shared" si="54"/>
        <v>3</v>
      </c>
      <c r="F173" s="21">
        <f t="shared" si="55"/>
        <v>0</v>
      </c>
      <c r="G173" s="21">
        <f t="shared" si="52"/>
        <v>3</v>
      </c>
      <c r="H173" s="21">
        <f t="shared" ca="1" si="53"/>
        <v>0</v>
      </c>
      <c r="I173" s="21">
        <f t="shared" ca="1" si="57"/>
        <v>3</v>
      </c>
      <c r="J173" s="21">
        <f t="shared" ca="1" si="58"/>
        <v>0</v>
      </c>
      <c r="K173" s="39">
        <f t="shared" ca="1" si="74"/>
        <v>0</v>
      </c>
      <c r="L173" s="39">
        <f t="shared" ca="1" si="75"/>
        <v>0</v>
      </c>
      <c r="M173" s="39">
        <f t="shared" ca="1" si="73"/>
        <v>0</v>
      </c>
      <c r="N173" s="39">
        <f t="shared" ca="1" si="59"/>
        <v>0</v>
      </c>
      <c r="O173" s="41">
        <f t="shared" ca="1" si="60"/>
        <v>0.04</v>
      </c>
      <c r="P173" s="40">
        <f t="shared" ca="1" si="61"/>
        <v>25</v>
      </c>
      <c r="Q173" s="40">
        <f t="shared" ca="1" si="62"/>
        <v>25.04</v>
      </c>
      <c r="R173" s="21">
        <f t="shared" ca="1" si="63"/>
        <v>25.02</v>
      </c>
      <c r="S173" s="21">
        <f t="shared" ca="1" si="64"/>
        <v>25</v>
      </c>
      <c r="T173" s="47">
        <f t="shared" ca="1" si="65"/>
        <v>25.342812500000001</v>
      </c>
      <c r="U173" s="47">
        <f t="shared" ca="1" si="66"/>
        <v>25.557692307692307</v>
      </c>
      <c r="V173" s="38">
        <f t="shared" si="67"/>
        <v>160000</v>
      </c>
      <c r="W173" s="38">
        <f t="shared" si="68"/>
        <v>130000</v>
      </c>
      <c r="X173" s="38">
        <f t="shared" si="69"/>
        <v>30000</v>
      </c>
      <c r="Y173" s="38">
        <f t="shared" ca="1" si="70"/>
        <v>-732350</v>
      </c>
      <c r="Z173" s="38">
        <f t="shared" ca="1" si="71"/>
        <v>18250</v>
      </c>
    </row>
    <row r="174" spans="1:26" x14ac:dyDescent="0.2">
      <c r="G174" s="39"/>
      <c r="H174" s="39"/>
      <c r="I174" s="39"/>
      <c r="J174" s="39"/>
      <c r="L174" s="42"/>
      <c r="M174" s="42"/>
      <c r="N174" s="42"/>
      <c r="O174" s="42"/>
    </row>
    <row r="175" spans="1:26" x14ac:dyDescent="0.2">
      <c r="G175" s="39"/>
      <c r="H175" s="39"/>
      <c r="I175" s="39"/>
      <c r="J175" s="39"/>
      <c r="L175" s="42"/>
      <c r="M175" s="42"/>
      <c r="N175" s="42"/>
      <c r="O175" s="42"/>
    </row>
    <row r="176" spans="1:26" x14ac:dyDescent="0.2">
      <c r="G176" s="39"/>
      <c r="H176" s="39"/>
      <c r="I176" s="39"/>
      <c r="J176" s="39"/>
      <c r="L176" s="42"/>
      <c r="M176" s="42"/>
      <c r="N176" s="42"/>
      <c r="O176" s="42"/>
    </row>
    <row r="177" spans="7:15" x14ac:dyDescent="0.2">
      <c r="G177" s="39"/>
      <c r="H177" s="39"/>
      <c r="I177" s="39"/>
      <c r="J177" s="39"/>
      <c r="L177" s="42"/>
      <c r="M177" s="42"/>
      <c r="N177" s="42"/>
      <c r="O177" s="42"/>
    </row>
    <row r="178" spans="7:15" x14ac:dyDescent="0.2">
      <c r="G178" s="39"/>
      <c r="H178" s="39"/>
      <c r="I178" s="39"/>
      <c r="J178" s="39"/>
      <c r="L178" s="42"/>
      <c r="M178" s="42"/>
      <c r="N178" s="42"/>
      <c r="O178" s="42"/>
    </row>
    <row r="179" spans="7:15" x14ac:dyDescent="0.2">
      <c r="G179" s="39"/>
      <c r="H179" s="39"/>
      <c r="I179" s="39"/>
      <c r="J179" s="39"/>
      <c r="L179" s="42"/>
      <c r="M179" s="42"/>
      <c r="N179" s="42"/>
      <c r="O179" s="42"/>
    </row>
    <row r="180" spans="7:15" x14ac:dyDescent="0.2">
      <c r="G180" s="39"/>
      <c r="H180" s="39"/>
      <c r="I180" s="39"/>
      <c r="J180" s="39"/>
      <c r="L180" s="42"/>
      <c r="M180" s="42"/>
      <c r="N180" s="42"/>
      <c r="O180" s="42"/>
    </row>
    <row r="181" spans="7:15" x14ac:dyDescent="0.2">
      <c r="G181" s="39"/>
      <c r="H181" s="39"/>
      <c r="I181" s="39"/>
      <c r="J181" s="39"/>
      <c r="L181" s="42"/>
      <c r="M181" s="42"/>
      <c r="N181" s="42"/>
      <c r="O181" s="42"/>
    </row>
    <row r="182" spans="7:15" x14ac:dyDescent="0.2">
      <c r="G182" s="39"/>
      <c r="H182" s="39"/>
      <c r="I182" s="39"/>
      <c r="J182" s="39"/>
      <c r="L182" s="42"/>
      <c r="M182" s="42"/>
      <c r="N182" s="42"/>
      <c r="O182" s="42"/>
    </row>
    <row r="183" spans="7:15" x14ac:dyDescent="0.2">
      <c r="G183" s="39"/>
      <c r="H183" s="39"/>
      <c r="I183" s="39"/>
      <c r="J183" s="39"/>
      <c r="L183" s="42"/>
      <c r="M183" s="42"/>
      <c r="N183" s="42"/>
      <c r="O183" s="42"/>
    </row>
    <row r="184" spans="7:15" x14ac:dyDescent="0.2">
      <c r="G184" s="39"/>
      <c r="H184" s="39"/>
      <c r="I184" s="39"/>
      <c r="J184" s="39"/>
      <c r="L184" s="42"/>
      <c r="M184" s="42"/>
      <c r="N184" s="42"/>
      <c r="O184" s="42"/>
    </row>
    <row r="185" spans="7:15" x14ac:dyDescent="0.2">
      <c r="G185" s="39"/>
      <c r="H185" s="39"/>
      <c r="I185" s="39"/>
      <c r="J185" s="39"/>
      <c r="L185" s="42"/>
      <c r="M185" s="42"/>
      <c r="N185" s="42"/>
      <c r="O185" s="42"/>
    </row>
    <row r="186" spans="7:15" x14ac:dyDescent="0.2">
      <c r="G186" s="39"/>
      <c r="H186" s="39"/>
      <c r="I186" s="39"/>
      <c r="J186" s="39"/>
      <c r="L186" s="42"/>
      <c r="M186" s="42"/>
      <c r="N186" s="42"/>
      <c r="O186" s="42"/>
    </row>
    <row r="187" spans="7:15" x14ac:dyDescent="0.2">
      <c r="G187" s="39"/>
      <c r="H187" s="39"/>
      <c r="I187" s="39"/>
      <c r="J187" s="39"/>
      <c r="L187" s="42"/>
      <c r="M187" s="42"/>
      <c r="N187" s="42"/>
      <c r="O187" s="42"/>
    </row>
    <row r="188" spans="7:15" x14ac:dyDescent="0.2">
      <c r="G188" s="39"/>
      <c r="H188" s="39"/>
      <c r="I188" s="39"/>
      <c r="J188" s="39"/>
      <c r="L188" s="42"/>
      <c r="M188" s="42"/>
      <c r="N188" s="42"/>
      <c r="O188" s="42"/>
    </row>
    <row r="189" spans="7:15" x14ac:dyDescent="0.2">
      <c r="G189" s="39"/>
      <c r="H189" s="39"/>
      <c r="I189" s="39"/>
      <c r="J189" s="39"/>
      <c r="L189" s="42"/>
      <c r="M189" s="42"/>
      <c r="N189" s="42"/>
      <c r="O189" s="42"/>
    </row>
    <row r="190" spans="7:15" x14ac:dyDescent="0.2">
      <c r="G190" s="39"/>
      <c r="H190" s="39"/>
      <c r="I190" s="39"/>
      <c r="J190" s="39"/>
      <c r="L190" s="42"/>
      <c r="M190" s="42"/>
      <c r="N190" s="42"/>
      <c r="O190" s="42"/>
    </row>
    <row r="191" spans="7:15" x14ac:dyDescent="0.2">
      <c r="G191" s="39"/>
      <c r="H191" s="39"/>
      <c r="I191" s="39"/>
      <c r="J191" s="39"/>
      <c r="L191" s="42"/>
      <c r="M191" s="42"/>
      <c r="N191" s="42"/>
      <c r="O191" s="42"/>
    </row>
    <row r="192" spans="7:15" x14ac:dyDescent="0.2">
      <c r="G192" s="39"/>
      <c r="H192" s="39"/>
      <c r="I192" s="39"/>
      <c r="J192" s="39"/>
    </row>
    <row r="193" spans="7:10" x14ac:dyDescent="0.2">
      <c r="G193" s="39"/>
      <c r="H193" s="39"/>
      <c r="I193" s="39"/>
      <c r="J193" s="39"/>
    </row>
    <row r="194" spans="7:10" x14ac:dyDescent="0.2">
      <c r="G194" s="39"/>
      <c r="H194" s="39"/>
      <c r="I194" s="39"/>
      <c r="J194" s="39"/>
    </row>
    <row r="195" spans="7:10" x14ac:dyDescent="0.2">
      <c r="G195" s="39"/>
      <c r="H195" s="39"/>
      <c r="I195" s="39"/>
      <c r="J195" s="39"/>
    </row>
    <row r="196" spans="7:10" x14ac:dyDescent="0.2">
      <c r="G196" s="39"/>
      <c r="H196" s="39"/>
      <c r="I196" s="39"/>
      <c r="J196" s="39"/>
    </row>
    <row r="197" spans="7:10" x14ac:dyDescent="0.2">
      <c r="G197" s="39"/>
      <c r="H197" s="39"/>
      <c r="I197" s="39"/>
      <c r="J197" s="39"/>
    </row>
    <row r="198" spans="7:10" x14ac:dyDescent="0.2">
      <c r="G198" s="39"/>
      <c r="H198" s="39"/>
      <c r="I198" s="39"/>
      <c r="J198" s="39"/>
    </row>
    <row r="199" spans="7:10" x14ac:dyDescent="0.2">
      <c r="G199" s="39"/>
      <c r="H199" s="39"/>
      <c r="I199" s="39"/>
      <c r="J199" s="39"/>
    </row>
    <row r="200" spans="7:10" x14ac:dyDescent="0.2">
      <c r="G200" s="39"/>
      <c r="H200" s="39"/>
      <c r="I200" s="39"/>
      <c r="J200" s="39"/>
    </row>
    <row r="201" spans="7:10" x14ac:dyDescent="0.2">
      <c r="G201" s="39"/>
      <c r="H201" s="39"/>
      <c r="I201" s="39"/>
      <c r="J201" s="39"/>
    </row>
    <row r="202" spans="7:10" x14ac:dyDescent="0.2">
      <c r="G202" s="39"/>
      <c r="H202" s="39"/>
      <c r="I202" s="39"/>
      <c r="J202" s="39"/>
    </row>
    <row r="203" spans="7:10" x14ac:dyDescent="0.2">
      <c r="G203" s="39"/>
      <c r="H203" s="39"/>
      <c r="I203" s="39"/>
      <c r="J203" s="39"/>
    </row>
    <row r="204" spans="7:10" x14ac:dyDescent="0.2">
      <c r="G204" s="39"/>
      <c r="H204" s="39"/>
      <c r="I204" s="39"/>
      <c r="J204" s="39"/>
    </row>
    <row r="205" spans="7:10" x14ac:dyDescent="0.2">
      <c r="G205" s="39"/>
      <c r="H205" s="39"/>
      <c r="I205" s="39"/>
      <c r="J205" s="39"/>
    </row>
    <row r="206" spans="7:10" x14ac:dyDescent="0.2">
      <c r="G206" s="39"/>
      <c r="H206" s="39"/>
      <c r="I206" s="39"/>
      <c r="J206" s="39"/>
    </row>
    <row r="207" spans="7:10" x14ac:dyDescent="0.2">
      <c r="G207" s="39"/>
      <c r="H207" s="39"/>
      <c r="I207" s="39"/>
      <c r="J207" s="39"/>
    </row>
    <row r="208" spans="7:10" x14ac:dyDescent="0.2">
      <c r="G208" s="39"/>
      <c r="H208" s="39"/>
      <c r="I208" s="39"/>
      <c r="J208" s="39"/>
    </row>
    <row r="209" spans="7:10" x14ac:dyDescent="0.2">
      <c r="G209" s="39"/>
      <c r="H209" s="39"/>
      <c r="I209" s="39"/>
      <c r="J209" s="39"/>
    </row>
    <row r="210" spans="7:10" x14ac:dyDescent="0.2">
      <c r="G210" s="39"/>
      <c r="H210" s="39"/>
      <c r="I210" s="39"/>
      <c r="J210" s="39"/>
    </row>
    <row r="211" spans="7:10" x14ac:dyDescent="0.2">
      <c r="G211" s="39"/>
      <c r="H211" s="39"/>
      <c r="I211" s="39"/>
      <c r="J211" s="39"/>
    </row>
    <row r="212" spans="7:10" x14ac:dyDescent="0.2">
      <c r="G212" s="39"/>
      <c r="H212" s="39"/>
      <c r="I212" s="39"/>
      <c r="J212" s="39"/>
    </row>
    <row r="213" spans="7:10" x14ac:dyDescent="0.2">
      <c r="G213" s="39"/>
      <c r="H213" s="39"/>
      <c r="I213" s="39"/>
      <c r="J213" s="39"/>
    </row>
    <row r="214" spans="7:10" x14ac:dyDescent="0.2">
      <c r="G214" s="39"/>
      <c r="H214" s="39"/>
      <c r="I214" s="39"/>
      <c r="J214" s="39"/>
    </row>
    <row r="215" spans="7:10" x14ac:dyDescent="0.2">
      <c r="G215" s="39"/>
      <c r="H215" s="39"/>
      <c r="I215" s="39"/>
      <c r="J215" s="39"/>
    </row>
    <row r="216" spans="7:10" x14ac:dyDescent="0.2">
      <c r="G216" s="39"/>
      <c r="H216" s="39"/>
      <c r="I216" s="39"/>
      <c r="J216" s="39"/>
    </row>
    <row r="217" spans="7:10" x14ac:dyDescent="0.2">
      <c r="G217" s="39"/>
      <c r="H217" s="39"/>
      <c r="I217" s="39"/>
      <c r="J217" s="39"/>
    </row>
    <row r="218" spans="7:10" x14ac:dyDescent="0.2">
      <c r="G218" s="39"/>
      <c r="H218" s="39"/>
      <c r="I218" s="39"/>
      <c r="J218" s="39"/>
    </row>
    <row r="219" spans="7:10" x14ac:dyDescent="0.2">
      <c r="G219" s="39"/>
      <c r="H219" s="39"/>
      <c r="I219" s="39"/>
      <c r="J219" s="39"/>
    </row>
    <row r="220" spans="7:10" x14ac:dyDescent="0.2">
      <c r="G220" s="39"/>
      <c r="H220" s="39"/>
      <c r="I220" s="39"/>
      <c r="J220" s="39"/>
    </row>
    <row r="221" spans="7:10" x14ac:dyDescent="0.2">
      <c r="G221" s="39"/>
      <c r="H221" s="39"/>
      <c r="I221" s="39"/>
      <c r="J221" s="39"/>
    </row>
    <row r="222" spans="7:10" x14ac:dyDescent="0.2">
      <c r="G222" s="39"/>
      <c r="H222" s="39"/>
      <c r="I222" s="39"/>
      <c r="J222" s="39"/>
    </row>
    <row r="223" spans="7:10" x14ac:dyDescent="0.2">
      <c r="G223" s="39"/>
      <c r="H223" s="39"/>
      <c r="I223" s="39"/>
      <c r="J223" s="39"/>
    </row>
    <row r="224" spans="7:10" x14ac:dyDescent="0.2">
      <c r="G224" s="39"/>
      <c r="H224" s="39"/>
      <c r="I224" s="39"/>
      <c r="J224" s="39"/>
    </row>
    <row r="225" spans="7:10" x14ac:dyDescent="0.2">
      <c r="G225" s="39"/>
      <c r="H225" s="39"/>
      <c r="I225" s="39"/>
      <c r="J225" s="39"/>
    </row>
    <row r="226" spans="7:10" x14ac:dyDescent="0.2">
      <c r="G226" s="39"/>
      <c r="H226" s="39"/>
      <c r="I226" s="39"/>
      <c r="J226" s="39"/>
    </row>
    <row r="227" spans="7:10" x14ac:dyDescent="0.2">
      <c r="G227" s="39"/>
      <c r="H227" s="39"/>
      <c r="I227" s="39"/>
      <c r="J227" s="39"/>
    </row>
    <row r="228" spans="7:10" x14ac:dyDescent="0.2">
      <c r="G228" s="39"/>
      <c r="H228" s="39"/>
      <c r="I228" s="39"/>
      <c r="J228" s="39"/>
    </row>
    <row r="229" spans="7:10" x14ac:dyDescent="0.2">
      <c r="G229" s="39"/>
      <c r="H229" s="39"/>
      <c r="I229" s="39"/>
      <c r="J229" s="39"/>
    </row>
    <row r="230" spans="7:10" x14ac:dyDescent="0.2">
      <c r="G230" s="39"/>
      <c r="H230" s="39"/>
      <c r="I230" s="39"/>
      <c r="J230" s="39"/>
    </row>
    <row r="231" spans="7:10" x14ac:dyDescent="0.2">
      <c r="G231" s="39"/>
      <c r="H231" s="39"/>
      <c r="I231" s="39"/>
      <c r="J231" s="39"/>
    </row>
    <row r="232" spans="7:10" x14ac:dyDescent="0.2">
      <c r="G232" s="39"/>
      <c r="H232" s="39"/>
      <c r="I232" s="39"/>
      <c r="J232" s="39"/>
    </row>
    <row r="233" spans="7:10" x14ac:dyDescent="0.2">
      <c r="G233" s="39"/>
      <c r="H233" s="39"/>
      <c r="I233" s="39"/>
      <c r="J233" s="39"/>
    </row>
    <row r="234" spans="7:10" x14ac:dyDescent="0.2">
      <c r="G234" s="39"/>
      <c r="H234" s="39"/>
      <c r="I234" s="39"/>
      <c r="J234" s="39"/>
    </row>
    <row r="235" spans="7:10" x14ac:dyDescent="0.2">
      <c r="G235" s="39"/>
      <c r="H235" s="39"/>
      <c r="I235" s="39"/>
      <c r="J235" s="39"/>
    </row>
    <row r="236" spans="7:10" x14ac:dyDescent="0.2">
      <c r="G236" s="39"/>
      <c r="H236" s="39"/>
      <c r="I236" s="39"/>
      <c r="J236" s="39"/>
    </row>
    <row r="237" spans="7:10" x14ac:dyDescent="0.2">
      <c r="G237" s="39"/>
      <c r="H237" s="39"/>
      <c r="I237" s="39"/>
      <c r="J237" s="39"/>
    </row>
    <row r="238" spans="7:10" x14ac:dyDescent="0.2">
      <c r="G238" s="39"/>
      <c r="H238" s="39"/>
      <c r="I238" s="39"/>
      <c r="J238" s="39"/>
    </row>
    <row r="239" spans="7:10" x14ac:dyDescent="0.2">
      <c r="G239" s="39"/>
      <c r="H239" s="39"/>
      <c r="I239" s="39"/>
      <c r="J239" s="39"/>
    </row>
    <row r="240" spans="7:10" x14ac:dyDescent="0.2">
      <c r="G240" s="39"/>
      <c r="H240" s="39"/>
      <c r="I240" s="39"/>
      <c r="J240" s="39"/>
    </row>
    <row r="241" spans="7:10" x14ac:dyDescent="0.2">
      <c r="G241" s="39"/>
      <c r="H241" s="39"/>
      <c r="I241" s="39"/>
      <c r="J241" s="39"/>
    </row>
    <row r="242" spans="7:10" x14ac:dyDescent="0.2">
      <c r="G242" s="39"/>
      <c r="H242" s="39"/>
      <c r="I242" s="39"/>
      <c r="J242" s="39"/>
    </row>
    <row r="243" spans="7:10" x14ac:dyDescent="0.2">
      <c r="G243" s="39"/>
      <c r="H243" s="39"/>
      <c r="I243" s="39"/>
      <c r="J243" s="39"/>
    </row>
    <row r="244" spans="7:10" x14ac:dyDescent="0.2">
      <c r="G244" s="39"/>
      <c r="H244" s="39"/>
      <c r="I244" s="39"/>
      <c r="J244" s="39"/>
    </row>
    <row r="245" spans="7:10" x14ac:dyDescent="0.2">
      <c r="G245" s="39"/>
      <c r="H245" s="39"/>
      <c r="I245" s="39"/>
      <c r="J245" s="39"/>
    </row>
    <row r="246" spans="7:10" x14ac:dyDescent="0.2">
      <c r="G246" s="39"/>
      <c r="H246" s="39"/>
      <c r="I246" s="39"/>
      <c r="J246" s="39"/>
    </row>
    <row r="247" spans="7:10" x14ac:dyDescent="0.2">
      <c r="G247" s="39"/>
      <c r="H247" s="39"/>
      <c r="I247" s="39"/>
      <c r="J247" s="39"/>
    </row>
    <row r="248" spans="7:10" x14ac:dyDescent="0.2">
      <c r="G248" s="39"/>
      <c r="H248" s="39"/>
      <c r="I248" s="39"/>
      <c r="J248" s="39"/>
    </row>
    <row r="249" spans="7:10" x14ac:dyDescent="0.2">
      <c r="G249" s="39"/>
      <c r="H249" s="39"/>
      <c r="I249" s="39"/>
      <c r="J249" s="39"/>
    </row>
    <row r="250" spans="7:10" x14ac:dyDescent="0.2">
      <c r="G250" s="39"/>
      <c r="H250" s="39"/>
      <c r="I250" s="39"/>
      <c r="J250" s="39"/>
    </row>
    <row r="251" spans="7:10" x14ac:dyDescent="0.2">
      <c r="G251" s="39"/>
      <c r="H251" s="39"/>
      <c r="I251" s="39"/>
      <c r="J251" s="39"/>
    </row>
    <row r="252" spans="7:10" x14ac:dyDescent="0.2">
      <c r="G252" s="39"/>
      <c r="H252" s="39"/>
      <c r="I252" s="39"/>
      <c r="J252" s="39"/>
    </row>
    <row r="253" spans="7:10" x14ac:dyDescent="0.2">
      <c r="G253" s="39"/>
      <c r="H253" s="39"/>
      <c r="I253" s="39"/>
      <c r="J253" s="39"/>
    </row>
    <row r="254" spans="7:10" x14ac:dyDescent="0.2">
      <c r="G254" s="39"/>
      <c r="H254" s="39"/>
      <c r="I254" s="39"/>
      <c r="J254" s="39"/>
    </row>
    <row r="255" spans="7:10" x14ac:dyDescent="0.2">
      <c r="G255" s="39"/>
      <c r="H255" s="39"/>
      <c r="I255" s="39"/>
      <c r="J255" s="39"/>
    </row>
    <row r="256" spans="7:10" x14ac:dyDescent="0.2">
      <c r="G256" s="39"/>
      <c r="H256" s="39"/>
      <c r="I256" s="39"/>
      <c r="J256" s="39"/>
    </row>
    <row r="257" spans="7:10" x14ac:dyDescent="0.2">
      <c r="G257" s="39"/>
      <c r="H257" s="39"/>
      <c r="I257" s="39"/>
      <c r="J257" s="39"/>
    </row>
    <row r="258" spans="7:10" x14ac:dyDescent="0.2">
      <c r="G258" s="39"/>
      <c r="H258" s="39"/>
      <c r="I258" s="39"/>
      <c r="J258" s="39"/>
    </row>
    <row r="259" spans="7:10" x14ac:dyDescent="0.2">
      <c r="G259" s="39"/>
      <c r="H259" s="39"/>
      <c r="I259" s="39"/>
      <c r="J259" s="39"/>
    </row>
    <row r="260" spans="7:10" x14ac:dyDescent="0.2">
      <c r="G260" s="39"/>
      <c r="H260" s="39"/>
      <c r="I260" s="39"/>
      <c r="J260" s="39"/>
    </row>
    <row r="261" spans="7:10" x14ac:dyDescent="0.2">
      <c r="G261" s="39"/>
      <c r="H261" s="39"/>
      <c r="I261" s="39"/>
      <c r="J261" s="39"/>
    </row>
    <row r="262" spans="7:10" x14ac:dyDescent="0.2">
      <c r="G262" s="39"/>
      <c r="H262" s="39"/>
      <c r="I262" s="39"/>
      <c r="J262" s="39"/>
    </row>
    <row r="263" spans="7:10" x14ac:dyDescent="0.2">
      <c r="G263" s="39"/>
      <c r="H263" s="39"/>
      <c r="I263" s="39"/>
      <c r="J263" s="39"/>
    </row>
    <row r="264" spans="7:10" x14ac:dyDescent="0.2">
      <c r="G264" s="39"/>
      <c r="H264" s="39"/>
      <c r="I264" s="39"/>
      <c r="J264" s="39"/>
    </row>
    <row r="265" spans="7:10" x14ac:dyDescent="0.2">
      <c r="G265" s="39"/>
      <c r="H265" s="39"/>
      <c r="I265" s="39"/>
      <c r="J265" s="39"/>
    </row>
    <row r="266" spans="7:10" x14ac:dyDescent="0.2">
      <c r="G266" s="39"/>
      <c r="H266" s="39"/>
      <c r="I266" s="39"/>
      <c r="J266" s="39"/>
    </row>
    <row r="267" spans="7:10" x14ac:dyDescent="0.2">
      <c r="G267" s="39"/>
      <c r="H267" s="39"/>
      <c r="I267" s="39"/>
      <c r="J267" s="39"/>
    </row>
    <row r="268" spans="7:10" x14ac:dyDescent="0.2">
      <c r="G268" s="39"/>
      <c r="H268" s="39"/>
      <c r="I268" s="39"/>
      <c r="J268" s="39"/>
    </row>
    <row r="269" spans="7:10" x14ac:dyDescent="0.2">
      <c r="G269" s="39"/>
      <c r="H269" s="39"/>
      <c r="I269" s="39"/>
      <c r="J269" s="39"/>
    </row>
    <row r="270" spans="7:10" x14ac:dyDescent="0.2">
      <c r="G270" s="39"/>
      <c r="H270" s="39"/>
      <c r="I270" s="39"/>
      <c r="J270" s="39"/>
    </row>
    <row r="271" spans="7:10" x14ac:dyDescent="0.2">
      <c r="G271" s="39"/>
      <c r="H271" s="39"/>
      <c r="I271" s="39"/>
      <c r="J271" s="39"/>
    </row>
    <row r="272" spans="7:10" x14ac:dyDescent="0.2">
      <c r="G272" s="39"/>
      <c r="H272" s="39"/>
      <c r="I272" s="39"/>
      <c r="J272" s="39"/>
    </row>
    <row r="273" spans="7:10" x14ac:dyDescent="0.2">
      <c r="G273" s="39"/>
      <c r="H273" s="39"/>
      <c r="I273" s="39"/>
      <c r="J273" s="39"/>
    </row>
    <row r="274" spans="7:10" x14ac:dyDescent="0.2">
      <c r="G274" s="39"/>
      <c r="H274" s="39"/>
      <c r="I274" s="39"/>
      <c r="J274" s="39"/>
    </row>
    <row r="275" spans="7:10" x14ac:dyDescent="0.2">
      <c r="G275" s="39"/>
      <c r="H275" s="39"/>
      <c r="I275" s="39"/>
      <c r="J275" s="39"/>
    </row>
    <row r="276" spans="7:10" x14ac:dyDescent="0.2">
      <c r="G276" s="39"/>
      <c r="H276" s="39"/>
      <c r="I276" s="39"/>
      <c r="J276" s="39"/>
    </row>
    <row r="277" spans="7:10" x14ac:dyDescent="0.2">
      <c r="G277" s="39"/>
      <c r="H277" s="39"/>
      <c r="I277" s="39"/>
      <c r="J277" s="39"/>
    </row>
    <row r="278" spans="7:10" x14ac:dyDescent="0.2">
      <c r="G278" s="39"/>
      <c r="H278" s="39"/>
      <c r="I278" s="39"/>
      <c r="J278" s="39"/>
    </row>
    <row r="279" spans="7:10" x14ac:dyDescent="0.2">
      <c r="G279" s="39"/>
      <c r="H279" s="39"/>
      <c r="I279" s="39"/>
      <c r="J279" s="39"/>
    </row>
    <row r="280" spans="7:10" x14ac:dyDescent="0.2">
      <c r="G280" s="39"/>
      <c r="H280" s="39"/>
      <c r="I280" s="39"/>
      <c r="J280" s="39"/>
    </row>
    <row r="281" spans="7:10" x14ac:dyDescent="0.2">
      <c r="G281" s="39"/>
      <c r="H281" s="39"/>
      <c r="I281" s="39"/>
      <c r="J281" s="39"/>
    </row>
    <row r="282" spans="7:10" x14ac:dyDescent="0.2">
      <c r="G282" s="39"/>
      <c r="H282" s="39"/>
      <c r="I282" s="39"/>
      <c r="J282" s="39"/>
    </row>
    <row r="283" spans="7:10" x14ac:dyDescent="0.2">
      <c r="G283" s="39"/>
      <c r="H283" s="39"/>
      <c r="I283" s="39"/>
      <c r="J283" s="39"/>
    </row>
    <row r="284" spans="7:10" x14ac:dyDescent="0.2">
      <c r="G284" s="39"/>
      <c r="H284" s="39"/>
      <c r="I284" s="39"/>
      <c r="J284" s="39"/>
    </row>
    <row r="285" spans="7:10" x14ac:dyDescent="0.2">
      <c r="G285" s="39"/>
      <c r="H285" s="39"/>
      <c r="I285" s="39"/>
      <c r="J285" s="39"/>
    </row>
    <row r="286" spans="7:10" x14ac:dyDescent="0.2">
      <c r="G286" s="39"/>
      <c r="H286" s="39"/>
      <c r="I286" s="39"/>
      <c r="J286" s="39"/>
    </row>
    <row r="287" spans="7:10" x14ac:dyDescent="0.2">
      <c r="G287" s="39"/>
      <c r="H287" s="39"/>
      <c r="I287" s="39"/>
      <c r="J287" s="39"/>
    </row>
    <row r="288" spans="7:10" x14ac:dyDescent="0.2">
      <c r="G288" s="39"/>
      <c r="H288" s="39"/>
      <c r="I288" s="39"/>
      <c r="J288" s="39"/>
    </row>
    <row r="289" spans="7:10" x14ac:dyDescent="0.2">
      <c r="G289" s="39"/>
      <c r="H289" s="39"/>
      <c r="I289" s="39"/>
      <c r="J289" s="39"/>
    </row>
    <row r="290" spans="7:10" x14ac:dyDescent="0.2">
      <c r="G290" s="39"/>
      <c r="H290" s="39"/>
      <c r="I290" s="39"/>
      <c r="J290" s="39"/>
    </row>
    <row r="291" spans="7:10" x14ac:dyDescent="0.2">
      <c r="G291" s="39"/>
      <c r="H291" s="39"/>
      <c r="I291" s="39"/>
      <c r="J291" s="39"/>
    </row>
    <row r="292" spans="7:10" x14ac:dyDescent="0.2">
      <c r="G292" s="39"/>
      <c r="H292" s="39"/>
      <c r="I292" s="39"/>
      <c r="J292" s="39"/>
    </row>
    <row r="293" spans="7:10" x14ac:dyDescent="0.2">
      <c r="G293" s="39"/>
      <c r="H293" s="39"/>
      <c r="I293" s="39"/>
      <c r="J293" s="39"/>
    </row>
    <row r="294" spans="7:10" x14ac:dyDescent="0.2">
      <c r="G294" s="39"/>
      <c r="H294" s="39"/>
      <c r="I294" s="39"/>
      <c r="J294" s="39"/>
    </row>
    <row r="295" spans="7:10" x14ac:dyDescent="0.2">
      <c r="G295" s="39"/>
      <c r="H295" s="39"/>
      <c r="I295" s="39"/>
      <c r="J295" s="39"/>
    </row>
    <row r="296" spans="7:10" x14ac:dyDescent="0.2">
      <c r="G296" s="39"/>
      <c r="H296" s="39"/>
      <c r="I296" s="39"/>
      <c r="J296" s="39"/>
    </row>
    <row r="297" spans="7:10" x14ac:dyDescent="0.2">
      <c r="G297" s="39"/>
      <c r="H297" s="39"/>
      <c r="I297" s="39"/>
      <c r="J297" s="39"/>
    </row>
    <row r="298" spans="7:10" x14ac:dyDescent="0.2">
      <c r="G298" s="39"/>
      <c r="H298" s="39"/>
      <c r="I298" s="39"/>
      <c r="J298" s="39"/>
    </row>
    <row r="299" spans="7:10" x14ac:dyDescent="0.2">
      <c r="G299" s="39"/>
      <c r="H299" s="39"/>
      <c r="I299" s="39"/>
      <c r="J299" s="39"/>
    </row>
    <row r="300" spans="7:10" x14ac:dyDescent="0.2">
      <c r="G300" s="39"/>
      <c r="H300" s="39"/>
      <c r="I300" s="39"/>
      <c r="J300" s="39"/>
    </row>
    <row r="301" spans="7:10" x14ac:dyDescent="0.2">
      <c r="G301" s="39"/>
      <c r="H301" s="39"/>
      <c r="I301" s="39"/>
      <c r="J301" s="39"/>
    </row>
    <row r="302" spans="7:10" x14ac:dyDescent="0.2">
      <c r="G302" s="39"/>
      <c r="H302" s="39"/>
      <c r="I302" s="39"/>
      <c r="J302" s="39"/>
    </row>
    <row r="303" spans="7:10" x14ac:dyDescent="0.2">
      <c r="G303" s="39"/>
      <c r="H303" s="39"/>
      <c r="I303" s="39"/>
      <c r="J303" s="39"/>
    </row>
    <row r="304" spans="7:10" x14ac:dyDescent="0.2">
      <c r="G304" s="39"/>
      <c r="H304" s="39"/>
      <c r="I304" s="39"/>
      <c r="J304" s="39"/>
    </row>
    <row r="305" spans="7:10" x14ac:dyDescent="0.2">
      <c r="G305" s="39"/>
      <c r="H305" s="39"/>
      <c r="I305" s="39"/>
      <c r="J305" s="39"/>
    </row>
    <row r="306" spans="7:10" x14ac:dyDescent="0.2">
      <c r="G306" s="39"/>
      <c r="H306" s="39"/>
      <c r="I306" s="39"/>
      <c r="J306" s="39"/>
    </row>
    <row r="307" spans="7:10" x14ac:dyDescent="0.2">
      <c r="G307" s="39"/>
      <c r="H307" s="39"/>
      <c r="I307" s="39"/>
      <c r="J307" s="39"/>
    </row>
    <row r="308" spans="7:10" x14ac:dyDescent="0.2">
      <c r="G308" s="39"/>
      <c r="H308" s="39"/>
      <c r="I308" s="39"/>
      <c r="J308" s="39"/>
    </row>
    <row r="309" spans="7:10" x14ac:dyDescent="0.2">
      <c r="G309" s="39"/>
      <c r="H309" s="39"/>
      <c r="I309" s="39"/>
      <c r="J309" s="39"/>
    </row>
    <row r="310" spans="7:10" x14ac:dyDescent="0.2">
      <c r="G310" s="39"/>
      <c r="H310" s="39"/>
      <c r="I310" s="39"/>
      <c r="J310" s="39"/>
    </row>
    <row r="311" spans="7:10" x14ac:dyDescent="0.2">
      <c r="G311" s="39"/>
      <c r="H311" s="39"/>
      <c r="I311" s="39"/>
      <c r="J311" s="39"/>
    </row>
    <row r="312" spans="7:10" x14ac:dyDescent="0.2">
      <c r="G312" s="39"/>
      <c r="H312" s="39"/>
      <c r="I312" s="39"/>
      <c r="J312" s="39"/>
    </row>
    <row r="313" spans="7:10" x14ac:dyDescent="0.2">
      <c r="G313" s="39"/>
      <c r="H313" s="39"/>
      <c r="I313" s="39"/>
      <c r="J313" s="39"/>
    </row>
    <row r="314" spans="7:10" x14ac:dyDescent="0.2">
      <c r="G314" s="39"/>
      <c r="H314" s="39"/>
      <c r="I314" s="39"/>
      <c r="J314" s="39"/>
    </row>
    <row r="315" spans="7:10" x14ac:dyDescent="0.2">
      <c r="G315" s="39"/>
      <c r="H315" s="39"/>
      <c r="I315" s="39"/>
      <c r="J315" s="39"/>
    </row>
    <row r="316" spans="7:10" x14ac:dyDescent="0.2">
      <c r="G316" s="39"/>
      <c r="H316" s="39"/>
      <c r="I316" s="39"/>
      <c r="J316" s="39"/>
    </row>
    <row r="317" spans="7:10" x14ac:dyDescent="0.2">
      <c r="G317" s="39"/>
      <c r="H317" s="39"/>
      <c r="I317" s="39"/>
      <c r="J317" s="39"/>
    </row>
    <row r="318" spans="7:10" x14ac:dyDescent="0.2">
      <c r="G318" s="39"/>
      <c r="H318" s="39"/>
      <c r="I318" s="39"/>
      <c r="J318" s="39"/>
    </row>
    <row r="319" spans="7:10" x14ac:dyDescent="0.2">
      <c r="G319" s="39"/>
      <c r="H319" s="39"/>
      <c r="I319" s="39"/>
      <c r="J319" s="39"/>
    </row>
    <row r="320" spans="7:10" x14ac:dyDescent="0.2">
      <c r="G320" s="39"/>
      <c r="H320" s="39"/>
      <c r="I320" s="39"/>
      <c r="J320" s="39"/>
    </row>
    <row r="321" spans="7:10" x14ac:dyDescent="0.2">
      <c r="G321" s="39"/>
      <c r="H321" s="39"/>
      <c r="I321" s="39"/>
      <c r="J321" s="39"/>
    </row>
    <row r="322" spans="7:10" x14ac:dyDescent="0.2">
      <c r="G322" s="39"/>
      <c r="H322" s="39"/>
      <c r="I322" s="39"/>
      <c r="J322" s="39"/>
    </row>
    <row r="323" spans="7:10" x14ac:dyDescent="0.2">
      <c r="G323" s="39"/>
      <c r="H323" s="39"/>
      <c r="I323" s="39"/>
      <c r="J323" s="39"/>
    </row>
    <row r="324" spans="7:10" x14ac:dyDescent="0.2">
      <c r="G324" s="39"/>
      <c r="H324" s="39"/>
      <c r="I324" s="39"/>
      <c r="J324" s="39"/>
    </row>
    <row r="325" spans="7:10" x14ac:dyDescent="0.2">
      <c r="G325" s="39"/>
      <c r="H325" s="39"/>
      <c r="I325" s="39"/>
      <c r="J325" s="39"/>
    </row>
    <row r="326" spans="7:10" x14ac:dyDescent="0.2">
      <c r="G326" s="39"/>
      <c r="H326" s="39"/>
      <c r="I326" s="39"/>
      <c r="J326" s="39"/>
    </row>
    <row r="327" spans="7:10" x14ac:dyDescent="0.2">
      <c r="G327" s="39"/>
      <c r="H327" s="39"/>
      <c r="I327" s="39"/>
      <c r="J327" s="39"/>
    </row>
    <row r="328" spans="7:10" x14ac:dyDescent="0.2">
      <c r="G328" s="39"/>
      <c r="H328" s="39"/>
      <c r="I328" s="39"/>
      <c r="J328" s="39"/>
    </row>
    <row r="329" spans="7:10" x14ac:dyDescent="0.2">
      <c r="G329" s="39"/>
      <c r="H329" s="39"/>
      <c r="I329" s="39"/>
      <c r="J329" s="39"/>
    </row>
    <row r="330" spans="7:10" x14ac:dyDescent="0.2">
      <c r="G330" s="39"/>
      <c r="H330" s="39"/>
      <c r="I330" s="39"/>
      <c r="J330" s="39"/>
    </row>
    <row r="331" spans="7:10" x14ac:dyDescent="0.2">
      <c r="G331" s="39"/>
      <c r="H331" s="39"/>
      <c r="I331" s="39"/>
      <c r="J331" s="39"/>
    </row>
    <row r="332" spans="7:10" x14ac:dyDescent="0.2">
      <c r="G332" s="39"/>
      <c r="H332" s="39"/>
      <c r="I332" s="39"/>
      <c r="J332" s="39"/>
    </row>
    <row r="333" spans="7:10" x14ac:dyDescent="0.2">
      <c r="G333" s="39"/>
      <c r="H333" s="39"/>
      <c r="I333" s="39"/>
      <c r="J333" s="39"/>
    </row>
    <row r="334" spans="7:10" x14ac:dyDescent="0.2">
      <c r="G334" s="39"/>
      <c r="H334" s="39"/>
      <c r="I334" s="39"/>
      <c r="J334" s="39"/>
    </row>
    <row r="335" spans="7:10" x14ac:dyDescent="0.2">
      <c r="G335" s="39"/>
      <c r="H335" s="39"/>
      <c r="I335" s="39"/>
      <c r="J335" s="39"/>
    </row>
    <row r="336" spans="7:10" x14ac:dyDescent="0.2">
      <c r="G336" s="39"/>
      <c r="H336" s="39"/>
      <c r="I336" s="39"/>
      <c r="J336" s="39"/>
    </row>
    <row r="337" spans="7:10" x14ac:dyDescent="0.2">
      <c r="G337" s="39"/>
      <c r="H337" s="39"/>
      <c r="I337" s="39"/>
      <c r="J337" s="39"/>
    </row>
    <row r="338" spans="7:10" x14ac:dyDescent="0.2">
      <c r="G338" s="39"/>
      <c r="H338" s="39"/>
      <c r="I338" s="39"/>
      <c r="J338" s="39"/>
    </row>
    <row r="339" spans="7:10" x14ac:dyDescent="0.2">
      <c r="G339" s="39"/>
      <c r="H339" s="39"/>
      <c r="I339" s="39"/>
      <c r="J339" s="39"/>
    </row>
    <row r="340" spans="7:10" x14ac:dyDescent="0.2">
      <c r="G340" s="39"/>
      <c r="H340" s="39"/>
      <c r="I340" s="39"/>
      <c r="J340" s="39"/>
    </row>
    <row r="341" spans="7:10" x14ac:dyDescent="0.2">
      <c r="G341" s="39"/>
      <c r="H341" s="39"/>
      <c r="I341" s="39"/>
      <c r="J341" s="39"/>
    </row>
    <row r="342" spans="7:10" x14ac:dyDescent="0.2">
      <c r="G342" s="39"/>
      <c r="H342" s="39"/>
      <c r="I342" s="39"/>
      <c r="J342" s="39"/>
    </row>
    <row r="343" spans="7:10" x14ac:dyDescent="0.2">
      <c r="G343" s="39"/>
      <c r="H343" s="39"/>
      <c r="I343" s="39"/>
      <c r="J343" s="39"/>
    </row>
    <row r="344" spans="7:10" x14ac:dyDescent="0.2">
      <c r="G344" s="39"/>
      <c r="H344" s="39"/>
      <c r="I344" s="39"/>
      <c r="J344" s="39"/>
    </row>
    <row r="345" spans="7:10" x14ac:dyDescent="0.2">
      <c r="G345" s="39"/>
      <c r="H345" s="39"/>
      <c r="I345" s="39"/>
      <c r="J345" s="39"/>
    </row>
    <row r="346" spans="7:10" x14ac:dyDescent="0.2">
      <c r="G346" s="39"/>
      <c r="H346" s="39"/>
      <c r="I346" s="39"/>
      <c r="J346" s="39"/>
    </row>
    <row r="347" spans="7:10" x14ac:dyDescent="0.2">
      <c r="G347" s="39"/>
      <c r="H347" s="39"/>
      <c r="I347" s="39"/>
      <c r="J347" s="39"/>
    </row>
    <row r="348" spans="7:10" x14ac:dyDescent="0.2">
      <c r="G348" s="39"/>
      <c r="H348" s="39"/>
      <c r="I348" s="39"/>
      <c r="J348" s="39"/>
    </row>
    <row r="349" spans="7:10" x14ac:dyDescent="0.2">
      <c r="G349" s="39"/>
      <c r="H349" s="39"/>
      <c r="I349" s="39"/>
      <c r="J349" s="39"/>
    </row>
    <row r="350" spans="7:10" x14ac:dyDescent="0.2">
      <c r="G350" s="39"/>
      <c r="H350" s="39"/>
      <c r="I350" s="39"/>
      <c r="J350" s="39"/>
    </row>
    <row r="351" spans="7:10" x14ac:dyDescent="0.2">
      <c r="G351" s="39"/>
      <c r="H351" s="39"/>
      <c r="I351" s="39"/>
      <c r="J351" s="39"/>
    </row>
    <row r="352" spans="7:10" x14ac:dyDescent="0.2">
      <c r="G352" s="39"/>
      <c r="H352" s="39"/>
      <c r="I352" s="39"/>
      <c r="J352" s="39"/>
    </row>
    <row r="353" spans="7:10" x14ac:dyDescent="0.2">
      <c r="G353" s="39"/>
      <c r="H353" s="39"/>
      <c r="I353" s="39"/>
      <c r="J353" s="39"/>
    </row>
    <row r="354" spans="7:10" x14ac:dyDescent="0.2">
      <c r="G354" s="39"/>
      <c r="H354" s="39"/>
      <c r="I354" s="39"/>
      <c r="J354" s="39"/>
    </row>
    <row r="355" spans="7:10" x14ac:dyDescent="0.2">
      <c r="G355" s="39"/>
      <c r="H355" s="39"/>
      <c r="I355" s="39"/>
      <c r="J355" s="39"/>
    </row>
    <row r="356" spans="7:10" x14ac:dyDescent="0.2">
      <c r="G356" s="39"/>
      <c r="H356" s="39"/>
      <c r="I356" s="39"/>
      <c r="J356" s="39"/>
    </row>
    <row r="357" spans="7:10" x14ac:dyDescent="0.2">
      <c r="G357" s="39"/>
      <c r="H357" s="39"/>
      <c r="I357" s="39"/>
      <c r="J357" s="39"/>
    </row>
    <row r="358" spans="7:10" x14ac:dyDescent="0.2">
      <c r="G358" s="39"/>
      <c r="H358" s="39"/>
      <c r="I358" s="39"/>
      <c r="J358" s="39"/>
    </row>
    <row r="359" spans="7:10" x14ac:dyDescent="0.2">
      <c r="G359" s="39"/>
      <c r="H359" s="39"/>
      <c r="I359" s="39"/>
      <c r="J359" s="39"/>
    </row>
    <row r="360" spans="7:10" x14ac:dyDescent="0.2">
      <c r="G360" s="39"/>
      <c r="H360" s="39"/>
      <c r="I360" s="39"/>
      <c r="J360" s="39"/>
    </row>
    <row r="361" spans="7:10" x14ac:dyDescent="0.2">
      <c r="G361" s="39"/>
      <c r="H361" s="39"/>
      <c r="I361" s="39"/>
      <c r="J361" s="39"/>
    </row>
    <row r="362" spans="7:10" x14ac:dyDescent="0.2">
      <c r="G362" s="39"/>
      <c r="H362" s="39"/>
      <c r="I362" s="39"/>
      <c r="J362" s="39"/>
    </row>
    <row r="363" spans="7:10" x14ac:dyDescent="0.2">
      <c r="G363" s="39"/>
      <c r="H363" s="39"/>
      <c r="I363" s="39"/>
      <c r="J363" s="39"/>
    </row>
    <row r="364" spans="7:10" x14ac:dyDescent="0.2">
      <c r="G364" s="39"/>
      <c r="H364" s="39"/>
      <c r="I364" s="39"/>
      <c r="J364" s="39"/>
    </row>
    <row r="365" spans="7:10" x14ac:dyDescent="0.2">
      <c r="G365" s="39"/>
      <c r="H365" s="39"/>
      <c r="I365" s="39"/>
      <c r="J365" s="39"/>
    </row>
    <row r="366" spans="7:10" x14ac:dyDescent="0.2">
      <c r="G366" s="39"/>
      <c r="H366" s="39"/>
      <c r="I366" s="39"/>
      <c r="J366" s="39"/>
    </row>
    <row r="367" spans="7:10" x14ac:dyDescent="0.2">
      <c r="G367" s="39"/>
      <c r="H367" s="39"/>
      <c r="I367" s="39"/>
      <c r="J367" s="39"/>
    </row>
    <row r="368" spans="7:10" x14ac:dyDescent="0.2">
      <c r="G368" s="39"/>
      <c r="H368" s="39"/>
      <c r="I368" s="39"/>
      <c r="J368" s="39"/>
    </row>
    <row r="369" spans="7:10" x14ac:dyDescent="0.2">
      <c r="G369" s="39"/>
      <c r="H369" s="39"/>
      <c r="I369" s="39"/>
      <c r="J369" s="39"/>
    </row>
    <row r="370" spans="7:10" x14ac:dyDescent="0.2">
      <c r="G370" s="39"/>
      <c r="H370" s="39"/>
      <c r="I370" s="39"/>
      <c r="J370" s="39"/>
    </row>
    <row r="371" spans="7:10" x14ac:dyDescent="0.2">
      <c r="G371" s="39"/>
      <c r="H371" s="39"/>
      <c r="I371" s="39"/>
      <c r="J371" s="39"/>
    </row>
    <row r="372" spans="7:10" x14ac:dyDescent="0.2">
      <c r="G372" s="39"/>
      <c r="H372" s="39"/>
      <c r="I372" s="39"/>
      <c r="J372" s="39"/>
    </row>
    <row r="373" spans="7:10" x14ac:dyDescent="0.2">
      <c r="G373" s="39"/>
      <c r="H373" s="39"/>
      <c r="I373" s="39"/>
      <c r="J373" s="39"/>
    </row>
    <row r="374" spans="7:10" x14ac:dyDescent="0.2">
      <c r="G374" s="39"/>
      <c r="H374" s="39"/>
      <c r="I374" s="39"/>
      <c r="J374" s="39"/>
    </row>
    <row r="375" spans="7:10" x14ac:dyDescent="0.2">
      <c r="G375" s="39"/>
      <c r="H375" s="39"/>
      <c r="I375" s="39"/>
      <c r="J375" s="39"/>
    </row>
    <row r="376" spans="7:10" x14ac:dyDescent="0.2">
      <c r="G376" s="39"/>
      <c r="H376" s="39"/>
      <c r="I376" s="39"/>
      <c r="J376" s="39"/>
    </row>
    <row r="377" spans="7:10" x14ac:dyDescent="0.2">
      <c r="G377" s="39"/>
      <c r="H377" s="39"/>
      <c r="I377" s="39"/>
      <c r="J377" s="39"/>
    </row>
    <row r="378" spans="7:10" x14ac:dyDescent="0.2">
      <c r="G378" s="39"/>
      <c r="H378" s="39"/>
      <c r="I378" s="39"/>
      <c r="J378" s="39"/>
    </row>
    <row r="379" spans="7:10" x14ac:dyDescent="0.2">
      <c r="G379" s="39"/>
      <c r="H379" s="39"/>
      <c r="I379" s="39"/>
      <c r="J379" s="39"/>
    </row>
    <row r="380" spans="7:10" x14ac:dyDescent="0.2">
      <c r="G380" s="39"/>
      <c r="H380" s="39"/>
      <c r="I380" s="39"/>
      <c r="J380" s="39"/>
    </row>
    <row r="381" spans="7:10" x14ac:dyDescent="0.2">
      <c r="G381" s="39"/>
      <c r="H381" s="39"/>
      <c r="I381" s="39"/>
      <c r="J381" s="39"/>
    </row>
    <row r="382" spans="7:10" x14ac:dyDescent="0.2">
      <c r="G382" s="39"/>
      <c r="H382" s="39"/>
      <c r="I382" s="39"/>
      <c r="J382" s="39"/>
    </row>
    <row r="383" spans="7:10" x14ac:dyDescent="0.2">
      <c r="G383" s="39"/>
      <c r="H383" s="39"/>
      <c r="I383" s="39"/>
      <c r="J383" s="39"/>
    </row>
    <row r="384" spans="7:10" x14ac:dyDescent="0.2">
      <c r="G384" s="39"/>
      <c r="H384" s="39"/>
      <c r="I384" s="39"/>
      <c r="J384" s="39"/>
    </row>
    <row r="385" spans="7:10" x14ac:dyDescent="0.2">
      <c r="G385" s="39"/>
      <c r="H385" s="39"/>
      <c r="I385" s="39"/>
      <c r="J385" s="39"/>
    </row>
    <row r="386" spans="7:10" x14ac:dyDescent="0.2">
      <c r="G386" s="39"/>
      <c r="H386" s="39"/>
      <c r="I386" s="39"/>
      <c r="J386" s="39"/>
    </row>
    <row r="387" spans="7:10" x14ac:dyDescent="0.2">
      <c r="G387" s="39"/>
      <c r="H387" s="39"/>
      <c r="I387" s="39"/>
      <c r="J387" s="39"/>
    </row>
    <row r="388" spans="7:10" x14ac:dyDescent="0.2">
      <c r="G388" s="39"/>
      <c r="H388" s="39"/>
      <c r="I388" s="39"/>
      <c r="J388" s="39"/>
    </row>
    <row r="389" spans="7:10" x14ac:dyDescent="0.2">
      <c r="G389" s="39"/>
      <c r="H389" s="39"/>
      <c r="I389" s="39"/>
      <c r="J389" s="39"/>
    </row>
    <row r="390" spans="7:10" x14ac:dyDescent="0.2">
      <c r="G390" s="39"/>
      <c r="H390" s="39"/>
      <c r="I390" s="39"/>
      <c r="J390" s="39"/>
    </row>
    <row r="391" spans="7:10" x14ac:dyDescent="0.2">
      <c r="G391" s="39"/>
      <c r="H391" s="39"/>
      <c r="I391" s="39"/>
      <c r="J391" s="39"/>
    </row>
    <row r="392" spans="7:10" x14ac:dyDescent="0.2">
      <c r="G392" s="39"/>
      <c r="H392" s="39"/>
      <c r="I392" s="39"/>
      <c r="J392" s="39"/>
    </row>
    <row r="393" spans="7:10" x14ac:dyDescent="0.2">
      <c r="G393" s="39"/>
      <c r="H393" s="39"/>
      <c r="I393" s="39"/>
      <c r="J393" s="39"/>
    </row>
    <row r="394" spans="7:10" x14ac:dyDescent="0.2">
      <c r="G394" s="39"/>
      <c r="H394" s="39"/>
      <c r="I394" s="39"/>
      <c r="J394" s="39"/>
    </row>
    <row r="395" spans="7:10" x14ac:dyDescent="0.2">
      <c r="G395" s="39"/>
      <c r="H395" s="39"/>
      <c r="I395" s="39"/>
      <c r="J395" s="39"/>
    </row>
    <row r="396" spans="7:10" x14ac:dyDescent="0.2">
      <c r="G396" s="39"/>
      <c r="H396" s="39"/>
      <c r="I396" s="39"/>
      <c r="J396" s="39"/>
    </row>
    <row r="397" spans="7:10" x14ac:dyDescent="0.2">
      <c r="G397" s="39"/>
      <c r="H397" s="39"/>
      <c r="I397" s="39"/>
      <c r="J397" s="39"/>
    </row>
    <row r="398" spans="7:10" x14ac:dyDescent="0.2">
      <c r="G398" s="39"/>
      <c r="H398" s="39"/>
      <c r="I398" s="39"/>
      <c r="J398" s="39"/>
    </row>
    <row r="399" spans="7:10" x14ac:dyDescent="0.2">
      <c r="G399" s="39"/>
      <c r="H399" s="39"/>
      <c r="I399" s="39"/>
      <c r="J399" s="39"/>
    </row>
    <row r="400" spans="7:10" x14ac:dyDescent="0.2">
      <c r="G400" s="39"/>
      <c r="H400" s="39"/>
      <c r="I400" s="39"/>
      <c r="J400" s="39"/>
    </row>
    <row r="401" spans="7:10" x14ac:dyDescent="0.2">
      <c r="G401" s="39"/>
      <c r="H401" s="39"/>
      <c r="I401" s="39"/>
      <c r="J401" s="39"/>
    </row>
    <row r="402" spans="7:10" x14ac:dyDescent="0.2">
      <c r="G402" s="39"/>
      <c r="H402" s="39"/>
      <c r="I402" s="39"/>
      <c r="J402" s="39"/>
    </row>
    <row r="403" spans="7:10" x14ac:dyDescent="0.2">
      <c r="G403" s="39"/>
      <c r="H403" s="39"/>
      <c r="I403" s="39"/>
      <c r="J403" s="39"/>
    </row>
    <row r="404" spans="7:10" x14ac:dyDescent="0.2">
      <c r="G404" s="39"/>
      <c r="H404" s="39"/>
      <c r="I404" s="39"/>
      <c r="J404" s="39"/>
    </row>
    <row r="405" spans="7:10" x14ac:dyDescent="0.2">
      <c r="G405" s="39"/>
      <c r="H405" s="39"/>
      <c r="I405" s="39"/>
      <c r="J405" s="39"/>
    </row>
    <row r="406" spans="7:10" x14ac:dyDescent="0.2">
      <c r="G406" s="39"/>
      <c r="H406" s="39"/>
      <c r="I406" s="39"/>
      <c r="J406" s="39"/>
    </row>
    <row r="407" spans="7:10" x14ac:dyDescent="0.2">
      <c r="G407" s="39"/>
      <c r="H407" s="39"/>
      <c r="I407" s="39"/>
      <c r="J407" s="39"/>
    </row>
    <row r="408" spans="7:10" x14ac:dyDescent="0.2">
      <c r="G408" s="39"/>
      <c r="H408" s="39"/>
      <c r="I408" s="39"/>
      <c r="J408" s="39"/>
    </row>
    <row r="409" spans="7:10" x14ac:dyDescent="0.2">
      <c r="G409" s="39"/>
      <c r="H409" s="39"/>
      <c r="I409" s="39"/>
      <c r="J409" s="39"/>
    </row>
    <row r="410" spans="7:10" x14ac:dyDescent="0.2">
      <c r="G410" s="39"/>
      <c r="H410" s="39"/>
      <c r="I410" s="39"/>
      <c r="J410" s="39"/>
    </row>
    <row r="411" spans="7:10" x14ac:dyDescent="0.2">
      <c r="G411" s="39"/>
      <c r="H411" s="39"/>
      <c r="I411" s="39"/>
      <c r="J411" s="39"/>
    </row>
    <row r="412" spans="7:10" x14ac:dyDescent="0.2">
      <c r="G412" s="39"/>
      <c r="H412" s="39"/>
      <c r="I412" s="39"/>
      <c r="J412" s="39"/>
    </row>
    <row r="413" spans="7:10" x14ac:dyDescent="0.2">
      <c r="G413" s="39"/>
      <c r="H413" s="39"/>
      <c r="I413" s="39"/>
      <c r="J413" s="39"/>
    </row>
    <row r="414" spans="7:10" x14ac:dyDescent="0.2">
      <c r="G414" s="39"/>
      <c r="H414" s="39"/>
      <c r="I414" s="39"/>
      <c r="J414" s="39"/>
    </row>
    <row r="415" spans="7:10" x14ac:dyDescent="0.2">
      <c r="G415" s="39"/>
      <c r="H415" s="39"/>
      <c r="I415" s="39"/>
      <c r="J415" s="39"/>
    </row>
    <row r="416" spans="7:10" x14ac:dyDescent="0.2">
      <c r="G416" s="39"/>
      <c r="H416" s="39"/>
      <c r="I416" s="39"/>
      <c r="J416" s="39"/>
    </row>
    <row r="417" spans="7:10" x14ac:dyDescent="0.2">
      <c r="G417" s="39"/>
      <c r="H417" s="39"/>
      <c r="I417" s="39"/>
      <c r="J417" s="39"/>
    </row>
    <row r="418" spans="7:10" x14ac:dyDescent="0.2">
      <c r="G418" s="39"/>
      <c r="H418" s="39"/>
      <c r="I418" s="39"/>
      <c r="J418" s="39"/>
    </row>
    <row r="419" spans="7:10" x14ac:dyDescent="0.2">
      <c r="G419" s="39"/>
      <c r="H419" s="39"/>
      <c r="I419" s="39"/>
      <c r="J419" s="39"/>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19"/>
  <sheetViews>
    <sheetView tabSelected="1" workbookViewId="0">
      <selection activeCell="A25" sqref="A25"/>
    </sheetView>
  </sheetViews>
  <sheetFormatPr defaultRowHeight="12.75" x14ac:dyDescent="0.2"/>
  <cols>
    <col min="1" max="1" width="3.42578125" style="21" customWidth="1"/>
    <col min="2" max="2" width="10.28515625" style="21" customWidth="1"/>
    <col min="3" max="3" width="6.28515625" style="21" customWidth="1"/>
    <col min="4" max="4" width="6" style="21" customWidth="1"/>
    <col min="5" max="5" width="10.85546875" style="21" customWidth="1"/>
    <col min="6" max="6" width="8.7109375" style="21" customWidth="1"/>
    <col min="7" max="7" width="8.85546875" style="21" customWidth="1"/>
    <col min="8" max="8" width="9.42578125" style="21" customWidth="1"/>
    <col min="9" max="9" width="10.42578125" style="21" customWidth="1"/>
    <col min="10" max="10" width="9.42578125" style="21" customWidth="1"/>
    <col min="11" max="11" width="10.7109375" style="21" customWidth="1"/>
    <col min="12" max="14" width="9.42578125" style="21" customWidth="1"/>
    <col min="15" max="15" width="7.7109375" style="21" bestFit="1" customWidth="1"/>
    <col min="16" max="16" width="9.140625" style="21"/>
    <col min="17" max="17" width="9.42578125" style="21" customWidth="1"/>
    <col min="18" max="19" width="10.28515625" style="21" customWidth="1"/>
    <col min="20" max="20" width="12.5703125" style="21" customWidth="1"/>
    <col min="21" max="22" width="8.85546875" style="38" customWidth="1"/>
    <col min="23" max="23" width="10.7109375" style="38" customWidth="1"/>
    <col min="24" max="24" width="11.5703125" style="21" customWidth="1"/>
    <col min="25" max="26" width="11" style="21" customWidth="1"/>
    <col min="27" max="27" width="10.28515625" style="21" bestFit="1" customWidth="1"/>
    <col min="28" max="16384" width="9.140625" style="21"/>
  </cols>
  <sheetData>
    <row r="1" spans="2:52" x14ac:dyDescent="0.2">
      <c r="B1" s="22" t="s">
        <v>57</v>
      </c>
      <c r="C1" s="23"/>
      <c r="D1" s="23"/>
      <c r="E1" s="23"/>
      <c r="F1" s="23"/>
      <c r="G1" s="23"/>
      <c r="H1" s="23"/>
      <c r="I1" s="23"/>
      <c r="J1" s="23"/>
      <c r="K1" s="23"/>
      <c r="L1" s="23"/>
      <c r="M1" s="23"/>
      <c r="N1" s="23"/>
      <c r="O1" s="23"/>
      <c r="P1" s="23"/>
      <c r="Q1" s="23"/>
      <c r="R1" s="45"/>
      <c r="S1" s="23"/>
      <c r="T1" s="23"/>
      <c r="U1" s="48"/>
      <c r="V1" s="48"/>
      <c r="W1" s="48"/>
      <c r="X1" s="24"/>
      <c r="Y1" s="24"/>
      <c r="Z1" s="24"/>
      <c r="AA1" s="25"/>
      <c r="AU1" s="21" t="s">
        <v>89</v>
      </c>
      <c r="AY1" s="21" t="s">
        <v>98</v>
      </c>
    </row>
    <row r="2" spans="2:52" x14ac:dyDescent="0.2">
      <c r="B2" s="26" t="s">
        <v>78</v>
      </c>
      <c r="C2" s="24"/>
      <c r="D2" s="24"/>
      <c r="E2" s="24"/>
      <c r="F2" s="20">
        <v>4</v>
      </c>
      <c r="G2" s="24"/>
      <c r="H2" s="24" t="s">
        <v>2</v>
      </c>
      <c r="I2" s="24"/>
      <c r="J2" s="24">
        <v>0.04</v>
      </c>
      <c r="K2" s="24"/>
      <c r="L2" s="24" t="s">
        <v>86</v>
      </c>
      <c r="M2" s="24"/>
      <c r="N2" s="45">
        <v>40000</v>
      </c>
      <c r="O2" s="24"/>
      <c r="S2" s="45"/>
      <c r="T2" s="51"/>
      <c r="U2" s="50"/>
      <c r="V2" s="45"/>
    </row>
    <row r="3" spans="2:52" x14ac:dyDescent="0.2">
      <c r="B3" s="26" t="s">
        <v>1</v>
      </c>
      <c r="C3" s="24"/>
      <c r="D3" s="24"/>
      <c r="E3" s="24"/>
      <c r="F3" s="20">
        <v>240</v>
      </c>
      <c r="G3" s="24"/>
      <c r="H3" s="24" t="s">
        <v>4</v>
      </c>
      <c r="I3" s="24"/>
      <c r="J3" s="24">
        <v>0</v>
      </c>
      <c r="K3" s="24"/>
      <c r="L3" s="24" t="s">
        <v>87</v>
      </c>
      <c r="M3" s="24"/>
      <c r="N3" s="45">
        <v>5</v>
      </c>
      <c r="O3" s="24"/>
      <c r="S3" s="46"/>
      <c r="T3" s="46"/>
      <c r="U3" s="45"/>
      <c r="V3" s="45"/>
      <c r="AU3" s="21" t="s">
        <v>90</v>
      </c>
      <c r="AV3" s="21" t="s">
        <v>11</v>
      </c>
      <c r="AW3" s="21" t="s">
        <v>91</v>
      </c>
      <c r="AY3" s="21" t="s">
        <v>72</v>
      </c>
      <c r="AZ3" s="21" t="s">
        <v>11</v>
      </c>
    </row>
    <row r="4" spans="2:52" x14ac:dyDescent="0.2">
      <c r="B4" s="26" t="s">
        <v>148</v>
      </c>
      <c r="C4" s="24"/>
      <c r="D4" s="24"/>
      <c r="E4" s="24"/>
      <c r="F4" s="24">
        <v>0.1</v>
      </c>
      <c r="G4" s="24"/>
      <c r="H4" s="24" t="s">
        <v>45</v>
      </c>
      <c r="I4" s="24"/>
      <c r="J4" s="24">
        <v>0.01</v>
      </c>
      <c r="K4" s="24"/>
      <c r="N4" s="45"/>
      <c r="S4" s="24"/>
      <c r="T4" s="24"/>
      <c r="U4" s="45"/>
      <c r="V4" s="45"/>
      <c r="AU4" s="21">
        <v>0</v>
      </c>
      <c r="AV4" s="21">
        <v>0</v>
      </c>
      <c r="AW4" s="21">
        <v>0</v>
      </c>
      <c r="AY4" s="21">
        <v>0</v>
      </c>
      <c r="AZ4" s="21">
        <v>0.02</v>
      </c>
    </row>
    <row r="5" spans="2:52" x14ac:dyDescent="0.2">
      <c r="B5" s="30"/>
      <c r="C5" s="31"/>
      <c r="D5" s="31"/>
      <c r="E5" s="31"/>
      <c r="F5" s="31"/>
      <c r="G5" s="31"/>
      <c r="H5" s="31" t="s">
        <v>147</v>
      </c>
      <c r="I5" s="31"/>
      <c r="J5" s="31">
        <v>0.02</v>
      </c>
      <c r="K5" s="31"/>
      <c r="L5" s="31"/>
      <c r="M5" s="31"/>
      <c r="N5" s="31"/>
      <c r="O5" s="31"/>
      <c r="P5" s="31"/>
      <c r="Q5" s="31"/>
      <c r="R5" s="45"/>
      <c r="S5" s="24"/>
      <c r="T5" s="24"/>
      <c r="U5" s="45"/>
      <c r="V5" s="45"/>
      <c r="AU5" s="21">
        <f>AU4+1</f>
        <v>1</v>
      </c>
      <c r="AV5" s="21">
        <v>0</v>
      </c>
      <c r="AW5" s="21">
        <v>0</v>
      </c>
      <c r="AY5" s="21">
        <v>11</v>
      </c>
      <c r="AZ5" s="21">
        <v>0.01</v>
      </c>
    </row>
    <row r="6" spans="2:52" x14ac:dyDescent="0.2">
      <c r="AU6" s="21">
        <f t="shared" ref="AU6:AU24" si="0">AU5+1</f>
        <v>2</v>
      </c>
      <c r="AV6" s="21">
        <v>0</v>
      </c>
      <c r="AW6" s="21">
        <v>0</v>
      </c>
      <c r="AY6" s="21">
        <v>20</v>
      </c>
      <c r="AZ6" s="21">
        <v>0</v>
      </c>
    </row>
    <row r="7" spans="2:52" x14ac:dyDescent="0.2">
      <c r="N7" s="24"/>
      <c r="AU7" s="21">
        <f t="shared" si="0"/>
        <v>3</v>
      </c>
      <c r="AV7" s="21">
        <v>0</v>
      </c>
      <c r="AW7" s="21">
        <v>0</v>
      </c>
      <c r="AY7" s="21">
        <v>220</v>
      </c>
      <c r="AZ7" s="21">
        <v>-0.01</v>
      </c>
    </row>
    <row r="8" spans="2:52" x14ac:dyDescent="0.2">
      <c r="M8" s="21" t="s">
        <v>155</v>
      </c>
      <c r="AU8" s="21">
        <f t="shared" si="0"/>
        <v>4</v>
      </c>
      <c r="AV8" s="21">
        <v>0</v>
      </c>
      <c r="AW8" s="21">
        <v>0.01</v>
      </c>
    </row>
    <row r="9" spans="2:52" x14ac:dyDescent="0.2">
      <c r="N9" s="24"/>
      <c r="AU9" s="21">
        <f t="shared" si="0"/>
        <v>5</v>
      </c>
      <c r="AV9" s="21">
        <v>0</v>
      </c>
      <c r="AW9" s="21">
        <v>0.02</v>
      </c>
    </row>
    <row r="10" spans="2:52" x14ac:dyDescent="0.2">
      <c r="H10" s="55" t="s">
        <v>150</v>
      </c>
      <c r="N10" s="35"/>
      <c r="AU10" s="21">
        <f t="shared" si="0"/>
        <v>6</v>
      </c>
      <c r="AV10" s="21">
        <v>0</v>
      </c>
      <c r="AW10" s="21">
        <v>0.04</v>
      </c>
    </row>
    <row r="11" spans="2:52" x14ac:dyDescent="0.2">
      <c r="N11" s="35"/>
      <c r="AU11" s="21">
        <f t="shared" si="0"/>
        <v>7</v>
      </c>
      <c r="AV11" s="21">
        <v>0</v>
      </c>
      <c r="AW11" s="21">
        <f>AW10+0.02</f>
        <v>0.06</v>
      </c>
    </row>
    <row r="12" spans="2:52" x14ac:dyDescent="0.2">
      <c r="N12" s="35"/>
      <c r="AU12" s="21">
        <f t="shared" si="0"/>
        <v>8</v>
      </c>
      <c r="AV12" s="21">
        <v>0</v>
      </c>
      <c r="AW12" s="21">
        <f>AW11+0.02</f>
        <v>0.08</v>
      </c>
    </row>
    <row r="13" spans="2:52" x14ac:dyDescent="0.2">
      <c r="N13" s="24"/>
      <c r="AU13" s="21">
        <f t="shared" si="0"/>
        <v>9</v>
      </c>
      <c r="AV13" s="21">
        <v>0</v>
      </c>
      <c r="AW13" s="21">
        <f>AW12+0.02</f>
        <v>0.1</v>
      </c>
    </row>
    <row r="14" spans="2:52" x14ac:dyDescent="0.2">
      <c r="N14" s="24"/>
      <c r="AU14" s="21">
        <f t="shared" si="0"/>
        <v>10</v>
      </c>
      <c r="AV14" s="21">
        <v>0</v>
      </c>
      <c r="AW14" s="21">
        <f>AW13+0.02</f>
        <v>0.12000000000000001</v>
      </c>
    </row>
    <row r="15" spans="2:52" x14ac:dyDescent="0.2">
      <c r="N15" s="24"/>
      <c r="AU15" s="21">
        <f t="shared" si="0"/>
        <v>11</v>
      </c>
      <c r="AV15" s="21">
        <v>0</v>
      </c>
      <c r="AW15" s="21">
        <f>AW14+0.04</f>
        <v>0.16</v>
      </c>
    </row>
    <row r="16" spans="2:52" x14ac:dyDescent="0.2">
      <c r="AU16" s="21">
        <f t="shared" si="0"/>
        <v>12</v>
      </c>
      <c r="AV16" s="21">
        <v>0</v>
      </c>
      <c r="AW16" s="21">
        <f>AW15+0.04</f>
        <v>0.2</v>
      </c>
    </row>
    <row r="17" spans="1:49" x14ac:dyDescent="0.2">
      <c r="B17" s="37" t="s">
        <v>59</v>
      </c>
      <c r="F17" s="21" t="s">
        <v>146</v>
      </c>
      <c r="AU17" s="21">
        <f t="shared" si="0"/>
        <v>13</v>
      </c>
      <c r="AV17" s="21">
        <v>0</v>
      </c>
      <c r="AW17" s="21">
        <f>AW16+0.04</f>
        <v>0.24000000000000002</v>
      </c>
    </row>
    <row r="18" spans="1:49" x14ac:dyDescent="0.2">
      <c r="A18" s="21" t="s">
        <v>100</v>
      </c>
      <c r="B18" s="21" t="s">
        <v>40</v>
      </c>
      <c r="C18" s="21" t="s">
        <v>0</v>
      </c>
      <c r="D18" s="21" t="s">
        <v>72</v>
      </c>
      <c r="E18" s="21" t="s">
        <v>145</v>
      </c>
      <c r="F18" s="21" t="s">
        <v>145</v>
      </c>
      <c r="G18" s="21" t="s">
        <v>91</v>
      </c>
      <c r="H18" s="21" t="s">
        <v>11</v>
      </c>
      <c r="I18" s="21" t="s">
        <v>12</v>
      </c>
      <c r="J18" s="21" t="s">
        <v>13</v>
      </c>
      <c r="K18" s="21" t="s">
        <v>112</v>
      </c>
      <c r="L18" s="21" t="s">
        <v>99</v>
      </c>
      <c r="M18" s="21" t="s">
        <v>107</v>
      </c>
      <c r="N18" s="21" t="s">
        <v>108</v>
      </c>
      <c r="O18" s="38" t="s">
        <v>109</v>
      </c>
      <c r="P18" s="38" t="s">
        <v>110</v>
      </c>
      <c r="Q18" s="38" t="s">
        <v>111</v>
      </c>
      <c r="R18" s="21" t="s">
        <v>76</v>
      </c>
      <c r="S18" s="21" t="s">
        <v>77</v>
      </c>
      <c r="U18" s="21"/>
      <c r="V18" s="21"/>
      <c r="W18" s="21"/>
      <c r="AU18" s="21">
        <f t="shared" si="0"/>
        <v>14</v>
      </c>
      <c r="AV18" s="21">
        <v>0</v>
      </c>
      <c r="AW18" s="21">
        <f t="shared" ref="AW18:AW24" si="1">AW17+0.15</f>
        <v>0.39</v>
      </c>
    </row>
    <row r="19" spans="1:49" x14ac:dyDescent="0.2">
      <c r="A19" s="21">
        <v>1</v>
      </c>
      <c r="B19" s="38">
        <v>0</v>
      </c>
      <c r="C19" s="21" t="s">
        <v>16</v>
      </c>
      <c r="D19" s="21">
        <v>240</v>
      </c>
      <c r="E19" s="21">
        <v>0</v>
      </c>
      <c r="F19" s="21">
        <f>IF(Q19&gt;$N$2,E19+$N$3,E19)</f>
        <v>0</v>
      </c>
      <c r="G19" s="39">
        <f>VLOOKUP(E19,Trans,2,FALSE)</f>
        <v>0</v>
      </c>
      <c r="H19" s="53">
        <v>0.04</v>
      </c>
      <c r="I19" s="40">
        <v>25</v>
      </c>
      <c r="J19" s="40">
        <v>25.04</v>
      </c>
      <c r="K19" s="21">
        <f>(I19+J19)/2</f>
        <v>25.02</v>
      </c>
      <c r="L19" s="21" t="str">
        <f>IF(C19="Buy",I19,IF(C19="Sell",J19,""))</f>
        <v/>
      </c>
      <c r="O19" s="38"/>
      <c r="P19" s="38"/>
      <c r="Q19" s="38">
        <v>1.0000000000000001E-5</v>
      </c>
      <c r="R19" s="38"/>
      <c r="U19" s="21"/>
      <c r="V19" s="21"/>
      <c r="W19" s="21"/>
      <c r="AU19" s="21">
        <f t="shared" si="0"/>
        <v>15</v>
      </c>
      <c r="AV19" s="21">
        <v>0</v>
      </c>
      <c r="AW19" s="21">
        <f t="shared" si="1"/>
        <v>0.54</v>
      </c>
    </row>
    <row r="20" spans="1:49" x14ac:dyDescent="0.2">
      <c r="A20" s="21">
        <f>A19+1</f>
        <v>2</v>
      </c>
      <c r="B20" s="38">
        <f ca="1">model1!B20</f>
        <v>83.288638018797116</v>
      </c>
      <c r="C20" s="21" t="s">
        <v>39</v>
      </c>
      <c r="D20" s="21">
        <v>240</v>
      </c>
      <c r="E20" s="21">
        <f t="shared" ref="E20:E33" si="2">IF(C20="Sell",E19-1,IF(C20="Buy",E19+1,IF(AND(C20="null",E19&gt;0),E19-1,IF(AND(C20="null",E19&lt;0),E19+1,E19))))</f>
        <v>-1</v>
      </c>
      <c r="F20" s="21">
        <f t="shared" ref="F20:F51" si="3">IF(ABS(Q20)&gt;$N$2,ABS(E20)+$N$3,ABS(E20))</f>
        <v>1</v>
      </c>
      <c r="G20" s="39">
        <f t="shared" ref="G20:G51" si="4">MAX($J$3,IF(C20&lt;&gt;"null",VLOOKUP(F20,Transs3,3,FALSE),ROUND(G19*(1-$F$4),2)))</f>
        <v>0</v>
      </c>
      <c r="H20" s="54">
        <f t="shared" ref="H20:H51" si="5">ROUND(MAX($J$2,G20+$J$4,IF(C20&lt;&gt;"null",VLOOKUP(F20,Transs3,2,FALSE)+VLOOKUP(D20,Intensity2,2,TRUE)+H19,H19-$J$5)),2)</f>
        <v>0.04</v>
      </c>
      <c r="I20" s="40">
        <f>IF(C20="Sell",J20-H19,IF(C20="Buy",I19-G19,((I19+J19)/2-H19/2)))</f>
        <v>25</v>
      </c>
      <c r="J20" s="40">
        <f>IF(C20="Sell",J19+G19,IF(C20="Buy",I20+H19,((I19+J19)/2+H19/2)))</f>
        <v>25.04</v>
      </c>
      <c r="K20" s="21">
        <f>(I20+J20)/2</f>
        <v>25.02</v>
      </c>
      <c r="L20" s="21">
        <f t="shared" ref="L20:L51" si="6">IF(C20="Buy",I19,IF(C20="Sell",J19,""))</f>
        <v>25.04</v>
      </c>
      <c r="M20" s="47">
        <f t="shared" ref="M20:M51" si="7">IF(C20="Buy",(L20*10000+O19*M19)/(O19+10000),M19)</f>
        <v>0</v>
      </c>
      <c r="N20" s="47">
        <f t="shared" ref="N20:N51" si="8">IF(C20="Sell",(L20*10000+P19*N19)/(P19+10000),N19)</f>
        <v>25.04</v>
      </c>
      <c r="O20" s="38">
        <f t="shared" ref="O20:O51" si="9">IF(C20="Buy",O19+10000,O19)</f>
        <v>0</v>
      </c>
      <c r="P20" s="38">
        <f t="shared" ref="P20:P51" si="10">IF(C20="Sell",P19+10000,P19)</f>
        <v>10000</v>
      </c>
      <c r="Q20" s="38">
        <f>O20-P20</f>
        <v>-10000</v>
      </c>
      <c r="R20" s="38">
        <f>P20*N20-O20*M20</f>
        <v>250400</v>
      </c>
      <c r="S20" s="38">
        <f>Q20*K20+R20</f>
        <v>200</v>
      </c>
      <c r="U20" s="21"/>
      <c r="V20" s="21"/>
      <c r="W20" s="21"/>
      <c r="AU20" s="21">
        <f t="shared" si="0"/>
        <v>16</v>
      </c>
      <c r="AV20" s="21">
        <v>0</v>
      </c>
      <c r="AW20" s="21">
        <f t="shared" si="1"/>
        <v>0.69000000000000006</v>
      </c>
    </row>
    <row r="21" spans="1:49" x14ac:dyDescent="0.2">
      <c r="A21" s="21">
        <f t="shared" ref="A21:A84" si="11">A20+1</f>
        <v>3</v>
      </c>
      <c r="B21" s="38">
        <f ca="1">model1!B21</f>
        <v>142.33288582130433</v>
      </c>
      <c r="C21" s="21" t="s">
        <v>39</v>
      </c>
      <c r="D21" s="21">
        <v>240</v>
      </c>
      <c r="E21" s="21">
        <f t="shared" si="2"/>
        <v>-2</v>
      </c>
      <c r="F21" s="21">
        <f t="shared" si="3"/>
        <v>2</v>
      </c>
      <c r="G21" s="39">
        <f t="shared" si="4"/>
        <v>0</v>
      </c>
      <c r="H21" s="54">
        <f t="shared" si="5"/>
        <v>0.04</v>
      </c>
      <c r="I21" s="40">
        <f t="shared" ref="I21:I84" si="12">IF(C21="Sell",J21-H20,IF(C21="Buy",I20-G20,((I20+J20)/2-H20/2)))</f>
        <v>25</v>
      </c>
      <c r="J21" s="40">
        <f t="shared" ref="J21:J84" si="13">IF(C21="Sell",J20+G20,IF(C21="Buy",I21+H20,((I20+J20)/2+H20/2)))</f>
        <v>25.04</v>
      </c>
      <c r="K21" s="21">
        <f t="shared" ref="K21:K84" si="14">(I21+J21)/2</f>
        <v>25.02</v>
      </c>
      <c r="L21" s="21">
        <f t="shared" si="6"/>
        <v>25.04</v>
      </c>
      <c r="M21" s="47">
        <f t="shared" si="7"/>
        <v>0</v>
      </c>
      <c r="N21" s="47">
        <f t="shared" si="8"/>
        <v>25.04</v>
      </c>
      <c r="O21" s="38">
        <f t="shared" si="9"/>
        <v>0</v>
      </c>
      <c r="P21" s="38">
        <f t="shared" si="10"/>
        <v>20000</v>
      </c>
      <c r="Q21" s="38">
        <f t="shared" ref="Q21:Q84" si="15">O21-P21</f>
        <v>-20000</v>
      </c>
      <c r="R21" s="38">
        <f t="shared" ref="R21:R84" si="16">P21*N21-O21*M21</f>
        <v>500800</v>
      </c>
      <c r="S21" s="38">
        <f t="shared" ref="S21:S84" si="17">Q21*K21+R21</f>
        <v>400</v>
      </c>
      <c r="U21" s="21"/>
      <c r="V21" s="21"/>
      <c r="W21" s="21"/>
      <c r="AU21" s="21">
        <f t="shared" si="0"/>
        <v>17</v>
      </c>
      <c r="AV21" s="21">
        <v>0</v>
      </c>
      <c r="AW21" s="21">
        <f t="shared" si="1"/>
        <v>0.84000000000000008</v>
      </c>
    </row>
    <row r="22" spans="1:49" x14ac:dyDescent="0.2">
      <c r="A22" s="21">
        <f t="shared" si="11"/>
        <v>4</v>
      </c>
      <c r="B22" s="38">
        <f ca="1">model1!B22</f>
        <v>173.1931891137823</v>
      </c>
      <c r="C22" s="21" t="s">
        <v>39</v>
      </c>
      <c r="D22" s="21">
        <v>240</v>
      </c>
      <c r="E22" s="21">
        <f t="shared" si="2"/>
        <v>-3</v>
      </c>
      <c r="F22" s="21">
        <f t="shared" si="3"/>
        <v>3</v>
      </c>
      <c r="G22" s="39">
        <f t="shared" si="4"/>
        <v>0</v>
      </c>
      <c r="H22" s="54">
        <f t="shared" si="5"/>
        <v>0.04</v>
      </c>
      <c r="I22" s="40">
        <f t="shared" si="12"/>
        <v>25</v>
      </c>
      <c r="J22" s="40">
        <f t="shared" si="13"/>
        <v>25.04</v>
      </c>
      <c r="K22" s="21">
        <f t="shared" si="14"/>
        <v>25.02</v>
      </c>
      <c r="L22" s="21">
        <f t="shared" si="6"/>
        <v>25.04</v>
      </c>
      <c r="M22" s="47">
        <f t="shared" si="7"/>
        <v>0</v>
      </c>
      <c r="N22" s="47">
        <f t="shared" si="8"/>
        <v>25.04</v>
      </c>
      <c r="O22" s="38">
        <f t="shared" si="9"/>
        <v>0</v>
      </c>
      <c r="P22" s="38">
        <f t="shared" si="10"/>
        <v>30000</v>
      </c>
      <c r="Q22" s="38">
        <f t="shared" si="15"/>
        <v>-30000</v>
      </c>
      <c r="R22" s="38">
        <f t="shared" si="16"/>
        <v>751200</v>
      </c>
      <c r="S22" s="38">
        <f t="shared" si="17"/>
        <v>600</v>
      </c>
      <c r="U22" s="21"/>
      <c r="V22" s="21"/>
      <c r="W22" s="21"/>
      <c r="AU22" s="21">
        <f t="shared" si="0"/>
        <v>18</v>
      </c>
      <c r="AV22" s="21">
        <v>0</v>
      </c>
      <c r="AW22" s="21">
        <f t="shared" si="1"/>
        <v>0.9900000000000001</v>
      </c>
    </row>
    <row r="23" spans="1:49" x14ac:dyDescent="0.2">
      <c r="A23" s="21">
        <f t="shared" si="11"/>
        <v>5</v>
      </c>
      <c r="B23" s="38">
        <f ca="1">model1!B23</f>
        <v>255.49240865264954</v>
      </c>
      <c r="C23" s="21" t="s">
        <v>39</v>
      </c>
      <c r="D23" s="38">
        <f t="shared" ref="D23:D86" ca="1" si="18">((B23-B22)+(B22-B21)+(B21-B20)+(B20-B19))/4</f>
        <v>63.873102163162386</v>
      </c>
      <c r="E23" s="21">
        <f t="shared" si="2"/>
        <v>-4</v>
      </c>
      <c r="F23" s="21">
        <f t="shared" si="3"/>
        <v>4</v>
      </c>
      <c r="G23" s="39">
        <f>MAX($J$3,IF(C23&lt;&gt;"null",VLOOKUP(F23,Transs3,3,FALSE),ROUND(G22*(1-$F$4),2)))</f>
        <v>0.01</v>
      </c>
      <c r="H23" s="54">
        <f t="shared" ca="1" si="5"/>
        <v>0.04</v>
      </c>
      <c r="I23" s="40">
        <f t="shared" si="12"/>
        <v>25</v>
      </c>
      <c r="J23" s="40">
        <f t="shared" si="13"/>
        <v>25.04</v>
      </c>
      <c r="K23" s="21">
        <f t="shared" si="14"/>
        <v>25.02</v>
      </c>
      <c r="L23" s="21">
        <f t="shared" si="6"/>
        <v>25.04</v>
      </c>
      <c r="M23" s="47">
        <f t="shared" si="7"/>
        <v>0</v>
      </c>
      <c r="N23" s="47">
        <f t="shared" si="8"/>
        <v>25.04</v>
      </c>
      <c r="O23" s="38">
        <f t="shared" si="9"/>
        <v>0</v>
      </c>
      <c r="P23" s="38">
        <f t="shared" si="10"/>
        <v>40000</v>
      </c>
      <c r="Q23" s="38">
        <f t="shared" si="15"/>
        <v>-40000</v>
      </c>
      <c r="R23" s="38">
        <f t="shared" si="16"/>
        <v>1001600</v>
      </c>
      <c r="S23" s="38">
        <f t="shared" si="17"/>
        <v>800</v>
      </c>
      <c r="U23" s="21"/>
      <c r="V23" s="21"/>
      <c r="W23" s="21"/>
      <c r="AU23" s="21">
        <f t="shared" si="0"/>
        <v>19</v>
      </c>
      <c r="AV23" s="21">
        <v>0</v>
      </c>
      <c r="AW23" s="21">
        <f t="shared" si="1"/>
        <v>1.1400000000000001</v>
      </c>
    </row>
    <row r="24" spans="1:49" x14ac:dyDescent="0.2">
      <c r="A24" s="21">
        <f t="shared" si="11"/>
        <v>6</v>
      </c>
      <c r="B24" s="38">
        <f ca="1">model1!B24</f>
        <v>414.90041426418861</v>
      </c>
      <c r="C24" s="21" t="s">
        <v>39</v>
      </c>
      <c r="D24" s="38">
        <f t="shared" ca="1" si="18"/>
        <v>82.902944061347881</v>
      </c>
      <c r="E24" s="21">
        <f t="shared" si="2"/>
        <v>-5</v>
      </c>
      <c r="F24" s="21">
        <f t="shared" si="3"/>
        <v>10</v>
      </c>
      <c r="G24" s="39">
        <f t="shared" si="4"/>
        <v>0.12000000000000001</v>
      </c>
      <c r="H24" s="54">
        <f t="shared" ca="1" si="5"/>
        <v>0.13</v>
      </c>
      <c r="I24" s="40">
        <f t="shared" ca="1" si="12"/>
        <v>25.01</v>
      </c>
      <c r="J24" s="40">
        <f t="shared" si="13"/>
        <v>25.05</v>
      </c>
      <c r="K24" s="21">
        <f t="shared" ca="1" si="14"/>
        <v>25.03</v>
      </c>
      <c r="L24" s="21">
        <f t="shared" si="6"/>
        <v>25.04</v>
      </c>
      <c r="M24" s="47">
        <f t="shared" si="7"/>
        <v>0</v>
      </c>
      <c r="N24" s="47">
        <f t="shared" si="8"/>
        <v>25.04</v>
      </c>
      <c r="O24" s="38">
        <f t="shared" si="9"/>
        <v>0</v>
      </c>
      <c r="P24" s="38">
        <f t="shared" si="10"/>
        <v>50000</v>
      </c>
      <c r="Q24" s="38">
        <f t="shared" si="15"/>
        <v>-50000</v>
      </c>
      <c r="R24" s="38">
        <f t="shared" si="16"/>
        <v>1252000</v>
      </c>
      <c r="S24" s="38">
        <f t="shared" ca="1" si="17"/>
        <v>500</v>
      </c>
      <c r="U24" s="21"/>
      <c r="V24" s="21"/>
      <c r="W24" s="21"/>
      <c r="AU24" s="21">
        <f t="shared" si="0"/>
        <v>20</v>
      </c>
      <c r="AV24" s="21">
        <v>0</v>
      </c>
      <c r="AW24" s="21">
        <f t="shared" si="1"/>
        <v>1.29</v>
      </c>
    </row>
    <row r="25" spans="1:49" x14ac:dyDescent="0.2">
      <c r="A25" s="21">
        <f t="shared" si="11"/>
        <v>7</v>
      </c>
      <c r="B25" s="38">
        <f ca="1">model1!B25</f>
        <v>651.93454648948409</v>
      </c>
      <c r="C25" s="21" t="s">
        <v>39</v>
      </c>
      <c r="D25" s="38">
        <f t="shared" ca="1" si="18"/>
        <v>127.40041516704494</v>
      </c>
      <c r="E25" s="21">
        <f t="shared" si="2"/>
        <v>-6</v>
      </c>
      <c r="F25" s="21">
        <f t="shared" si="3"/>
        <v>11</v>
      </c>
      <c r="G25" s="39">
        <f t="shared" si="4"/>
        <v>0.16</v>
      </c>
      <c r="H25" s="54">
        <f t="shared" ca="1" si="5"/>
        <v>0.17</v>
      </c>
      <c r="I25" s="40">
        <f t="shared" ca="1" si="12"/>
        <v>25.040000000000003</v>
      </c>
      <c r="J25" s="40">
        <f t="shared" si="13"/>
        <v>25.17</v>
      </c>
      <c r="K25" s="21">
        <f t="shared" ca="1" si="14"/>
        <v>25.105000000000004</v>
      </c>
      <c r="L25" s="21">
        <f t="shared" si="6"/>
        <v>25.05</v>
      </c>
      <c r="M25" s="47">
        <f t="shared" si="7"/>
        <v>0</v>
      </c>
      <c r="N25" s="47">
        <f t="shared" si="8"/>
        <v>25.041666666666668</v>
      </c>
      <c r="O25" s="38">
        <f t="shared" si="9"/>
        <v>0</v>
      </c>
      <c r="P25" s="38">
        <f t="shared" si="10"/>
        <v>60000</v>
      </c>
      <c r="Q25" s="38">
        <f t="shared" si="15"/>
        <v>-60000</v>
      </c>
      <c r="R25" s="38">
        <f t="shared" si="16"/>
        <v>1502500</v>
      </c>
      <c r="S25" s="38">
        <f t="shared" ca="1" si="17"/>
        <v>-3800.0000000002328</v>
      </c>
      <c r="U25" s="21"/>
      <c r="V25" s="21"/>
      <c r="W25" s="21"/>
    </row>
    <row r="26" spans="1:49" x14ac:dyDescent="0.2">
      <c r="A26" s="21">
        <f t="shared" si="11"/>
        <v>8</v>
      </c>
      <c r="B26" s="38">
        <f ca="1">model1!B26</f>
        <v>725.00436466238295</v>
      </c>
      <c r="C26" s="21" t="s">
        <v>39</v>
      </c>
      <c r="D26" s="38">
        <f t="shared" ca="1" si="18"/>
        <v>137.95279388715016</v>
      </c>
      <c r="E26" s="21">
        <f t="shared" si="2"/>
        <v>-7</v>
      </c>
      <c r="F26" s="21">
        <f>IF(ABS(Q26)&gt;$N$2,ABS(E26)+$N$3,ABS(E26))</f>
        <v>12</v>
      </c>
      <c r="G26" s="39">
        <f t="shared" si="4"/>
        <v>0.2</v>
      </c>
      <c r="H26" s="54">
        <f t="shared" ca="1" si="5"/>
        <v>0.21</v>
      </c>
      <c r="I26" s="40">
        <f t="shared" ca="1" si="12"/>
        <v>25.16</v>
      </c>
      <c r="J26" s="40">
        <f t="shared" si="13"/>
        <v>25.330000000000002</v>
      </c>
      <c r="K26" s="21">
        <f t="shared" ca="1" si="14"/>
        <v>25.245000000000001</v>
      </c>
      <c r="L26" s="21">
        <f t="shared" si="6"/>
        <v>25.17</v>
      </c>
      <c r="M26" s="47">
        <f t="shared" si="7"/>
        <v>0</v>
      </c>
      <c r="N26" s="47">
        <f t="shared" si="8"/>
        <v>25.06</v>
      </c>
      <c r="O26" s="38">
        <f t="shared" si="9"/>
        <v>0</v>
      </c>
      <c r="P26" s="38">
        <f t="shared" si="10"/>
        <v>70000</v>
      </c>
      <c r="Q26" s="38">
        <f t="shared" si="15"/>
        <v>-70000</v>
      </c>
      <c r="R26" s="38">
        <f t="shared" si="16"/>
        <v>1754200</v>
      </c>
      <c r="S26" s="38">
        <f t="shared" ca="1" si="17"/>
        <v>-12950</v>
      </c>
      <c r="U26" s="21"/>
      <c r="V26" s="21"/>
      <c r="W26" s="21"/>
    </row>
    <row r="27" spans="1:49" x14ac:dyDescent="0.2">
      <c r="A27" s="21">
        <f t="shared" si="11"/>
        <v>9</v>
      </c>
      <c r="B27" s="38">
        <f ca="1">model1!B27</f>
        <v>819.82033098184138</v>
      </c>
      <c r="C27" s="21" t="s">
        <v>39</v>
      </c>
      <c r="D27" s="38">
        <f t="shared" ca="1" si="18"/>
        <v>141.08198058229794</v>
      </c>
      <c r="E27" s="21">
        <f t="shared" si="2"/>
        <v>-8</v>
      </c>
      <c r="F27" s="21">
        <f t="shared" si="3"/>
        <v>13</v>
      </c>
      <c r="G27" s="39">
        <f t="shared" si="4"/>
        <v>0.24000000000000002</v>
      </c>
      <c r="H27" s="54">
        <f t="shared" ca="1" si="5"/>
        <v>0.25</v>
      </c>
      <c r="I27" s="40">
        <f t="shared" ca="1" si="12"/>
        <v>25.32</v>
      </c>
      <c r="J27" s="40">
        <f t="shared" si="13"/>
        <v>25.53</v>
      </c>
      <c r="K27" s="21">
        <f t="shared" ca="1" si="14"/>
        <v>25.425000000000001</v>
      </c>
      <c r="L27" s="21">
        <f t="shared" si="6"/>
        <v>25.330000000000002</v>
      </c>
      <c r="M27" s="47">
        <f t="shared" si="7"/>
        <v>0</v>
      </c>
      <c r="N27" s="47">
        <f t="shared" si="8"/>
        <v>25.09375</v>
      </c>
      <c r="O27" s="38">
        <f t="shared" si="9"/>
        <v>0</v>
      </c>
      <c r="P27" s="38">
        <f t="shared" si="10"/>
        <v>80000</v>
      </c>
      <c r="Q27" s="38">
        <f t="shared" si="15"/>
        <v>-80000</v>
      </c>
      <c r="R27" s="38">
        <f t="shared" si="16"/>
        <v>2007500</v>
      </c>
      <c r="S27" s="38">
        <f t="shared" ca="1" si="17"/>
        <v>-26500</v>
      </c>
      <c r="U27" s="21"/>
      <c r="V27" s="21"/>
      <c r="W27" s="21"/>
    </row>
    <row r="28" spans="1:49" x14ac:dyDescent="0.2">
      <c r="A28" s="21">
        <f t="shared" si="11"/>
        <v>10</v>
      </c>
      <c r="B28" s="38">
        <f ca="1">model1!B28</f>
        <v>839.7735154972047</v>
      </c>
      <c r="C28" s="21" t="s">
        <v>39</v>
      </c>
      <c r="D28" s="38">
        <f t="shared" ca="1" si="18"/>
        <v>106.21827530825402</v>
      </c>
      <c r="E28" s="21">
        <f t="shared" si="2"/>
        <v>-9</v>
      </c>
      <c r="F28" s="21">
        <f t="shared" si="3"/>
        <v>14</v>
      </c>
      <c r="G28" s="39">
        <f t="shared" si="4"/>
        <v>0.39</v>
      </c>
      <c r="H28" s="54">
        <f t="shared" ca="1" si="5"/>
        <v>0.4</v>
      </c>
      <c r="I28" s="40">
        <f t="shared" ca="1" si="12"/>
        <v>25.52</v>
      </c>
      <c r="J28" s="40">
        <f t="shared" si="13"/>
        <v>25.77</v>
      </c>
      <c r="K28" s="21">
        <f t="shared" ca="1" si="14"/>
        <v>25.645</v>
      </c>
      <c r="L28" s="21">
        <f t="shared" si="6"/>
        <v>25.53</v>
      </c>
      <c r="M28" s="47">
        <f t="shared" si="7"/>
        <v>0</v>
      </c>
      <c r="N28" s="47">
        <f t="shared" si="8"/>
        <v>25.142222222222223</v>
      </c>
      <c r="O28" s="38">
        <f t="shared" si="9"/>
        <v>0</v>
      </c>
      <c r="P28" s="38">
        <f t="shared" si="10"/>
        <v>90000</v>
      </c>
      <c r="Q28" s="38">
        <f t="shared" si="15"/>
        <v>-90000</v>
      </c>
      <c r="R28" s="38">
        <f t="shared" si="16"/>
        <v>2262800</v>
      </c>
      <c r="S28" s="38">
        <f t="shared" ca="1" si="17"/>
        <v>-45250</v>
      </c>
      <c r="U28" s="21"/>
      <c r="V28" s="21"/>
      <c r="W28" s="21"/>
    </row>
    <row r="29" spans="1:49" x14ac:dyDescent="0.2">
      <c r="A29" s="21">
        <f t="shared" si="11"/>
        <v>11</v>
      </c>
      <c r="B29" s="38">
        <f ca="1">model1!B29</f>
        <v>855.9397781899122</v>
      </c>
      <c r="C29" s="21" t="s">
        <v>39</v>
      </c>
      <c r="D29" s="38">
        <f t="shared" ca="1" si="18"/>
        <v>51.001307925107028</v>
      </c>
      <c r="E29" s="21">
        <f t="shared" si="2"/>
        <v>-10</v>
      </c>
      <c r="F29" s="21">
        <f t="shared" si="3"/>
        <v>15</v>
      </c>
      <c r="G29" s="39">
        <f t="shared" si="4"/>
        <v>0.54</v>
      </c>
      <c r="H29" s="54">
        <f t="shared" ca="1" si="5"/>
        <v>0.55000000000000004</v>
      </c>
      <c r="I29" s="40">
        <f t="shared" ca="1" si="12"/>
        <v>25.76</v>
      </c>
      <c r="J29" s="40">
        <f t="shared" si="13"/>
        <v>26.16</v>
      </c>
      <c r="K29" s="21">
        <f t="shared" ca="1" si="14"/>
        <v>25.96</v>
      </c>
      <c r="L29" s="21">
        <f t="shared" si="6"/>
        <v>25.77</v>
      </c>
      <c r="M29" s="47">
        <f t="shared" si="7"/>
        <v>0</v>
      </c>
      <c r="N29" s="47">
        <f t="shared" si="8"/>
        <v>25.204999999999998</v>
      </c>
      <c r="O29" s="38">
        <f t="shared" si="9"/>
        <v>0</v>
      </c>
      <c r="P29" s="38">
        <f t="shared" si="10"/>
        <v>100000</v>
      </c>
      <c r="Q29" s="38">
        <f t="shared" si="15"/>
        <v>-100000</v>
      </c>
      <c r="R29" s="38">
        <f t="shared" si="16"/>
        <v>2520500</v>
      </c>
      <c r="S29" s="38">
        <f t="shared" ca="1" si="17"/>
        <v>-75500</v>
      </c>
      <c r="U29" s="21"/>
      <c r="V29" s="21"/>
      <c r="W29" s="21"/>
    </row>
    <row r="30" spans="1:49" x14ac:dyDescent="0.2">
      <c r="A30" s="21">
        <f t="shared" si="11"/>
        <v>12</v>
      </c>
      <c r="B30" s="38">
        <f ca="1">model1!B30</f>
        <v>984.48225702759976</v>
      </c>
      <c r="C30" s="21" t="s">
        <v>39</v>
      </c>
      <c r="D30" s="38">
        <f t="shared" ca="1" si="18"/>
        <v>64.869473091304201</v>
      </c>
      <c r="E30" s="21">
        <f t="shared" si="2"/>
        <v>-11</v>
      </c>
      <c r="F30" s="21">
        <f t="shared" si="3"/>
        <v>16</v>
      </c>
      <c r="G30" s="39">
        <f t="shared" si="4"/>
        <v>0.69000000000000006</v>
      </c>
      <c r="H30" s="54">
        <f t="shared" ca="1" si="5"/>
        <v>0.7</v>
      </c>
      <c r="I30" s="40">
        <f t="shared" ca="1" si="12"/>
        <v>26.15</v>
      </c>
      <c r="J30" s="40">
        <f t="shared" si="13"/>
        <v>26.7</v>
      </c>
      <c r="K30" s="21">
        <f t="shared" ca="1" si="14"/>
        <v>26.424999999999997</v>
      </c>
      <c r="L30" s="21">
        <f t="shared" si="6"/>
        <v>26.16</v>
      </c>
      <c r="M30" s="47">
        <f t="shared" si="7"/>
        <v>0</v>
      </c>
      <c r="N30" s="47">
        <f t="shared" si="8"/>
        <v>25.291818181818183</v>
      </c>
      <c r="O30" s="38">
        <f t="shared" si="9"/>
        <v>0</v>
      </c>
      <c r="P30" s="38">
        <f t="shared" si="10"/>
        <v>110000</v>
      </c>
      <c r="Q30" s="38">
        <f t="shared" si="15"/>
        <v>-110000</v>
      </c>
      <c r="R30" s="38">
        <f t="shared" si="16"/>
        <v>2782100</v>
      </c>
      <c r="S30" s="38">
        <f t="shared" ca="1" si="17"/>
        <v>-124649.99999999953</v>
      </c>
      <c r="U30" s="21"/>
      <c r="V30" s="21"/>
      <c r="W30" s="21"/>
    </row>
    <row r="31" spans="1:49" x14ac:dyDescent="0.2">
      <c r="A31" s="21">
        <f t="shared" si="11"/>
        <v>13</v>
      </c>
      <c r="B31" s="38">
        <f ca="1">model1!B31</f>
        <v>996.6675017906382</v>
      </c>
      <c r="C31" s="21" t="s">
        <v>39</v>
      </c>
      <c r="D31" s="38">
        <f t="shared" ca="1" si="18"/>
        <v>44.211792702199205</v>
      </c>
      <c r="E31" s="21">
        <f t="shared" si="2"/>
        <v>-12</v>
      </c>
      <c r="F31" s="21">
        <f t="shared" si="3"/>
        <v>17</v>
      </c>
      <c r="G31" s="39">
        <f t="shared" si="4"/>
        <v>0.84000000000000008</v>
      </c>
      <c r="H31" s="54">
        <f t="shared" ca="1" si="5"/>
        <v>0.85</v>
      </c>
      <c r="I31" s="40">
        <f t="shared" ca="1" si="12"/>
        <v>26.69</v>
      </c>
      <c r="J31" s="40">
        <f t="shared" si="13"/>
        <v>27.39</v>
      </c>
      <c r="K31" s="21">
        <f t="shared" ca="1" si="14"/>
        <v>27.04</v>
      </c>
      <c r="L31" s="21">
        <f t="shared" si="6"/>
        <v>26.7</v>
      </c>
      <c r="M31" s="47">
        <f t="shared" si="7"/>
        <v>0</v>
      </c>
      <c r="N31" s="47">
        <f t="shared" si="8"/>
        <v>25.409166666666668</v>
      </c>
      <c r="O31" s="38">
        <f t="shared" si="9"/>
        <v>0</v>
      </c>
      <c r="P31" s="38">
        <f t="shared" si="10"/>
        <v>120000</v>
      </c>
      <c r="Q31" s="38">
        <f t="shared" si="15"/>
        <v>-120000</v>
      </c>
      <c r="R31" s="38">
        <f t="shared" si="16"/>
        <v>3049100</v>
      </c>
      <c r="S31" s="38">
        <f t="shared" ca="1" si="17"/>
        <v>-195700</v>
      </c>
      <c r="U31" s="21"/>
      <c r="V31" s="21"/>
      <c r="W31" s="21"/>
    </row>
    <row r="32" spans="1:49" x14ac:dyDescent="0.2">
      <c r="A32" s="21">
        <f t="shared" si="11"/>
        <v>14</v>
      </c>
      <c r="B32" s="38">
        <f ca="1">model1!B32</f>
        <v>1003.2238867636768</v>
      </c>
      <c r="C32" s="21" t="s">
        <v>39</v>
      </c>
      <c r="D32" s="38">
        <f t="shared" ca="1" si="18"/>
        <v>40.862592816618019</v>
      </c>
      <c r="E32" s="21">
        <f t="shared" si="2"/>
        <v>-13</v>
      </c>
      <c r="F32" s="21">
        <f t="shared" si="3"/>
        <v>18</v>
      </c>
      <c r="G32" s="39">
        <f t="shared" si="4"/>
        <v>0.9900000000000001</v>
      </c>
      <c r="H32" s="54">
        <f t="shared" ca="1" si="5"/>
        <v>1</v>
      </c>
      <c r="I32" s="40">
        <f t="shared" ca="1" si="12"/>
        <v>27.38</v>
      </c>
      <c r="J32" s="40">
        <f t="shared" si="13"/>
        <v>28.23</v>
      </c>
      <c r="K32" s="21">
        <f t="shared" ca="1" si="14"/>
        <v>27.805</v>
      </c>
      <c r="L32" s="21">
        <f t="shared" si="6"/>
        <v>27.39</v>
      </c>
      <c r="M32" s="47">
        <f t="shared" si="7"/>
        <v>0</v>
      </c>
      <c r="N32" s="47">
        <f t="shared" si="8"/>
        <v>25.561538461538461</v>
      </c>
      <c r="O32" s="38">
        <f t="shared" si="9"/>
        <v>0</v>
      </c>
      <c r="P32" s="38">
        <f t="shared" si="10"/>
        <v>130000</v>
      </c>
      <c r="Q32" s="38">
        <f t="shared" si="15"/>
        <v>-130000</v>
      </c>
      <c r="R32" s="38">
        <f t="shared" si="16"/>
        <v>3323000</v>
      </c>
      <c r="S32" s="38">
        <f t="shared" ca="1" si="17"/>
        <v>-291650</v>
      </c>
      <c r="U32" s="21"/>
      <c r="V32" s="21"/>
      <c r="W32" s="21"/>
    </row>
    <row r="33" spans="1:23" x14ac:dyDescent="0.2">
      <c r="A33" s="21">
        <f t="shared" si="11"/>
        <v>15</v>
      </c>
      <c r="B33" s="38">
        <f ca="1">model1!B33</f>
        <v>1153.2372125647169</v>
      </c>
      <c r="C33" s="21" t="s">
        <v>14</v>
      </c>
      <c r="D33" s="38">
        <f t="shared" ca="1" si="18"/>
        <v>74.324358593701163</v>
      </c>
      <c r="E33" s="21">
        <f t="shared" si="2"/>
        <v>-12</v>
      </c>
      <c r="F33" s="21">
        <f t="shared" si="3"/>
        <v>17</v>
      </c>
      <c r="G33" s="39">
        <f t="shared" si="4"/>
        <v>0.84000000000000008</v>
      </c>
      <c r="H33" s="54">
        <f t="shared" ca="1" si="5"/>
        <v>1</v>
      </c>
      <c r="I33" s="40">
        <f t="shared" ca="1" si="12"/>
        <v>26.39</v>
      </c>
      <c r="J33" s="40">
        <f t="shared" ca="1" si="13"/>
        <v>27.39</v>
      </c>
      <c r="K33" s="21">
        <f t="shared" ca="1" si="14"/>
        <v>26.89</v>
      </c>
      <c r="L33" s="21">
        <f t="shared" ca="1" si="6"/>
        <v>27.38</v>
      </c>
      <c r="M33" s="47">
        <f t="shared" ca="1" si="7"/>
        <v>27.38</v>
      </c>
      <c r="N33" s="47">
        <f t="shared" si="8"/>
        <v>25.561538461538461</v>
      </c>
      <c r="O33" s="38">
        <f t="shared" si="9"/>
        <v>10000</v>
      </c>
      <c r="P33" s="38">
        <f t="shared" si="10"/>
        <v>130000</v>
      </c>
      <c r="Q33" s="38">
        <f t="shared" si="15"/>
        <v>-120000</v>
      </c>
      <c r="R33" s="38">
        <f t="shared" ca="1" si="16"/>
        <v>3049200</v>
      </c>
      <c r="S33" s="38">
        <f t="shared" ca="1" si="17"/>
        <v>-177600</v>
      </c>
      <c r="U33" s="21"/>
      <c r="V33" s="21"/>
      <c r="W33" s="21"/>
    </row>
    <row r="34" spans="1:23" x14ac:dyDescent="0.2">
      <c r="A34" s="21">
        <f t="shared" si="11"/>
        <v>16</v>
      </c>
      <c r="B34" s="38">
        <f ca="1">model1!B34</f>
        <v>1346.6295725490452</v>
      </c>
      <c r="C34" s="21" t="s">
        <v>14</v>
      </c>
      <c r="D34" s="38">
        <f t="shared" ca="1" si="18"/>
        <v>90.536828880361355</v>
      </c>
      <c r="E34" s="21">
        <f t="shared" ref="E34:E97" si="19">IF(C34="Sell",E33-1,IF(C34="Buy",E33+1,IF(AND(C34="null",E33&gt;0),E33-1,IF(AND(C34="null",E33&lt;0),E33+1,E33))))</f>
        <v>-11</v>
      </c>
      <c r="F34" s="21">
        <f t="shared" si="3"/>
        <v>16</v>
      </c>
      <c r="G34" s="39">
        <f t="shared" si="4"/>
        <v>0.69000000000000006</v>
      </c>
      <c r="H34" s="54">
        <f t="shared" ca="1" si="5"/>
        <v>1</v>
      </c>
      <c r="I34" s="40">
        <f t="shared" ca="1" si="12"/>
        <v>25.55</v>
      </c>
      <c r="J34" s="40">
        <f t="shared" ca="1" si="13"/>
        <v>26.55</v>
      </c>
      <c r="K34" s="21">
        <f t="shared" ca="1" si="14"/>
        <v>26.05</v>
      </c>
      <c r="L34" s="21">
        <f t="shared" ca="1" si="6"/>
        <v>26.39</v>
      </c>
      <c r="M34" s="47">
        <f t="shared" ca="1" si="7"/>
        <v>26.885000000000002</v>
      </c>
      <c r="N34" s="47">
        <f t="shared" si="8"/>
        <v>25.561538461538461</v>
      </c>
      <c r="O34" s="38">
        <f t="shared" si="9"/>
        <v>20000</v>
      </c>
      <c r="P34" s="38">
        <f t="shared" si="10"/>
        <v>130000</v>
      </c>
      <c r="Q34" s="38">
        <f t="shared" si="15"/>
        <v>-110000</v>
      </c>
      <c r="R34" s="38">
        <f t="shared" ca="1" si="16"/>
        <v>2785300</v>
      </c>
      <c r="S34" s="38">
        <f t="shared" ca="1" si="17"/>
        <v>-80200</v>
      </c>
      <c r="U34" s="21"/>
      <c r="V34" s="21"/>
      <c r="W34" s="21"/>
    </row>
    <row r="35" spans="1:23" x14ac:dyDescent="0.2">
      <c r="A35" s="21">
        <f t="shared" si="11"/>
        <v>17</v>
      </c>
      <c r="B35" s="38">
        <f ca="1">model1!B35</f>
        <v>1500.8396085199001</v>
      </c>
      <c r="C35" s="21" t="s">
        <v>14</v>
      </c>
      <c r="D35" s="38">
        <f t="shared" ca="1" si="18"/>
        <v>126.04302668231549</v>
      </c>
      <c r="E35" s="21">
        <f t="shared" si="19"/>
        <v>-10</v>
      </c>
      <c r="F35" s="21">
        <f t="shared" si="3"/>
        <v>15</v>
      </c>
      <c r="G35" s="39">
        <f t="shared" si="4"/>
        <v>0.54</v>
      </c>
      <c r="H35" s="54">
        <f t="shared" ca="1" si="5"/>
        <v>1</v>
      </c>
      <c r="I35" s="40">
        <f t="shared" ca="1" si="12"/>
        <v>24.86</v>
      </c>
      <c r="J35" s="40">
        <f t="shared" ca="1" si="13"/>
        <v>25.86</v>
      </c>
      <c r="K35" s="21">
        <f t="shared" ca="1" si="14"/>
        <v>25.36</v>
      </c>
      <c r="L35" s="21">
        <f t="shared" ca="1" si="6"/>
        <v>25.55</v>
      </c>
      <c r="M35" s="47">
        <f t="shared" ca="1" si="7"/>
        <v>26.44</v>
      </c>
      <c r="N35" s="47">
        <f t="shared" si="8"/>
        <v>25.561538461538461</v>
      </c>
      <c r="O35" s="38">
        <f t="shared" si="9"/>
        <v>30000</v>
      </c>
      <c r="P35" s="38">
        <f t="shared" si="10"/>
        <v>130000</v>
      </c>
      <c r="Q35" s="38">
        <f t="shared" si="15"/>
        <v>-100000</v>
      </c>
      <c r="R35" s="38">
        <f t="shared" ca="1" si="16"/>
        <v>2529800</v>
      </c>
      <c r="S35" s="38">
        <f t="shared" ca="1" si="17"/>
        <v>-6200</v>
      </c>
      <c r="U35" s="21"/>
      <c r="V35" s="21"/>
      <c r="W35" s="21"/>
    </row>
    <row r="36" spans="1:23" x14ac:dyDescent="0.2">
      <c r="A36" s="21">
        <f t="shared" si="11"/>
        <v>18</v>
      </c>
      <c r="B36" s="38">
        <f ca="1">model1!B36</f>
        <v>1603.9215953177281</v>
      </c>
      <c r="C36" s="21" t="s">
        <v>50</v>
      </c>
      <c r="D36" s="38">
        <f t="shared" ca="1" si="18"/>
        <v>150.17442713851284</v>
      </c>
      <c r="E36" s="21">
        <f t="shared" si="19"/>
        <v>-9</v>
      </c>
      <c r="F36" s="21">
        <f t="shared" si="3"/>
        <v>14</v>
      </c>
      <c r="G36" s="39">
        <f t="shared" si="4"/>
        <v>0.49</v>
      </c>
      <c r="H36" s="54">
        <f t="shared" ca="1" si="5"/>
        <v>0.98</v>
      </c>
      <c r="I36" s="40">
        <f t="shared" ca="1" si="12"/>
        <v>24.86</v>
      </c>
      <c r="J36" s="40">
        <f t="shared" ca="1" si="13"/>
        <v>25.86</v>
      </c>
      <c r="K36" s="21">
        <f t="shared" ca="1" si="14"/>
        <v>25.36</v>
      </c>
      <c r="L36" s="21" t="str">
        <f t="shared" si="6"/>
        <v/>
      </c>
      <c r="M36" s="47">
        <f t="shared" ca="1" si="7"/>
        <v>26.44</v>
      </c>
      <c r="N36" s="47">
        <f t="shared" si="8"/>
        <v>25.561538461538461</v>
      </c>
      <c r="O36" s="38">
        <f t="shared" si="9"/>
        <v>30000</v>
      </c>
      <c r="P36" s="38">
        <f t="shared" si="10"/>
        <v>130000</v>
      </c>
      <c r="Q36" s="38">
        <f t="shared" si="15"/>
        <v>-100000</v>
      </c>
      <c r="R36" s="38">
        <f t="shared" ca="1" si="16"/>
        <v>2529800</v>
      </c>
      <c r="S36" s="38">
        <f t="shared" ca="1" si="17"/>
        <v>-6200</v>
      </c>
      <c r="U36" s="21"/>
      <c r="V36" s="21"/>
      <c r="W36" s="21"/>
    </row>
    <row r="37" spans="1:23" x14ac:dyDescent="0.2">
      <c r="A37" s="21">
        <f t="shared" si="11"/>
        <v>19</v>
      </c>
      <c r="B37" s="38">
        <f ca="1">model1!B37</f>
        <v>1843.9215953177281</v>
      </c>
      <c r="C37" s="21" t="s">
        <v>50</v>
      </c>
      <c r="D37" s="38">
        <f t="shared" ca="1" si="18"/>
        <v>172.67109568825282</v>
      </c>
      <c r="E37" s="21">
        <f t="shared" si="19"/>
        <v>-8</v>
      </c>
      <c r="F37" s="21">
        <f t="shared" si="3"/>
        <v>13</v>
      </c>
      <c r="G37" s="39">
        <f t="shared" si="4"/>
        <v>0.44</v>
      </c>
      <c r="H37" s="54">
        <f t="shared" ca="1" si="5"/>
        <v>0.96</v>
      </c>
      <c r="I37" s="40">
        <f t="shared" ca="1" si="12"/>
        <v>24.87</v>
      </c>
      <c r="J37" s="40">
        <f t="shared" ca="1" si="13"/>
        <v>25.849999999999998</v>
      </c>
      <c r="K37" s="21">
        <f t="shared" ca="1" si="14"/>
        <v>25.36</v>
      </c>
      <c r="L37" s="21" t="str">
        <f t="shared" si="6"/>
        <v/>
      </c>
      <c r="M37" s="47">
        <f t="shared" ca="1" si="7"/>
        <v>26.44</v>
      </c>
      <c r="N37" s="47">
        <f t="shared" si="8"/>
        <v>25.561538461538461</v>
      </c>
      <c r="O37" s="38">
        <f t="shared" si="9"/>
        <v>30000</v>
      </c>
      <c r="P37" s="38">
        <f t="shared" si="10"/>
        <v>130000</v>
      </c>
      <c r="Q37" s="38">
        <f t="shared" si="15"/>
        <v>-100000</v>
      </c>
      <c r="R37" s="38">
        <f t="shared" ca="1" si="16"/>
        <v>2529800</v>
      </c>
      <c r="S37" s="38">
        <f t="shared" ca="1" si="17"/>
        <v>-6200</v>
      </c>
      <c r="U37" s="21"/>
      <c r="V37" s="21"/>
      <c r="W37" s="21"/>
    </row>
    <row r="38" spans="1:23" x14ac:dyDescent="0.2">
      <c r="A38" s="21">
        <f t="shared" si="11"/>
        <v>20</v>
      </c>
      <c r="B38" s="38">
        <f ca="1">model1!B38</f>
        <v>2083.9215953177281</v>
      </c>
      <c r="C38" s="21" t="s">
        <v>50</v>
      </c>
      <c r="D38" s="38">
        <f t="shared" ca="1" si="18"/>
        <v>184.32300569217074</v>
      </c>
      <c r="E38" s="21">
        <f t="shared" si="19"/>
        <v>-7</v>
      </c>
      <c r="F38" s="21">
        <f t="shared" si="3"/>
        <v>12</v>
      </c>
      <c r="G38" s="39">
        <f t="shared" si="4"/>
        <v>0.4</v>
      </c>
      <c r="H38" s="54">
        <f t="shared" ca="1" si="5"/>
        <v>0.94</v>
      </c>
      <c r="I38" s="40">
        <f t="shared" ca="1" si="12"/>
        <v>24.88</v>
      </c>
      <c r="J38" s="40">
        <f t="shared" ca="1" si="13"/>
        <v>25.84</v>
      </c>
      <c r="K38" s="21">
        <f t="shared" ca="1" si="14"/>
        <v>25.36</v>
      </c>
      <c r="L38" s="21" t="str">
        <f t="shared" si="6"/>
        <v/>
      </c>
      <c r="M38" s="47">
        <f t="shared" ca="1" si="7"/>
        <v>26.44</v>
      </c>
      <c r="N38" s="47">
        <f t="shared" si="8"/>
        <v>25.561538461538461</v>
      </c>
      <c r="O38" s="38">
        <f t="shared" si="9"/>
        <v>30000</v>
      </c>
      <c r="P38" s="38">
        <f t="shared" si="10"/>
        <v>130000</v>
      </c>
      <c r="Q38" s="38">
        <f t="shared" si="15"/>
        <v>-100000</v>
      </c>
      <c r="R38" s="38">
        <f t="shared" ca="1" si="16"/>
        <v>2529800</v>
      </c>
      <c r="S38" s="38">
        <f t="shared" ca="1" si="17"/>
        <v>-6200</v>
      </c>
      <c r="U38" s="21"/>
      <c r="V38" s="21"/>
      <c r="W38" s="21"/>
    </row>
    <row r="39" spans="1:23" x14ac:dyDescent="0.2">
      <c r="A39" s="21">
        <f t="shared" si="11"/>
        <v>21</v>
      </c>
      <c r="B39" s="38">
        <f ca="1">model1!B39</f>
        <v>2323.9215953177281</v>
      </c>
      <c r="C39" s="21" t="s">
        <v>50</v>
      </c>
      <c r="D39" s="38">
        <f t="shared" ca="1" si="18"/>
        <v>205.770496699457</v>
      </c>
      <c r="E39" s="21">
        <f t="shared" si="19"/>
        <v>-6</v>
      </c>
      <c r="F39" s="21">
        <f t="shared" si="3"/>
        <v>11</v>
      </c>
      <c r="G39" s="39">
        <f t="shared" si="4"/>
        <v>0.36</v>
      </c>
      <c r="H39" s="54">
        <f t="shared" ca="1" si="5"/>
        <v>0.92</v>
      </c>
      <c r="I39" s="40">
        <f t="shared" ca="1" si="12"/>
        <v>24.89</v>
      </c>
      <c r="J39" s="40">
        <f t="shared" ca="1" si="13"/>
        <v>25.83</v>
      </c>
      <c r="K39" s="21">
        <f t="shared" ca="1" si="14"/>
        <v>25.36</v>
      </c>
      <c r="L39" s="21" t="str">
        <f t="shared" si="6"/>
        <v/>
      </c>
      <c r="M39" s="47">
        <f t="shared" ca="1" si="7"/>
        <v>26.44</v>
      </c>
      <c r="N39" s="47">
        <f t="shared" si="8"/>
        <v>25.561538461538461</v>
      </c>
      <c r="O39" s="38">
        <f t="shared" si="9"/>
        <v>30000</v>
      </c>
      <c r="P39" s="38">
        <f t="shared" si="10"/>
        <v>130000</v>
      </c>
      <c r="Q39" s="38">
        <f t="shared" si="15"/>
        <v>-100000</v>
      </c>
      <c r="R39" s="38">
        <f t="shared" ca="1" si="16"/>
        <v>2529800</v>
      </c>
      <c r="S39" s="38">
        <f t="shared" ca="1" si="17"/>
        <v>-6200</v>
      </c>
      <c r="U39" s="21"/>
      <c r="V39" s="21"/>
      <c r="W39" s="21"/>
    </row>
    <row r="40" spans="1:23" x14ac:dyDescent="0.2">
      <c r="A40" s="21">
        <f t="shared" si="11"/>
        <v>22</v>
      </c>
      <c r="B40" s="38">
        <f ca="1">model1!B40</f>
        <v>2563.9215953177281</v>
      </c>
      <c r="C40" s="21" t="s">
        <v>50</v>
      </c>
      <c r="D40" s="38">
        <f t="shared" ca="1" si="18"/>
        <v>240</v>
      </c>
      <c r="E40" s="21">
        <f t="shared" si="19"/>
        <v>-5</v>
      </c>
      <c r="F40" s="21">
        <f t="shared" si="3"/>
        <v>10</v>
      </c>
      <c r="G40" s="39">
        <f t="shared" si="4"/>
        <v>0.32</v>
      </c>
      <c r="H40" s="54">
        <f t="shared" ca="1" si="5"/>
        <v>0.9</v>
      </c>
      <c r="I40" s="40">
        <f t="shared" ca="1" si="12"/>
        <v>24.9</v>
      </c>
      <c r="J40" s="40">
        <f t="shared" ca="1" si="13"/>
        <v>25.82</v>
      </c>
      <c r="K40" s="21">
        <f t="shared" ca="1" si="14"/>
        <v>25.36</v>
      </c>
      <c r="L40" s="21" t="str">
        <f t="shared" si="6"/>
        <v/>
      </c>
      <c r="M40" s="47">
        <f t="shared" ca="1" si="7"/>
        <v>26.44</v>
      </c>
      <c r="N40" s="47">
        <f t="shared" si="8"/>
        <v>25.561538461538461</v>
      </c>
      <c r="O40" s="38">
        <f t="shared" si="9"/>
        <v>30000</v>
      </c>
      <c r="P40" s="38">
        <f t="shared" si="10"/>
        <v>130000</v>
      </c>
      <c r="Q40" s="38">
        <f t="shared" si="15"/>
        <v>-100000</v>
      </c>
      <c r="R40" s="38">
        <f t="shared" ca="1" si="16"/>
        <v>2529800</v>
      </c>
      <c r="S40" s="38">
        <f t="shared" ca="1" si="17"/>
        <v>-6200</v>
      </c>
      <c r="U40" s="21"/>
      <c r="V40" s="21"/>
      <c r="W40" s="21"/>
    </row>
    <row r="41" spans="1:23" x14ac:dyDescent="0.2">
      <c r="A41" s="21">
        <f t="shared" si="11"/>
        <v>23</v>
      </c>
      <c r="B41" s="38">
        <f ca="1">model1!B41</f>
        <v>2803.9215953177281</v>
      </c>
      <c r="C41" s="21" t="s">
        <v>50</v>
      </c>
      <c r="D41" s="38">
        <f t="shared" ca="1" si="18"/>
        <v>240</v>
      </c>
      <c r="E41" s="21">
        <f t="shared" si="19"/>
        <v>-4</v>
      </c>
      <c r="F41" s="21">
        <f t="shared" si="3"/>
        <v>9</v>
      </c>
      <c r="G41" s="39">
        <f t="shared" si="4"/>
        <v>0.28999999999999998</v>
      </c>
      <c r="H41" s="54">
        <f t="shared" ca="1" si="5"/>
        <v>0.88</v>
      </c>
      <c r="I41" s="40">
        <f t="shared" ca="1" si="12"/>
        <v>24.91</v>
      </c>
      <c r="J41" s="40">
        <f t="shared" ca="1" si="13"/>
        <v>25.81</v>
      </c>
      <c r="K41" s="21">
        <f t="shared" ca="1" si="14"/>
        <v>25.36</v>
      </c>
      <c r="L41" s="21" t="str">
        <f t="shared" si="6"/>
        <v/>
      </c>
      <c r="M41" s="47">
        <f t="shared" ca="1" si="7"/>
        <v>26.44</v>
      </c>
      <c r="N41" s="47">
        <f t="shared" si="8"/>
        <v>25.561538461538461</v>
      </c>
      <c r="O41" s="38">
        <f t="shared" si="9"/>
        <v>30000</v>
      </c>
      <c r="P41" s="38">
        <f t="shared" si="10"/>
        <v>130000</v>
      </c>
      <c r="Q41" s="38">
        <f t="shared" si="15"/>
        <v>-100000</v>
      </c>
      <c r="R41" s="38">
        <f t="shared" ca="1" si="16"/>
        <v>2529800</v>
      </c>
      <c r="S41" s="38">
        <f t="shared" ca="1" si="17"/>
        <v>-6200</v>
      </c>
      <c r="U41" s="21"/>
      <c r="V41" s="21"/>
      <c r="W41" s="21"/>
    </row>
    <row r="42" spans="1:23" x14ac:dyDescent="0.2">
      <c r="A42" s="21">
        <f t="shared" si="11"/>
        <v>24</v>
      </c>
      <c r="B42" s="38">
        <f ca="1">model1!B42</f>
        <v>3043.9215953177281</v>
      </c>
      <c r="C42" s="21" t="s">
        <v>50</v>
      </c>
      <c r="D42" s="38">
        <f t="shared" ca="1" si="18"/>
        <v>240</v>
      </c>
      <c r="E42" s="21">
        <f t="shared" si="19"/>
        <v>-3</v>
      </c>
      <c r="F42" s="21">
        <f t="shared" si="3"/>
        <v>8</v>
      </c>
      <c r="G42" s="39">
        <f t="shared" si="4"/>
        <v>0.26</v>
      </c>
      <c r="H42" s="54">
        <f t="shared" ca="1" si="5"/>
        <v>0.86</v>
      </c>
      <c r="I42" s="40">
        <f t="shared" ca="1" si="12"/>
        <v>24.919999999999998</v>
      </c>
      <c r="J42" s="40">
        <f t="shared" ca="1" si="13"/>
        <v>25.8</v>
      </c>
      <c r="K42" s="21">
        <f t="shared" ca="1" si="14"/>
        <v>25.36</v>
      </c>
      <c r="L42" s="21" t="str">
        <f t="shared" si="6"/>
        <v/>
      </c>
      <c r="M42" s="47">
        <f t="shared" ca="1" si="7"/>
        <v>26.44</v>
      </c>
      <c r="N42" s="47">
        <f t="shared" si="8"/>
        <v>25.561538461538461</v>
      </c>
      <c r="O42" s="38">
        <f t="shared" si="9"/>
        <v>30000</v>
      </c>
      <c r="P42" s="38">
        <f t="shared" si="10"/>
        <v>130000</v>
      </c>
      <c r="Q42" s="38">
        <f t="shared" si="15"/>
        <v>-100000</v>
      </c>
      <c r="R42" s="38">
        <f t="shared" ca="1" si="16"/>
        <v>2529800</v>
      </c>
      <c r="S42" s="38">
        <f t="shared" ca="1" si="17"/>
        <v>-6200</v>
      </c>
      <c r="U42" s="21"/>
      <c r="V42" s="21"/>
      <c r="W42" s="21"/>
    </row>
    <row r="43" spans="1:23" x14ac:dyDescent="0.2">
      <c r="A43" s="21">
        <f t="shared" si="11"/>
        <v>25</v>
      </c>
      <c r="B43" s="38">
        <f ca="1">model1!B43</f>
        <v>3283.9215953177281</v>
      </c>
      <c r="C43" s="21" t="s">
        <v>50</v>
      </c>
      <c r="D43" s="38">
        <f t="shared" ca="1" si="18"/>
        <v>240</v>
      </c>
      <c r="E43" s="21">
        <f t="shared" si="19"/>
        <v>-2</v>
      </c>
      <c r="F43" s="21">
        <f t="shared" si="3"/>
        <v>7</v>
      </c>
      <c r="G43" s="39">
        <f t="shared" si="4"/>
        <v>0.23</v>
      </c>
      <c r="H43" s="54">
        <f t="shared" ca="1" si="5"/>
        <v>0.84</v>
      </c>
      <c r="I43" s="40">
        <f t="shared" ca="1" si="12"/>
        <v>24.93</v>
      </c>
      <c r="J43" s="40">
        <f t="shared" ca="1" si="13"/>
        <v>25.79</v>
      </c>
      <c r="K43" s="21">
        <f t="shared" ca="1" si="14"/>
        <v>25.36</v>
      </c>
      <c r="L43" s="21" t="str">
        <f t="shared" si="6"/>
        <v/>
      </c>
      <c r="M43" s="47">
        <f t="shared" ca="1" si="7"/>
        <v>26.44</v>
      </c>
      <c r="N43" s="47">
        <f t="shared" si="8"/>
        <v>25.561538461538461</v>
      </c>
      <c r="O43" s="38">
        <f t="shared" si="9"/>
        <v>30000</v>
      </c>
      <c r="P43" s="38">
        <f t="shared" si="10"/>
        <v>130000</v>
      </c>
      <c r="Q43" s="38">
        <f t="shared" si="15"/>
        <v>-100000</v>
      </c>
      <c r="R43" s="38">
        <f t="shared" ca="1" si="16"/>
        <v>2529800</v>
      </c>
      <c r="S43" s="38">
        <f t="shared" ca="1" si="17"/>
        <v>-6200</v>
      </c>
      <c r="U43" s="21"/>
      <c r="V43" s="21"/>
      <c r="W43" s="21"/>
    </row>
    <row r="44" spans="1:23" x14ac:dyDescent="0.2">
      <c r="A44" s="21">
        <f t="shared" si="11"/>
        <v>26</v>
      </c>
      <c r="B44" s="38">
        <f ca="1">model1!B44</f>
        <v>3523.9215953177281</v>
      </c>
      <c r="C44" s="21" t="s">
        <v>50</v>
      </c>
      <c r="D44" s="38">
        <f t="shared" ca="1" si="18"/>
        <v>240</v>
      </c>
      <c r="E44" s="21">
        <f t="shared" si="19"/>
        <v>-1</v>
      </c>
      <c r="F44" s="21">
        <f t="shared" si="3"/>
        <v>6</v>
      </c>
      <c r="G44" s="39">
        <f t="shared" si="4"/>
        <v>0.21</v>
      </c>
      <c r="H44" s="54">
        <f t="shared" ca="1" si="5"/>
        <v>0.82</v>
      </c>
      <c r="I44" s="40">
        <f t="shared" ca="1" si="12"/>
        <v>24.939999999999998</v>
      </c>
      <c r="J44" s="40">
        <f t="shared" ca="1" si="13"/>
        <v>25.78</v>
      </c>
      <c r="K44" s="21">
        <f t="shared" ca="1" si="14"/>
        <v>25.36</v>
      </c>
      <c r="L44" s="21" t="str">
        <f t="shared" si="6"/>
        <v/>
      </c>
      <c r="M44" s="47">
        <f t="shared" ca="1" si="7"/>
        <v>26.44</v>
      </c>
      <c r="N44" s="47">
        <f t="shared" si="8"/>
        <v>25.561538461538461</v>
      </c>
      <c r="O44" s="38">
        <f t="shared" si="9"/>
        <v>30000</v>
      </c>
      <c r="P44" s="38">
        <f t="shared" si="10"/>
        <v>130000</v>
      </c>
      <c r="Q44" s="38">
        <f t="shared" si="15"/>
        <v>-100000</v>
      </c>
      <c r="R44" s="38">
        <f t="shared" ca="1" si="16"/>
        <v>2529800</v>
      </c>
      <c r="S44" s="38">
        <f t="shared" ca="1" si="17"/>
        <v>-6200</v>
      </c>
      <c r="U44" s="21"/>
      <c r="V44" s="21"/>
      <c r="W44" s="21"/>
    </row>
    <row r="45" spans="1:23" x14ac:dyDescent="0.2">
      <c r="A45" s="21">
        <f t="shared" si="11"/>
        <v>27</v>
      </c>
      <c r="B45" s="38">
        <f ca="1">model1!B45</f>
        <v>3763.9215953177281</v>
      </c>
      <c r="C45" s="21" t="s">
        <v>50</v>
      </c>
      <c r="D45" s="38">
        <f t="shared" ca="1" si="18"/>
        <v>240</v>
      </c>
      <c r="E45" s="21">
        <f t="shared" si="19"/>
        <v>0</v>
      </c>
      <c r="F45" s="21">
        <f t="shared" si="3"/>
        <v>5</v>
      </c>
      <c r="G45" s="39">
        <f t="shared" si="4"/>
        <v>0.19</v>
      </c>
      <c r="H45" s="54">
        <f t="shared" ca="1" si="5"/>
        <v>0.8</v>
      </c>
      <c r="I45" s="40">
        <f t="shared" ca="1" si="12"/>
        <v>24.95</v>
      </c>
      <c r="J45" s="40">
        <f t="shared" ca="1" si="13"/>
        <v>25.77</v>
      </c>
      <c r="K45" s="21">
        <f t="shared" ca="1" si="14"/>
        <v>25.36</v>
      </c>
      <c r="L45" s="21" t="str">
        <f t="shared" si="6"/>
        <v/>
      </c>
      <c r="M45" s="47">
        <f t="shared" ca="1" si="7"/>
        <v>26.44</v>
      </c>
      <c r="N45" s="47">
        <f t="shared" si="8"/>
        <v>25.561538461538461</v>
      </c>
      <c r="O45" s="38">
        <f t="shared" si="9"/>
        <v>30000</v>
      </c>
      <c r="P45" s="38">
        <f t="shared" si="10"/>
        <v>130000</v>
      </c>
      <c r="Q45" s="38">
        <f t="shared" si="15"/>
        <v>-100000</v>
      </c>
      <c r="R45" s="38">
        <f t="shared" ca="1" si="16"/>
        <v>2529800</v>
      </c>
      <c r="S45" s="38">
        <f t="shared" ca="1" si="17"/>
        <v>-6200</v>
      </c>
      <c r="U45" s="21"/>
      <c r="V45" s="21"/>
      <c r="W45" s="21"/>
    </row>
    <row r="46" spans="1:23" x14ac:dyDescent="0.2">
      <c r="A46" s="21">
        <f t="shared" si="11"/>
        <v>28</v>
      </c>
      <c r="B46" s="38">
        <f ca="1">model1!B46</f>
        <v>4003.9215953177281</v>
      </c>
      <c r="C46" s="21" t="s">
        <v>50</v>
      </c>
      <c r="D46" s="38">
        <f t="shared" ca="1" si="18"/>
        <v>240</v>
      </c>
      <c r="E46" s="21">
        <f t="shared" si="19"/>
        <v>0</v>
      </c>
      <c r="F46" s="21">
        <f t="shared" si="3"/>
        <v>5</v>
      </c>
      <c r="G46" s="39">
        <f t="shared" si="4"/>
        <v>0.17</v>
      </c>
      <c r="H46" s="54">
        <f t="shared" ca="1" si="5"/>
        <v>0.78</v>
      </c>
      <c r="I46" s="40">
        <f t="shared" ca="1" si="12"/>
        <v>24.96</v>
      </c>
      <c r="J46" s="40">
        <f t="shared" ca="1" si="13"/>
        <v>25.759999999999998</v>
      </c>
      <c r="K46" s="21">
        <f t="shared" ca="1" si="14"/>
        <v>25.36</v>
      </c>
      <c r="L46" s="21" t="str">
        <f t="shared" si="6"/>
        <v/>
      </c>
      <c r="M46" s="47">
        <f t="shared" ca="1" si="7"/>
        <v>26.44</v>
      </c>
      <c r="N46" s="47">
        <f t="shared" si="8"/>
        <v>25.561538461538461</v>
      </c>
      <c r="O46" s="38">
        <f t="shared" si="9"/>
        <v>30000</v>
      </c>
      <c r="P46" s="38">
        <f t="shared" si="10"/>
        <v>130000</v>
      </c>
      <c r="Q46" s="38">
        <f t="shared" si="15"/>
        <v>-100000</v>
      </c>
      <c r="R46" s="38">
        <f t="shared" ca="1" si="16"/>
        <v>2529800</v>
      </c>
      <c r="S46" s="38">
        <f t="shared" ca="1" si="17"/>
        <v>-6200</v>
      </c>
      <c r="U46" s="21"/>
      <c r="V46" s="21"/>
      <c r="W46" s="21"/>
    </row>
    <row r="47" spans="1:23" x14ac:dyDescent="0.2">
      <c r="A47" s="21">
        <f t="shared" si="11"/>
        <v>29</v>
      </c>
      <c r="B47" s="38">
        <f ca="1">model1!B47</f>
        <v>4243.9215953177281</v>
      </c>
      <c r="C47" s="21" t="s">
        <v>50</v>
      </c>
      <c r="D47" s="38">
        <f t="shared" ca="1" si="18"/>
        <v>240</v>
      </c>
      <c r="E47" s="21">
        <f t="shared" si="19"/>
        <v>0</v>
      </c>
      <c r="F47" s="21">
        <f t="shared" si="3"/>
        <v>5</v>
      </c>
      <c r="G47" s="39">
        <f t="shared" si="4"/>
        <v>0.15</v>
      </c>
      <c r="H47" s="54">
        <f t="shared" ca="1" si="5"/>
        <v>0.76</v>
      </c>
      <c r="I47" s="40">
        <f t="shared" ca="1" si="12"/>
        <v>24.97</v>
      </c>
      <c r="J47" s="40">
        <f t="shared" ca="1" si="13"/>
        <v>25.75</v>
      </c>
      <c r="K47" s="21">
        <f t="shared" ca="1" si="14"/>
        <v>25.36</v>
      </c>
      <c r="L47" s="21" t="str">
        <f t="shared" si="6"/>
        <v/>
      </c>
      <c r="M47" s="47">
        <f t="shared" ca="1" si="7"/>
        <v>26.44</v>
      </c>
      <c r="N47" s="47">
        <f t="shared" si="8"/>
        <v>25.561538461538461</v>
      </c>
      <c r="O47" s="38">
        <f t="shared" si="9"/>
        <v>30000</v>
      </c>
      <c r="P47" s="38">
        <f t="shared" si="10"/>
        <v>130000</v>
      </c>
      <c r="Q47" s="38">
        <f t="shared" si="15"/>
        <v>-100000</v>
      </c>
      <c r="R47" s="38">
        <f t="shared" ca="1" si="16"/>
        <v>2529800</v>
      </c>
      <c r="S47" s="38">
        <f t="shared" ca="1" si="17"/>
        <v>-6200</v>
      </c>
      <c r="U47" s="21"/>
      <c r="V47" s="21"/>
      <c r="W47" s="21"/>
    </row>
    <row r="48" spans="1:23" x14ac:dyDescent="0.2">
      <c r="A48" s="21">
        <f t="shared" si="11"/>
        <v>30</v>
      </c>
      <c r="B48" s="38">
        <f ca="1">model1!B48</f>
        <v>4483.9215953177281</v>
      </c>
      <c r="C48" s="21" t="s">
        <v>50</v>
      </c>
      <c r="D48" s="38">
        <f t="shared" ca="1" si="18"/>
        <v>240</v>
      </c>
      <c r="E48" s="21">
        <f t="shared" si="19"/>
        <v>0</v>
      </c>
      <c r="F48" s="21">
        <f t="shared" si="3"/>
        <v>5</v>
      </c>
      <c r="G48" s="39">
        <f t="shared" si="4"/>
        <v>0.14000000000000001</v>
      </c>
      <c r="H48" s="54">
        <f t="shared" ca="1" si="5"/>
        <v>0.74</v>
      </c>
      <c r="I48" s="40">
        <f t="shared" ca="1" si="12"/>
        <v>24.98</v>
      </c>
      <c r="J48" s="40">
        <f t="shared" ca="1" si="13"/>
        <v>25.74</v>
      </c>
      <c r="K48" s="21">
        <f t="shared" ca="1" si="14"/>
        <v>25.36</v>
      </c>
      <c r="L48" s="21" t="str">
        <f t="shared" si="6"/>
        <v/>
      </c>
      <c r="M48" s="47">
        <f t="shared" ca="1" si="7"/>
        <v>26.44</v>
      </c>
      <c r="N48" s="47">
        <f t="shared" si="8"/>
        <v>25.561538461538461</v>
      </c>
      <c r="O48" s="38">
        <f t="shared" si="9"/>
        <v>30000</v>
      </c>
      <c r="P48" s="38">
        <f t="shared" si="10"/>
        <v>130000</v>
      </c>
      <c r="Q48" s="38">
        <f t="shared" si="15"/>
        <v>-100000</v>
      </c>
      <c r="R48" s="38">
        <f t="shared" ca="1" si="16"/>
        <v>2529800</v>
      </c>
      <c r="S48" s="38">
        <f t="shared" ca="1" si="17"/>
        <v>-6200</v>
      </c>
      <c r="U48" s="21"/>
      <c r="V48" s="21"/>
      <c r="W48" s="21"/>
    </row>
    <row r="49" spans="1:23" x14ac:dyDescent="0.2">
      <c r="A49" s="21">
        <f t="shared" si="11"/>
        <v>31</v>
      </c>
      <c r="B49" s="38">
        <f ca="1">model1!B49</f>
        <v>4723.9215953177281</v>
      </c>
      <c r="C49" s="21" t="s">
        <v>50</v>
      </c>
      <c r="D49" s="38">
        <f t="shared" ca="1" si="18"/>
        <v>240</v>
      </c>
      <c r="E49" s="21">
        <f t="shared" si="19"/>
        <v>0</v>
      </c>
      <c r="F49" s="21">
        <f t="shared" si="3"/>
        <v>5</v>
      </c>
      <c r="G49" s="39">
        <f t="shared" si="4"/>
        <v>0.13</v>
      </c>
      <c r="H49" s="54">
        <f t="shared" ca="1" si="5"/>
        <v>0.72</v>
      </c>
      <c r="I49" s="40">
        <f t="shared" ca="1" si="12"/>
        <v>24.99</v>
      </c>
      <c r="J49" s="40">
        <f t="shared" ca="1" si="13"/>
        <v>25.73</v>
      </c>
      <c r="K49" s="21">
        <f t="shared" ca="1" si="14"/>
        <v>25.36</v>
      </c>
      <c r="L49" s="21" t="str">
        <f t="shared" si="6"/>
        <v/>
      </c>
      <c r="M49" s="47">
        <f t="shared" ca="1" si="7"/>
        <v>26.44</v>
      </c>
      <c r="N49" s="47">
        <f t="shared" si="8"/>
        <v>25.561538461538461</v>
      </c>
      <c r="O49" s="38">
        <f t="shared" si="9"/>
        <v>30000</v>
      </c>
      <c r="P49" s="38">
        <f t="shared" si="10"/>
        <v>130000</v>
      </c>
      <c r="Q49" s="38">
        <f t="shared" si="15"/>
        <v>-100000</v>
      </c>
      <c r="R49" s="38">
        <f t="shared" ca="1" si="16"/>
        <v>2529800</v>
      </c>
      <c r="S49" s="38">
        <f t="shared" ca="1" si="17"/>
        <v>-6200</v>
      </c>
      <c r="U49" s="21"/>
      <c r="V49" s="21"/>
      <c r="W49" s="21"/>
    </row>
    <row r="50" spans="1:23" x14ac:dyDescent="0.2">
      <c r="A50" s="21">
        <f t="shared" si="11"/>
        <v>32</v>
      </c>
      <c r="B50" s="38">
        <f ca="1">model1!B50</f>
        <v>4963.9215953177281</v>
      </c>
      <c r="C50" s="21" t="s">
        <v>50</v>
      </c>
      <c r="D50" s="38">
        <f t="shared" ca="1" si="18"/>
        <v>240</v>
      </c>
      <c r="E50" s="21">
        <f t="shared" si="19"/>
        <v>0</v>
      </c>
      <c r="F50" s="21">
        <f t="shared" si="3"/>
        <v>5</v>
      </c>
      <c r="G50" s="39">
        <f t="shared" si="4"/>
        <v>0.12</v>
      </c>
      <c r="H50" s="54">
        <f t="shared" ca="1" si="5"/>
        <v>0.7</v>
      </c>
      <c r="I50" s="40">
        <f t="shared" ca="1" si="12"/>
        <v>25</v>
      </c>
      <c r="J50" s="40">
        <f t="shared" ca="1" si="13"/>
        <v>25.72</v>
      </c>
      <c r="K50" s="21">
        <f t="shared" ca="1" si="14"/>
        <v>25.36</v>
      </c>
      <c r="L50" s="21" t="str">
        <f t="shared" si="6"/>
        <v/>
      </c>
      <c r="M50" s="47">
        <f t="shared" ca="1" si="7"/>
        <v>26.44</v>
      </c>
      <c r="N50" s="47">
        <f t="shared" si="8"/>
        <v>25.561538461538461</v>
      </c>
      <c r="O50" s="38">
        <f t="shared" si="9"/>
        <v>30000</v>
      </c>
      <c r="P50" s="38">
        <f t="shared" si="10"/>
        <v>130000</v>
      </c>
      <c r="Q50" s="38">
        <f t="shared" si="15"/>
        <v>-100000</v>
      </c>
      <c r="R50" s="38">
        <f t="shared" ca="1" si="16"/>
        <v>2529800</v>
      </c>
      <c r="S50" s="38">
        <f t="shared" ca="1" si="17"/>
        <v>-6200</v>
      </c>
      <c r="U50" s="21"/>
      <c r="V50" s="21"/>
      <c r="W50" s="21"/>
    </row>
    <row r="51" spans="1:23" x14ac:dyDescent="0.2">
      <c r="A51" s="21">
        <f t="shared" si="11"/>
        <v>33</v>
      </c>
      <c r="B51" s="38">
        <f ca="1">model1!B51</f>
        <v>5203.9215953177281</v>
      </c>
      <c r="C51" s="21" t="s">
        <v>14</v>
      </c>
      <c r="D51" s="38">
        <f t="shared" ca="1" si="18"/>
        <v>240</v>
      </c>
      <c r="E51" s="21">
        <f t="shared" si="19"/>
        <v>1</v>
      </c>
      <c r="F51" s="21">
        <f t="shared" si="3"/>
        <v>6</v>
      </c>
      <c r="G51" s="39">
        <f t="shared" si="4"/>
        <v>0.04</v>
      </c>
      <c r="H51" s="54">
        <f t="shared" ca="1" si="5"/>
        <v>0.69</v>
      </c>
      <c r="I51" s="40">
        <f t="shared" ca="1" si="12"/>
        <v>24.88</v>
      </c>
      <c r="J51" s="40">
        <f t="shared" ca="1" si="13"/>
        <v>25.58</v>
      </c>
      <c r="K51" s="21">
        <f t="shared" ca="1" si="14"/>
        <v>25.229999999999997</v>
      </c>
      <c r="L51" s="21">
        <f t="shared" ca="1" si="6"/>
        <v>25</v>
      </c>
      <c r="M51" s="47">
        <f t="shared" ca="1" si="7"/>
        <v>26.08</v>
      </c>
      <c r="N51" s="47">
        <f t="shared" si="8"/>
        <v>25.561538461538461</v>
      </c>
      <c r="O51" s="38">
        <f t="shared" si="9"/>
        <v>40000</v>
      </c>
      <c r="P51" s="38">
        <f t="shared" si="10"/>
        <v>130000</v>
      </c>
      <c r="Q51" s="38">
        <f t="shared" si="15"/>
        <v>-90000</v>
      </c>
      <c r="R51" s="38">
        <f t="shared" ca="1" si="16"/>
        <v>2279800</v>
      </c>
      <c r="S51" s="38">
        <f t="shared" ca="1" si="17"/>
        <v>9100.0000000004657</v>
      </c>
      <c r="U51" s="21"/>
      <c r="V51" s="21"/>
      <c r="W51" s="21"/>
    </row>
    <row r="52" spans="1:23" x14ac:dyDescent="0.2">
      <c r="A52" s="21">
        <f t="shared" si="11"/>
        <v>34</v>
      </c>
      <c r="B52" s="38">
        <f ca="1">model1!B52</f>
        <v>5336.1366708137275</v>
      </c>
      <c r="C52" s="21" t="s">
        <v>50</v>
      </c>
      <c r="D52" s="38">
        <f t="shared" ca="1" si="18"/>
        <v>213.05376887399984</v>
      </c>
      <c r="E52" s="21">
        <f t="shared" si="19"/>
        <v>0</v>
      </c>
      <c r="F52" s="21">
        <f t="shared" ref="F52:F83" si="20">IF(ABS(Q52)&gt;$N$2,ABS(E52)+$N$3,ABS(E52))</f>
        <v>5</v>
      </c>
      <c r="G52" s="39">
        <f t="shared" ref="G52:G83" si="21">MAX($J$3,IF(C52&lt;&gt;"null",VLOOKUP(F52,Transs3,3,FALSE),ROUND(G51*(1-$F$4),2)))</f>
        <v>0.04</v>
      </c>
      <c r="H52" s="54">
        <f t="shared" ref="H52:H83" ca="1" si="22">ROUND(MAX($J$2,G52+$J$4,IF(C52&lt;&gt;"null",VLOOKUP(F52,Transs3,2,FALSE)+VLOOKUP(D52,Intensity2,2,TRUE)+H51,H51-$J$5)),2)</f>
        <v>0.67</v>
      </c>
      <c r="I52" s="40">
        <f t="shared" ca="1" si="12"/>
        <v>24.884999999999998</v>
      </c>
      <c r="J52" s="40">
        <f t="shared" ca="1" si="13"/>
        <v>25.574999999999996</v>
      </c>
      <c r="K52" s="21">
        <f t="shared" ca="1" si="14"/>
        <v>25.229999999999997</v>
      </c>
      <c r="L52" s="21" t="str">
        <f t="shared" ref="L52:L83" si="23">IF(C52="Buy",I51,IF(C52="Sell",J51,""))</f>
        <v/>
      </c>
      <c r="M52" s="47">
        <f t="shared" ref="M52:M83" ca="1" si="24">IF(C52="Buy",(L52*10000+O51*M51)/(O51+10000),M51)</f>
        <v>26.08</v>
      </c>
      <c r="N52" s="47">
        <f t="shared" ref="N52:N83" si="25">IF(C52="Sell",(L52*10000+P51*N51)/(P51+10000),N51)</f>
        <v>25.561538461538461</v>
      </c>
      <c r="O52" s="38">
        <f t="shared" ref="O52:O83" si="26">IF(C52="Buy",O51+10000,O51)</f>
        <v>40000</v>
      </c>
      <c r="P52" s="38">
        <f t="shared" ref="P52:P83" si="27">IF(C52="Sell",P51+10000,P51)</f>
        <v>130000</v>
      </c>
      <c r="Q52" s="38">
        <f t="shared" si="15"/>
        <v>-90000</v>
      </c>
      <c r="R52" s="38">
        <f t="shared" ca="1" si="16"/>
        <v>2279800</v>
      </c>
      <c r="S52" s="38">
        <f t="shared" ca="1" si="17"/>
        <v>9100.0000000004657</v>
      </c>
      <c r="U52" s="21"/>
      <c r="V52" s="21"/>
      <c r="W52" s="21"/>
    </row>
    <row r="53" spans="1:23" x14ac:dyDescent="0.2">
      <c r="A53" s="21">
        <f t="shared" si="11"/>
        <v>35</v>
      </c>
      <c r="B53" s="38">
        <f ca="1">model1!B53</f>
        <v>5367.8085660206098</v>
      </c>
      <c r="C53" s="21" t="s">
        <v>50</v>
      </c>
      <c r="D53" s="38">
        <f t="shared" ca="1" si="18"/>
        <v>160.97174267572041</v>
      </c>
      <c r="E53" s="21">
        <f t="shared" si="19"/>
        <v>0</v>
      </c>
      <c r="F53" s="21">
        <f t="shared" si="20"/>
        <v>5</v>
      </c>
      <c r="G53" s="39">
        <f t="shared" si="21"/>
        <v>0.04</v>
      </c>
      <c r="H53" s="54">
        <f t="shared" ca="1" si="22"/>
        <v>0.65</v>
      </c>
      <c r="I53" s="40">
        <f t="shared" ca="1" si="12"/>
        <v>24.894999999999996</v>
      </c>
      <c r="J53" s="40">
        <f t="shared" ca="1" si="13"/>
        <v>25.564999999999998</v>
      </c>
      <c r="K53" s="21">
        <f t="shared" ca="1" si="14"/>
        <v>25.229999999999997</v>
      </c>
      <c r="L53" s="21" t="str">
        <f t="shared" si="23"/>
        <v/>
      </c>
      <c r="M53" s="47">
        <f t="shared" ca="1" si="24"/>
        <v>26.08</v>
      </c>
      <c r="N53" s="47">
        <f t="shared" si="25"/>
        <v>25.561538461538461</v>
      </c>
      <c r="O53" s="38">
        <f t="shared" si="26"/>
        <v>40000</v>
      </c>
      <c r="P53" s="38">
        <f t="shared" si="27"/>
        <v>130000</v>
      </c>
      <c r="Q53" s="38">
        <f t="shared" si="15"/>
        <v>-90000</v>
      </c>
      <c r="R53" s="38">
        <f t="shared" ca="1" si="16"/>
        <v>2279800</v>
      </c>
      <c r="S53" s="38">
        <f t="shared" ca="1" si="17"/>
        <v>9100.0000000004657</v>
      </c>
      <c r="U53" s="21"/>
      <c r="V53" s="21"/>
      <c r="W53" s="21"/>
    </row>
    <row r="54" spans="1:23" x14ac:dyDescent="0.2">
      <c r="A54" s="21">
        <f t="shared" si="11"/>
        <v>36</v>
      </c>
      <c r="B54" s="38">
        <f ca="1">model1!B54</f>
        <v>5399.8939134773827</v>
      </c>
      <c r="C54" s="21" t="s">
        <v>50</v>
      </c>
      <c r="D54" s="38">
        <f t="shared" ca="1" si="18"/>
        <v>108.99307953991365</v>
      </c>
      <c r="E54" s="21">
        <f t="shared" si="19"/>
        <v>0</v>
      </c>
      <c r="F54" s="21">
        <f t="shared" si="20"/>
        <v>5</v>
      </c>
      <c r="G54" s="39">
        <f t="shared" si="21"/>
        <v>0.04</v>
      </c>
      <c r="H54" s="54">
        <f t="shared" ca="1" si="22"/>
        <v>0.63</v>
      </c>
      <c r="I54" s="40">
        <f t="shared" ca="1" si="12"/>
        <v>24.904999999999998</v>
      </c>
      <c r="J54" s="40">
        <f t="shared" ca="1" si="13"/>
        <v>25.554999999999996</v>
      </c>
      <c r="K54" s="21">
        <f t="shared" ca="1" si="14"/>
        <v>25.229999999999997</v>
      </c>
      <c r="L54" s="21" t="str">
        <f t="shared" si="23"/>
        <v/>
      </c>
      <c r="M54" s="47">
        <f t="shared" ca="1" si="24"/>
        <v>26.08</v>
      </c>
      <c r="N54" s="47">
        <f t="shared" si="25"/>
        <v>25.561538461538461</v>
      </c>
      <c r="O54" s="38">
        <f t="shared" si="26"/>
        <v>40000</v>
      </c>
      <c r="P54" s="38">
        <f t="shared" si="27"/>
        <v>130000</v>
      </c>
      <c r="Q54" s="38">
        <f t="shared" si="15"/>
        <v>-90000</v>
      </c>
      <c r="R54" s="38">
        <f t="shared" ca="1" si="16"/>
        <v>2279800</v>
      </c>
      <c r="S54" s="38">
        <f t="shared" ca="1" si="17"/>
        <v>9100.0000000004657</v>
      </c>
      <c r="U54" s="21"/>
      <c r="V54" s="21"/>
      <c r="W54" s="21"/>
    </row>
    <row r="55" spans="1:23" x14ac:dyDescent="0.2">
      <c r="A55" s="21">
        <f t="shared" si="11"/>
        <v>37</v>
      </c>
      <c r="B55" s="38">
        <f ca="1">model1!B55</f>
        <v>5407.477547282936</v>
      </c>
      <c r="C55" s="21" t="s">
        <v>50</v>
      </c>
      <c r="D55" s="38">
        <f t="shared" ca="1" si="18"/>
        <v>50.888987991301974</v>
      </c>
      <c r="E55" s="21">
        <f t="shared" si="19"/>
        <v>0</v>
      </c>
      <c r="F55" s="21">
        <f t="shared" si="20"/>
        <v>5</v>
      </c>
      <c r="G55" s="39">
        <f t="shared" si="21"/>
        <v>0.04</v>
      </c>
      <c r="H55" s="54">
        <f t="shared" ca="1" si="22"/>
        <v>0.61</v>
      </c>
      <c r="I55" s="40">
        <f t="shared" ca="1" si="12"/>
        <v>24.914999999999996</v>
      </c>
      <c r="J55" s="40">
        <f t="shared" ca="1" si="13"/>
        <v>25.544999999999998</v>
      </c>
      <c r="K55" s="21">
        <f t="shared" ca="1" si="14"/>
        <v>25.229999999999997</v>
      </c>
      <c r="L55" s="21" t="str">
        <f t="shared" si="23"/>
        <v/>
      </c>
      <c r="M55" s="47">
        <f t="shared" ca="1" si="24"/>
        <v>26.08</v>
      </c>
      <c r="N55" s="47">
        <f t="shared" si="25"/>
        <v>25.561538461538461</v>
      </c>
      <c r="O55" s="38">
        <f t="shared" si="26"/>
        <v>40000</v>
      </c>
      <c r="P55" s="38">
        <f t="shared" si="27"/>
        <v>130000</v>
      </c>
      <c r="Q55" s="38">
        <f t="shared" si="15"/>
        <v>-90000</v>
      </c>
      <c r="R55" s="38">
        <f t="shared" ca="1" si="16"/>
        <v>2279800</v>
      </c>
      <c r="S55" s="38">
        <f t="shared" ca="1" si="17"/>
        <v>9100.0000000004657</v>
      </c>
      <c r="U55" s="21"/>
      <c r="V55" s="21"/>
      <c r="W55" s="21"/>
    </row>
    <row r="56" spans="1:23" x14ac:dyDescent="0.2">
      <c r="A56" s="21">
        <f t="shared" si="11"/>
        <v>38</v>
      </c>
      <c r="B56" s="38">
        <f ca="1">model1!B56</f>
        <v>5645.3348339802305</v>
      </c>
      <c r="C56" s="21" t="s">
        <v>50</v>
      </c>
      <c r="D56" s="38">
        <f t="shared" ca="1" si="18"/>
        <v>77.299540791625759</v>
      </c>
      <c r="E56" s="21">
        <f t="shared" si="19"/>
        <v>0</v>
      </c>
      <c r="F56" s="21">
        <f t="shared" si="20"/>
        <v>5</v>
      </c>
      <c r="G56" s="39">
        <f t="shared" si="21"/>
        <v>0.04</v>
      </c>
      <c r="H56" s="54">
        <f t="shared" ca="1" si="22"/>
        <v>0.59</v>
      </c>
      <c r="I56" s="40">
        <f t="shared" ca="1" si="12"/>
        <v>24.924999999999997</v>
      </c>
      <c r="J56" s="40">
        <f t="shared" ca="1" si="13"/>
        <v>25.534999999999997</v>
      </c>
      <c r="K56" s="21">
        <f t="shared" ca="1" si="14"/>
        <v>25.229999999999997</v>
      </c>
      <c r="L56" s="21" t="str">
        <f t="shared" si="23"/>
        <v/>
      </c>
      <c r="M56" s="47">
        <f t="shared" ca="1" si="24"/>
        <v>26.08</v>
      </c>
      <c r="N56" s="47">
        <f t="shared" si="25"/>
        <v>25.561538461538461</v>
      </c>
      <c r="O56" s="38">
        <f t="shared" si="26"/>
        <v>40000</v>
      </c>
      <c r="P56" s="38">
        <f t="shared" si="27"/>
        <v>130000</v>
      </c>
      <c r="Q56" s="38">
        <f t="shared" si="15"/>
        <v>-90000</v>
      </c>
      <c r="R56" s="38">
        <f t="shared" ca="1" si="16"/>
        <v>2279800</v>
      </c>
      <c r="S56" s="38">
        <f t="shared" ca="1" si="17"/>
        <v>9100.0000000004657</v>
      </c>
      <c r="U56" s="21"/>
      <c r="V56" s="21"/>
      <c r="W56" s="21"/>
    </row>
    <row r="57" spans="1:23" x14ac:dyDescent="0.2">
      <c r="A57" s="21">
        <f t="shared" si="11"/>
        <v>39</v>
      </c>
      <c r="B57" s="38">
        <f ca="1">model1!B57</f>
        <v>5837.5690130349658</v>
      </c>
      <c r="C57" s="21" t="s">
        <v>50</v>
      </c>
      <c r="D57" s="38">
        <f t="shared" ca="1" si="18"/>
        <v>117.44011175358901</v>
      </c>
      <c r="E57" s="21">
        <f t="shared" si="19"/>
        <v>0</v>
      </c>
      <c r="F57" s="21">
        <f t="shared" si="20"/>
        <v>5</v>
      </c>
      <c r="G57" s="39">
        <f t="shared" si="21"/>
        <v>0.04</v>
      </c>
      <c r="H57" s="54">
        <f t="shared" ca="1" si="22"/>
        <v>0.56999999999999995</v>
      </c>
      <c r="I57" s="40">
        <f t="shared" ca="1" si="12"/>
        <v>24.934999999999995</v>
      </c>
      <c r="J57" s="40">
        <f t="shared" ca="1" si="13"/>
        <v>25.524999999999999</v>
      </c>
      <c r="K57" s="21">
        <f t="shared" ca="1" si="14"/>
        <v>25.229999999999997</v>
      </c>
      <c r="L57" s="21" t="str">
        <f t="shared" si="23"/>
        <v/>
      </c>
      <c r="M57" s="47">
        <f t="shared" ca="1" si="24"/>
        <v>26.08</v>
      </c>
      <c r="N57" s="47">
        <f t="shared" si="25"/>
        <v>25.561538461538461</v>
      </c>
      <c r="O57" s="38">
        <f t="shared" si="26"/>
        <v>40000</v>
      </c>
      <c r="P57" s="38">
        <f t="shared" si="27"/>
        <v>130000</v>
      </c>
      <c r="Q57" s="38">
        <f t="shared" si="15"/>
        <v>-90000</v>
      </c>
      <c r="R57" s="38">
        <f t="shared" ca="1" si="16"/>
        <v>2279800</v>
      </c>
      <c r="S57" s="38">
        <f t="shared" ca="1" si="17"/>
        <v>9100.0000000004657</v>
      </c>
      <c r="U57" s="21"/>
      <c r="V57" s="21"/>
      <c r="W57" s="21"/>
    </row>
    <row r="58" spans="1:23" x14ac:dyDescent="0.2">
      <c r="A58" s="21">
        <f t="shared" si="11"/>
        <v>40</v>
      </c>
      <c r="B58" s="38">
        <f ca="1">model1!B58</f>
        <v>5962.5265776664855</v>
      </c>
      <c r="C58" s="21" t="s">
        <v>50</v>
      </c>
      <c r="D58" s="38">
        <f t="shared" ca="1" si="18"/>
        <v>140.6581660472757</v>
      </c>
      <c r="E58" s="21">
        <f t="shared" si="19"/>
        <v>0</v>
      </c>
      <c r="F58" s="21">
        <f t="shared" si="20"/>
        <v>5</v>
      </c>
      <c r="G58" s="39">
        <f t="shared" si="21"/>
        <v>0.04</v>
      </c>
      <c r="H58" s="54">
        <f t="shared" ca="1" si="22"/>
        <v>0.55000000000000004</v>
      </c>
      <c r="I58" s="40">
        <f t="shared" ca="1" si="12"/>
        <v>24.944999999999997</v>
      </c>
      <c r="J58" s="40">
        <f t="shared" ca="1" si="13"/>
        <v>25.514999999999997</v>
      </c>
      <c r="K58" s="21">
        <f t="shared" ca="1" si="14"/>
        <v>25.229999999999997</v>
      </c>
      <c r="L58" s="21" t="str">
        <f t="shared" si="23"/>
        <v/>
      </c>
      <c r="M58" s="47">
        <f t="shared" ca="1" si="24"/>
        <v>26.08</v>
      </c>
      <c r="N58" s="47">
        <f t="shared" si="25"/>
        <v>25.561538461538461</v>
      </c>
      <c r="O58" s="38">
        <f t="shared" si="26"/>
        <v>40000</v>
      </c>
      <c r="P58" s="38">
        <f t="shared" si="27"/>
        <v>130000</v>
      </c>
      <c r="Q58" s="38">
        <f t="shared" si="15"/>
        <v>-90000</v>
      </c>
      <c r="R58" s="38">
        <f t="shared" ca="1" si="16"/>
        <v>2279800</v>
      </c>
      <c r="S58" s="38">
        <f t="shared" ca="1" si="17"/>
        <v>9100.0000000004657</v>
      </c>
      <c r="U58" s="21"/>
      <c r="V58" s="21"/>
      <c r="W58" s="21"/>
    </row>
    <row r="59" spans="1:23" x14ac:dyDescent="0.2">
      <c r="A59" s="21">
        <f t="shared" si="11"/>
        <v>41</v>
      </c>
      <c r="B59" s="38">
        <f ca="1">model1!B59</f>
        <v>6000.4274154666246</v>
      </c>
      <c r="C59" s="21" t="s">
        <v>50</v>
      </c>
      <c r="D59" s="38">
        <f t="shared" ca="1" si="18"/>
        <v>148.23746704592213</v>
      </c>
      <c r="E59" s="21">
        <f t="shared" si="19"/>
        <v>0</v>
      </c>
      <c r="F59" s="21">
        <f t="shared" si="20"/>
        <v>5</v>
      </c>
      <c r="G59" s="39">
        <f t="shared" si="21"/>
        <v>0.04</v>
      </c>
      <c r="H59" s="54">
        <f t="shared" ca="1" si="22"/>
        <v>0.53</v>
      </c>
      <c r="I59" s="40">
        <f t="shared" ca="1" si="12"/>
        <v>24.954999999999998</v>
      </c>
      <c r="J59" s="40">
        <f t="shared" ca="1" si="13"/>
        <v>25.504999999999995</v>
      </c>
      <c r="K59" s="21">
        <f t="shared" ca="1" si="14"/>
        <v>25.229999999999997</v>
      </c>
      <c r="L59" s="21" t="str">
        <f t="shared" si="23"/>
        <v/>
      </c>
      <c r="M59" s="47">
        <f t="shared" ca="1" si="24"/>
        <v>26.08</v>
      </c>
      <c r="N59" s="47">
        <f t="shared" si="25"/>
        <v>25.561538461538461</v>
      </c>
      <c r="O59" s="38">
        <f t="shared" si="26"/>
        <v>40000</v>
      </c>
      <c r="P59" s="38">
        <f t="shared" si="27"/>
        <v>130000</v>
      </c>
      <c r="Q59" s="38">
        <f t="shared" si="15"/>
        <v>-90000</v>
      </c>
      <c r="R59" s="38">
        <f t="shared" ca="1" si="16"/>
        <v>2279800</v>
      </c>
      <c r="S59" s="38">
        <f t="shared" ca="1" si="17"/>
        <v>9100.0000000004657</v>
      </c>
      <c r="U59" s="21"/>
      <c r="V59" s="21"/>
      <c r="W59" s="21"/>
    </row>
    <row r="60" spans="1:23" x14ac:dyDescent="0.2">
      <c r="A60" s="21">
        <f t="shared" si="11"/>
        <v>42</v>
      </c>
      <c r="B60" s="38">
        <f ca="1">model1!B60</f>
        <v>6186.2802504984138</v>
      </c>
      <c r="C60" s="21" t="s">
        <v>50</v>
      </c>
      <c r="D60" s="38">
        <f t="shared" ca="1" si="18"/>
        <v>135.23635412954582</v>
      </c>
      <c r="E60" s="21">
        <f t="shared" si="19"/>
        <v>0</v>
      </c>
      <c r="F60" s="21">
        <f t="shared" si="20"/>
        <v>5</v>
      </c>
      <c r="G60" s="39">
        <f t="shared" si="21"/>
        <v>0.04</v>
      </c>
      <c r="H60" s="54">
        <f t="shared" ca="1" si="22"/>
        <v>0.51</v>
      </c>
      <c r="I60" s="40">
        <f t="shared" ca="1" si="12"/>
        <v>24.964999999999996</v>
      </c>
      <c r="J60" s="40">
        <f t="shared" ca="1" si="13"/>
        <v>25.494999999999997</v>
      </c>
      <c r="K60" s="21">
        <f t="shared" ca="1" si="14"/>
        <v>25.229999999999997</v>
      </c>
      <c r="L60" s="21" t="str">
        <f t="shared" si="23"/>
        <v/>
      </c>
      <c r="M60" s="47">
        <f t="shared" ca="1" si="24"/>
        <v>26.08</v>
      </c>
      <c r="N60" s="47">
        <f t="shared" si="25"/>
        <v>25.561538461538461</v>
      </c>
      <c r="O60" s="38">
        <f t="shared" si="26"/>
        <v>40000</v>
      </c>
      <c r="P60" s="38">
        <f t="shared" si="27"/>
        <v>130000</v>
      </c>
      <c r="Q60" s="38">
        <f t="shared" si="15"/>
        <v>-90000</v>
      </c>
      <c r="R60" s="38">
        <f t="shared" ca="1" si="16"/>
        <v>2279800</v>
      </c>
      <c r="S60" s="38">
        <f t="shared" ca="1" si="17"/>
        <v>9100.0000000004657</v>
      </c>
      <c r="U60" s="21"/>
      <c r="V60" s="21"/>
      <c r="W60" s="21"/>
    </row>
    <row r="61" spans="1:23" x14ac:dyDescent="0.2">
      <c r="A61" s="21">
        <f t="shared" si="11"/>
        <v>43</v>
      </c>
      <c r="B61" s="38">
        <f ca="1">model1!B61</f>
        <v>6416.6259008434527</v>
      </c>
      <c r="C61" s="21" t="s">
        <v>50</v>
      </c>
      <c r="D61" s="38">
        <f t="shared" ca="1" si="18"/>
        <v>144.76422195212172</v>
      </c>
      <c r="E61" s="21">
        <f t="shared" si="19"/>
        <v>0</v>
      </c>
      <c r="F61" s="21">
        <f t="shared" si="20"/>
        <v>5</v>
      </c>
      <c r="G61" s="39">
        <f t="shared" si="21"/>
        <v>0.04</v>
      </c>
      <c r="H61" s="54">
        <f t="shared" ca="1" si="22"/>
        <v>0.49</v>
      </c>
      <c r="I61" s="40">
        <f t="shared" ca="1" si="12"/>
        <v>24.974999999999998</v>
      </c>
      <c r="J61" s="40">
        <f t="shared" ca="1" si="13"/>
        <v>25.484999999999996</v>
      </c>
      <c r="K61" s="21">
        <f t="shared" ca="1" si="14"/>
        <v>25.229999999999997</v>
      </c>
      <c r="L61" s="21" t="str">
        <f t="shared" si="23"/>
        <v/>
      </c>
      <c r="M61" s="47">
        <f t="shared" ca="1" si="24"/>
        <v>26.08</v>
      </c>
      <c r="N61" s="47">
        <f t="shared" si="25"/>
        <v>25.561538461538461</v>
      </c>
      <c r="O61" s="38">
        <f t="shared" si="26"/>
        <v>40000</v>
      </c>
      <c r="P61" s="38">
        <f t="shared" si="27"/>
        <v>130000</v>
      </c>
      <c r="Q61" s="38">
        <f t="shared" si="15"/>
        <v>-90000</v>
      </c>
      <c r="R61" s="38">
        <f t="shared" ca="1" si="16"/>
        <v>2279800</v>
      </c>
      <c r="S61" s="38">
        <f t="shared" ca="1" si="17"/>
        <v>9100.0000000004657</v>
      </c>
      <c r="U61" s="21"/>
      <c r="V61" s="21"/>
      <c r="W61" s="21"/>
    </row>
    <row r="62" spans="1:23" x14ac:dyDescent="0.2">
      <c r="A62" s="21">
        <f t="shared" si="11"/>
        <v>44</v>
      </c>
      <c r="B62" s="38">
        <f ca="1">model1!B62</f>
        <v>6443.0029900352411</v>
      </c>
      <c r="C62" s="21" t="s">
        <v>50</v>
      </c>
      <c r="D62" s="38">
        <f t="shared" ca="1" si="18"/>
        <v>120.11910309218888</v>
      </c>
      <c r="E62" s="21">
        <f t="shared" si="19"/>
        <v>0</v>
      </c>
      <c r="F62" s="21">
        <f t="shared" si="20"/>
        <v>5</v>
      </c>
      <c r="G62" s="39">
        <f t="shared" si="21"/>
        <v>0.04</v>
      </c>
      <c r="H62" s="54">
        <f t="shared" ca="1" si="22"/>
        <v>0.47</v>
      </c>
      <c r="I62" s="40">
        <f t="shared" ca="1" si="12"/>
        <v>24.984999999999996</v>
      </c>
      <c r="J62" s="40">
        <f t="shared" ca="1" si="13"/>
        <v>25.474999999999998</v>
      </c>
      <c r="K62" s="21">
        <f t="shared" ca="1" si="14"/>
        <v>25.229999999999997</v>
      </c>
      <c r="L62" s="21" t="str">
        <f t="shared" si="23"/>
        <v/>
      </c>
      <c r="M62" s="47">
        <f t="shared" ca="1" si="24"/>
        <v>26.08</v>
      </c>
      <c r="N62" s="47">
        <f t="shared" si="25"/>
        <v>25.561538461538461</v>
      </c>
      <c r="O62" s="38">
        <f t="shared" si="26"/>
        <v>40000</v>
      </c>
      <c r="P62" s="38">
        <f t="shared" si="27"/>
        <v>130000</v>
      </c>
      <c r="Q62" s="38">
        <f t="shared" si="15"/>
        <v>-90000</v>
      </c>
      <c r="R62" s="38">
        <f t="shared" ca="1" si="16"/>
        <v>2279800</v>
      </c>
      <c r="S62" s="38">
        <f t="shared" ca="1" si="17"/>
        <v>9100.0000000004657</v>
      </c>
      <c r="U62" s="21"/>
      <c r="V62" s="21"/>
      <c r="W62" s="21"/>
    </row>
    <row r="63" spans="1:23" x14ac:dyDescent="0.2">
      <c r="A63" s="21">
        <f t="shared" si="11"/>
        <v>45</v>
      </c>
      <c r="B63" s="38">
        <f ca="1">model1!B63</f>
        <v>6659.201423349673</v>
      </c>
      <c r="C63" s="21" t="s">
        <v>50</v>
      </c>
      <c r="D63" s="38">
        <f t="shared" ca="1" si="18"/>
        <v>164.6935019707621</v>
      </c>
      <c r="E63" s="21">
        <f t="shared" si="19"/>
        <v>0</v>
      </c>
      <c r="F63" s="21">
        <f t="shared" si="20"/>
        <v>5</v>
      </c>
      <c r="G63" s="39">
        <f t="shared" si="21"/>
        <v>0.04</v>
      </c>
      <c r="H63" s="54">
        <f t="shared" ca="1" si="22"/>
        <v>0.45</v>
      </c>
      <c r="I63" s="40">
        <f t="shared" ca="1" si="12"/>
        <v>24.994999999999997</v>
      </c>
      <c r="J63" s="40">
        <f t="shared" ca="1" si="13"/>
        <v>25.464999999999996</v>
      </c>
      <c r="K63" s="21">
        <f t="shared" ca="1" si="14"/>
        <v>25.229999999999997</v>
      </c>
      <c r="L63" s="21" t="str">
        <f t="shared" si="23"/>
        <v/>
      </c>
      <c r="M63" s="47">
        <f t="shared" ca="1" si="24"/>
        <v>26.08</v>
      </c>
      <c r="N63" s="47">
        <f t="shared" si="25"/>
        <v>25.561538461538461</v>
      </c>
      <c r="O63" s="38">
        <f t="shared" si="26"/>
        <v>40000</v>
      </c>
      <c r="P63" s="38">
        <f t="shared" si="27"/>
        <v>130000</v>
      </c>
      <c r="Q63" s="38">
        <f t="shared" si="15"/>
        <v>-90000</v>
      </c>
      <c r="R63" s="38">
        <f t="shared" ca="1" si="16"/>
        <v>2279800</v>
      </c>
      <c r="S63" s="38">
        <f t="shared" ca="1" si="17"/>
        <v>9100.0000000004657</v>
      </c>
      <c r="U63" s="21"/>
      <c r="V63" s="21"/>
      <c r="W63" s="21"/>
    </row>
    <row r="64" spans="1:23" x14ac:dyDescent="0.2">
      <c r="A64" s="21">
        <f t="shared" si="11"/>
        <v>46</v>
      </c>
      <c r="B64" s="38">
        <f ca="1">model1!B64</f>
        <v>6772.3050206786484</v>
      </c>
      <c r="C64" s="21" t="s">
        <v>50</v>
      </c>
      <c r="D64" s="38">
        <f t="shared" ca="1" si="18"/>
        <v>146.50619254505864</v>
      </c>
      <c r="E64" s="21">
        <f t="shared" si="19"/>
        <v>0</v>
      </c>
      <c r="F64" s="21">
        <f t="shared" si="20"/>
        <v>5</v>
      </c>
      <c r="G64" s="39">
        <f t="shared" si="21"/>
        <v>0.04</v>
      </c>
      <c r="H64" s="54">
        <f t="shared" ca="1" si="22"/>
        <v>0.43</v>
      </c>
      <c r="I64" s="40">
        <f t="shared" ca="1" si="12"/>
        <v>25.004999999999995</v>
      </c>
      <c r="J64" s="40">
        <f t="shared" ca="1" si="13"/>
        <v>25.454999999999998</v>
      </c>
      <c r="K64" s="21">
        <f t="shared" ca="1" si="14"/>
        <v>25.229999999999997</v>
      </c>
      <c r="L64" s="21" t="str">
        <f t="shared" si="23"/>
        <v/>
      </c>
      <c r="M64" s="47">
        <f t="shared" ca="1" si="24"/>
        <v>26.08</v>
      </c>
      <c r="N64" s="47">
        <f t="shared" si="25"/>
        <v>25.561538461538461</v>
      </c>
      <c r="O64" s="38">
        <f t="shared" si="26"/>
        <v>40000</v>
      </c>
      <c r="P64" s="38">
        <f t="shared" si="27"/>
        <v>130000</v>
      </c>
      <c r="Q64" s="38">
        <f t="shared" si="15"/>
        <v>-90000</v>
      </c>
      <c r="R64" s="38">
        <f t="shared" ca="1" si="16"/>
        <v>2279800</v>
      </c>
      <c r="S64" s="38">
        <f t="shared" ca="1" si="17"/>
        <v>9100.0000000004657</v>
      </c>
      <c r="U64" s="21"/>
      <c r="V64" s="21"/>
      <c r="W64" s="21"/>
    </row>
    <row r="65" spans="1:23" x14ac:dyDescent="0.2">
      <c r="A65" s="21">
        <f t="shared" si="11"/>
        <v>47</v>
      </c>
      <c r="B65" s="38">
        <f ca="1">model1!B65</f>
        <v>6901.8666883423584</v>
      </c>
      <c r="C65" s="21" t="s">
        <v>14</v>
      </c>
      <c r="D65" s="38">
        <f t="shared" ca="1" si="18"/>
        <v>121.31019687472644</v>
      </c>
      <c r="E65" s="21">
        <f t="shared" si="19"/>
        <v>1</v>
      </c>
      <c r="F65" s="21">
        <f t="shared" si="20"/>
        <v>6</v>
      </c>
      <c r="G65" s="39">
        <f t="shared" si="21"/>
        <v>0.04</v>
      </c>
      <c r="H65" s="54">
        <f t="shared" ca="1" si="22"/>
        <v>0.43</v>
      </c>
      <c r="I65" s="40">
        <f t="shared" ca="1" si="12"/>
        <v>24.964999999999996</v>
      </c>
      <c r="J65" s="40">
        <f t="shared" ca="1" si="13"/>
        <v>25.394999999999996</v>
      </c>
      <c r="K65" s="21">
        <f t="shared" ca="1" si="14"/>
        <v>25.179999999999996</v>
      </c>
      <c r="L65" s="21">
        <f t="shared" ca="1" si="23"/>
        <v>25.004999999999995</v>
      </c>
      <c r="M65" s="47">
        <f t="shared" ca="1" si="24"/>
        <v>25.864999999999995</v>
      </c>
      <c r="N65" s="47">
        <f t="shared" si="25"/>
        <v>25.561538461538461</v>
      </c>
      <c r="O65" s="38">
        <f t="shared" si="26"/>
        <v>50000</v>
      </c>
      <c r="P65" s="38">
        <f t="shared" si="27"/>
        <v>130000</v>
      </c>
      <c r="Q65" s="38">
        <f t="shared" si="15"/>
        <v>-80000</v>
      </c>
      <c r="R65" s="38">
        <f t="shared" ca="1" si="16"/>
        <v>2029750.0000000002</v>
      </c>
      <c r="S65" s="38">
        <f t="shared" ca="1" si="17"/>
        <v>15350.000000000466</v>
      </c>
      <c r="U65" s="21"/>
      <c r="V65" s="21"/>
      <c r="W65" s="21"/>
    </row>
    <row r="66" spans="1:23" x14ac:dyDescent="0.2">
      <c r="A66" s="21">
        <f t="shared" si="11"/>
        <v>48</v>
      </c>
      <c r="B66" s="38">
        <f ca="1">model1!B66</f>
        <v>6929.3135758295384</v>
      </c>
      <c r="C66" s="21" t="s">
        <v>50</v>
      </c>
      <c r="D66" s="38">
        <f t="shared" ca="1" si="18"/>
        <v>121.57764644857434</v>
      </c>
      <c r="E66" s="21">
        <f t="shared" si="19"/>
        <v>0</v>
      </c>
      <c r="F66" s="21">
        <f t="shared" si="20"/>
        <v>5</v>
      </c>
      <c r="G66" s="39">
        <f t="shared" si="21"/>
        <v>0.04</v>
      </c>
      <c r="H66" s="54">
        <f t="shared" ca="1" si="22"/>
        <v>0.41</v>
      </c>
      <c r="I66" s="40">
        <f t="shared" ca="1" si="12"/>
        <v>24.964999999999996</v>
      </c>
      <c r="J66" s="40">
        <f t="shared" ca="1" si="13"/>
        <v>25.394999999999996</v>
      </c>
      <c r="K66" s="21">
        <f t="shared" ca="1" si="14"/>
        <v>25.179999999999996</v>
      </c>
      <c r="L66" s="21" t="str">
        <f t="shared" si="23"/>
        <v/>
      </c>
      <c r="M66" s="47">
        <f t="shared" ca="1" si="24"/>
        <v>25.864999999999995</v>
      </c>
      <c r="N66" s="47">
        <f t="shared" si="25"/>
        <v>25.561538461538461</v>
      </c>
      <c r="O66" s="38">
        <f t="shared" si="26"/>
        <v>50000</v>
      </c>
      <c r="P66" s="38">
        <f t="shared" si="27"/>
        <v>130000</v>
      </c>
      <c r="Q66" s="38">
        <f t="shared" si="15"/>
        <v>-80000</v>
      </c>
      <c r="R66" s="38">
        <f t="shared" ca="1" si="16"/>
        <v>2029750.0000000002</v>
      </c>
      <c r="S66" s="38">
        <f t="shared" ca="1" si="17"/>
        <v>15350.000000000466</v>
      </c>
      <c r="U66" s="21"/>
      <c r="V66" s="21"/>
      <c r="W66" s="21"/>
    </row>
    <row r="67" spans="1:23" x14ac:dyDescent="0.2">
      <c r="A67" s="21">
        <f t="shared" si="11"/>
        <v>49</v>
      </c>
      <c r="B67" s="38">
        <f ca="1">model1!B67</f>
        <v>6948.9022103400685</v>
      </c>
      <c r="C67" s="21" t="s">
        <v>50</v>
      </c>
      <c r="D67" s="38">
        <f t="shared" ca="1" si="18"/>
        <v>72.425196747598875</v>
      </c>
      <c r="E67" s="21">
        <f t="shared" si="19"/>
        <v>0</v>
      </c>
      <c r="F67" s="21">
        <f t="shared" si="20"/>
        <v>5</v>
      </c>
      <c r="G67" s="39">
        <f t="shared" si="21"/>
        <v>0.04</v>
      </c>
      <c r="H67" s="54">
        <f t="shared" ca="1" si="22"/>
        <v>0.39</v>
      </c>
      <c r="I67" s="40">
        <f t="shared" ca="1" si="12"/>
        <v>24.974999999999998</v>
      </c>
      <c r="J67" s="40">
        <f t="shared" ca="1" si="13"/>
        <v>25.384999999999994</v>
      </c>
      <c r="K67" s="21">
        <f t="shared" ca="1" si="14"/>
        <v>25.179999999999996</v>
      </c>
      <c r="L67" s="21" t="str">
        <f t="shared" si="23"/>
        <v/>
      </c>
      <c r="M67" s="47">
        <f t="shared" ca="1" si="24"/>
        <v>25.864999999999995</v>
      </c>
      <c r="N67" s="47">
        <f t="shared" si="25"/>
        <v>25.561538461538461</v>
      </c>
      <c r="O67" s="38">
        <f t="shared" si="26"/>
        <v>50000</v>
      </c>
      <c r="P67" s="38">
        <f t="shared" si="27"/>
        <v>130000</v>
      </c>
      <c r="Q67" s="38">
        <f t="shared" si="15"/>
        <v>-80000</v>
      </c>
      <c r="R67" s="38">
        <f t="shared" ca="1" si="16"/>
        <v>2029750.0000000002</v>
      </c>
      <c r="S67" s="38">
        <f t="shared" ca="1" si="17"/>
        <v>15350.000000000466</v>
      </c>
      <c r="U67" s="21"/>
      <c r="V67" s="21"/>
      <c r="W67" s="21"/>
    </row>
    <row r="68" spans="1:23" x14ac:dyDescent="0.2">
      <c r="A68" s="21">
        <f t="shared" si="11"/>
        <v>50</v>
      </c>
      <c r="B68" s="38">
        <f ca="1">model1!B68</f>
        <v>7118.9801279137164</v>
      </c>
      <c r="C68" s="21" t="s">
        <v>50</v>
      </c>
      <c r="D68" s="38">
        <f t="shared" ca="1" si="18"/>
        <v>86.668776808767007</v>
      </c>
      <c r="E68" s="21">
        <f t="shared" si="19"/>
        <v>0</v>
      </c>
      <c r="F68" s="21">
        <f t="shared" si="20"/>
        <v>5</v>
      </c>
      <c r="G68" s="39">
        <f t="shared" si="21"/>
        <v>0.04</v>
      </c>
      <c r="H68" s="54">
        <f t="shared" ca="1" si="22"/>
        <v>0.37</v>
      </c>
      <c r="I68" s="40">
        <f t="shared" ca="1" si="12"/>
        <v>24.984999999999996</v>
      </c>
      <c r="J68" s="40">
        <f t="shared" ca="1" si="13"/>
        <v>25.374999999999996</v>
      </c>
      <c r="K68" s="21">
        <f t="shared" ca="1" si="14"/>
        <v>25.179999999999996</v>
      </c>
      <c r="L68" s="21" t="str">
        <f t="shared" si="23"/>
        <v/>
      </c>
      <c r="M68" s="47">
        <f t="shared" ca="1" si="24"/>
        <v>25.864999999999995</v>
      </c>
      <c r="N68" s="47">
        <f t="shared" si="25"/>
        <v>25.561538461538461</v>
      </c>
      <c r="O68" s="38">
        <f t="shared" si="26"/>
        <v>50000</v>
      </c>
      <c r="P68" s="38">
        <f t="shared" si="27"/>
        <v>130000</v>
      </c>
      <c r="Q68" s="38">
        <f t="shared" si="15"/>
        <v>-80000</v>
      </c>
      <c r="R68" s="38">
        <f t="shared" ca="1" si="16"/>
        <v>2029750.0000000002</v>
      </c>
      <c r="S68" s="38">
        <f t="shared" ca="1" si="17"/>
        <v>15350.000000000466</v>
      </c>
      <c r="U68" s="21"/>
      <c r="V68" s="21"/>
      <c r="W68" s="21"/>
    </row>
    <row r="69" spans="1:23" x14ac:dyDescent="0.2">
      <c r="A69" s="21">
        <f t="shared" si="11"/>
        <v>51</v>
      </c>
      <c r="B69" s="38">
        <f ca="1">model1!B69</f>
        <v>7358.9801279137164</v>
      </c>
      <c r="C69" s="21" t="s">
        <v>50</v>
      </c>
      <c r="D69" s="38">
        <f t="shared" ca="1" si="18"/>
        <v>114.27835989283949</v>
      </c>
      <c r="E69" s="21">
        <f t="shared" si="19"/>
        <v>0</v>
      </c>
      <c r="F69" s="21">
        <f t="shared" si="20"/>
        <v>5</v>
      </c>
      <c r="G69" s="39">
        <f t="shared" si="21"/>
        <v>0.04</v>
      </c>
      <c r="H69" s="54">
        <f t="shared" ca="1" si="22"/>
        <v>0.35</v>
      </c>
      <c r="I69" s="40">
        <f t="shared" ca="1" si="12"/>
        <v>24.994999999999997</v>
      </c>
      <c r="J69" s="40">
        <f t="shared" ca="1" si="13"/>
        <v>25.364999999999995</v>
      </c>
      <c r="K69" s="21">
        <f t="shared" ca="1" si="14"/>
        <v>25.179999999999996</v>
      </c>
      <c r="L69" s="21" t="str">
        <f t="shared" si="23"/>
        <v/>
      </c>
      <c r="M69" s="47">
        <f t="shared" ca="1" si="24"/>
        <v>25.864999999999995</v>
      </c>
      <c r="N69" s="47">
        <f t="shared" si="25"/>
        <v>25.561538461538461</v>
      </c>
      <c r="O69" s="38">
        <f t="shared" si="26"/>
        <v>50000</v>
      </c>
      <c r="P69" s="38">
        <f t="shared" si="27"/>
        <v>130000</v>
      </c>
      <c r="Q69" s="38">
        <f t="shared" si="15"/>
        <v>-80000</v>
      </c>
      <c r="R69" s="38">
        <f t="shared" ca="1" si="16"/>
        <v>2029750.0000000002</v>
      </c>
      <c r="S69" s="38">
        <f t="shared" ca="1" si="17"/>
        <v>15350.000000000466</v>
      </c>
      <c r="U69" s="21"/>
      <c r="V69" s="21"/>
      <c r="W69" s="21"/>
    </row>
    <row r="70" spans="1:23" x14ac:dyDescent="0.2">
      <c r="A70" s="21">
        <f t="shared" si="11"/>
        <v>52</v>
      </c>
      <c r="B70" s="38">
        <f ca="1">model1!B70</f>
        <v>7598.9801279137164</v>
      </c>
      <c r="C70" s="21" t="s">
        <v>50</v>
      </c>
      <c r="D70" s="38">
        <f t="shared" ca="1" si="18"/>
        <v>167.41663802104449</v>
      </c>
      <c r="E70" s="21">
        <f t="shared" si="19"/>
        <v>0</v>
      </c>
      <c r="F70" s="21">
        <f t="shared" si="20"/>
        <v>5</v>
      </c>
      <c r="G70" s="39">
        <f t="shared" si="21"/>
        <v>0.04</v>
      </c>
      <c r="H70" s="54">
        <f t="shared" ca="1" si="22"/>
        <v>0.33</v>
      </c>
      <c r="I70" s="40">
        <f t="shared" ca="1" si="12"/>
        <v>25.004999999999995</v>
      </c>
      <c r="J70" s="40">
        <f t="shared" ca="1" si="13"/>
        <v>25.354999999999997</v>
      </c>
      <c r="K70" s="21">
        <f t="shared" ca="1" si="14"/>
        <v>25.179999999999996</v>
      </c>
      <c r="L70" s="21" t="str">
        <f t="shared" si="23"/>
        <v/>
      </c>
      <c r="M70" s="47">
        <f t="shared" ca="1" si="24"/>
        <v>25.864999999999995</v>
      </c>
      <c r="N70" s="47">
        <f t="shared" si="25"/>
        <v>25.561538461538461</v>
      </c>
      <c r="O70" s="38">
        <f t="shared" si="26"/>
        <v>50000</v>
      </c>
      <c r="P70" s="38">
        <f t="shared" si="27"/>
        <v>130000</v>
      </c>
      <c r="Q70" s="38">
        <f t="shared" si="15"/>
        <v>-80000</v>
      </c>
      <c r="R70" s="38">
        <f t="shared" ca="1" si="16"/>
        <v>2029750.0000000002</v>
      </c>
      <c r="S70" s="38">
        <f t="shared" ca="1" si="17"/>
        <v>15350.000000000466</v>
      </c>
      <c r="U70" s="21"/>
      <c r="V70" s="21"/>
      <c r="W70" s="21"/>
    </row>
    <row r="71" spans="1:23" x14ac:dyDescent="0.2">
      <c r="A71" s="21">
        <f t="shared" si="11"/>
        <v>53</v>
      </c>
      <c r="B71" s="38">
        <f ca="1">model1!B71</f>
        <v>7838.9801279137164</v>
      </c>
      <c r="C71" s="21" t="s">
        <v>14</v>
      </c>
      <c r="D71" s="38">
        <f t="shared" ca="1" si="18"/>
        <v>222.51947939341198</v>
      </c>
      <c r="E71" s="21">
        <f t="shared" si="19"/>
        <v>1</v>
      </c>
      <c r="F71" s="21">
        <f t="shared" si="20"/>
        <v>6</v>
      </c>
      <c r="G71" s="39">
        <f t="shared" si="21"/>
        <v>0.04</v>
      </c>
      <c r="H71" s="54">
        <f t="shared" ca="1" si="22"/>
        <v>0.32</v>
      </c>
      <c r="I71" s="40">
        <f t="shared" ca="1" si="12"/>
        <v>24.964999999999996</v>
      </c>
      <c r="J71" s="40">
        <f t="shared" ca="1" si="13"/>
        <v>25.294999999999995</v>
      </c>
      <c r="K71" s="21">
        <f t="shared" ca="1" si="14"/>
        <v>25.129999999999995</v>
      </c>
      <c r="L71" s="21">
        <f t="shared" ca="1" si="23"/>
        <v>25.004999999999995</v>
      </c>
      <c r="M71" s="47">
        <f t="shared" ca="1" si="24"/>
        <v>25.721666666666664</v>
      </c>
      <c r="N71" s="47">
        <f t="shared" si="25"/>
        <v>25.561538461538461</v>
      </c>
      <c r="O71" s="38">
        <f t="shared" si="26"/>
        <v>60000</v>
      </c>
      <c r="P71" s="38">
        <f t="shared" si="27"/>
        <v>130000</v>
      </c>
      <c r="Q71" s="38">
        <f t="shared" si="15"/>
        <v>-70000</v>
      </c>
      <c r="R71" s="38">
        <f t="shared" ca="1" si="16"/>
        <v>1779700.0000000002</v>
      </c>
      <c r="S71" s="38">
        <f t="shared" ca="1" si="17"/>
        <v>20600.000000000466</v>
      </c>
      <c r="U71" s="21"/>
      <c r="V71" s="21"/>
      <c r="W71" s="21"/>
    </row>
    <row r="72" spans="1:23" x14ac:dyDescent="0.2">
      <c r="A72" s="21">
        <f t="shared" si="11"/>
        <v>54</v>
      </c>
      <c r="B72" s="38">
        <f ca="1">model1!B72</f>
        <v>8078.9801279137164</v>
      </c>
      <c r="C72" s="21" t="s">
        <v>50</v>
      </c>
      <c r="D72" s="38">
        <f t="shared" ca="1" si="18"/>
        <v>240</v>
      </c>
      <c r="E72" s="21">
        <f t="shared" si="19"/>
        <v>0</v>
      </c>
      <c r="F72" s="21">
        <f t="shared" si="20"/>
        <v>5</v>
      </c>
      <c r="G72" s="39">
        <f t="shared" si="21"/>
        <v>0.04</v>
      </c>
      <c r="H72" s="54">
        <f t="shared" ca="1" si="22"/>
        <v>0.3</v>
      </c>
      <c r="I72" s="40">
        <f t="shared" ca="1" si="12"/>
        <v>24.969999999999995</v>
      </c>
      <c r="J72" s="40">
        <f t="shared" ca="1" si="13"/>
        <v>25.289999999999996</v>
      </c>
      <c r="K72" s="21">
        <f t="shared" ca="1" si="14"/>
        <v>25.129999999999995</v>
      </c>
      <c r="L72" s="21" t="str">
        <f t="shared" si="23"/>
        <v/>
      </c>
      <c r="M72" s="47">
        <f t="shared" ca="1" si="24"/>
        <v>25.721666666666664</v>
      </c>
      <c r="N72" s="47">
        <f t="shared" si="25"/>
        <v>25.561538461538461</v>
      </c>
      <c r="O72" s="38">
        <f t="shared" si="26"/>
        <v>60000</v>
      </c>
      <c r="P72" s="38">
        <f t="shared" si="27"/>
        <v>130000</v>
      </c>
      <c r="Q72" s="38">
        <f t="shared" si="15"/>
        <v>-70000</v>
      </c>
      <c r="R72" s="38">
        <f t="shared" ca="1" si="16"/>
        <v>1779700.0000000002</v>
      </c>
      <c r="S72" s="38">
        <f t="shared" ca="1" si="17"/>
        <v>20600.000000000466</v>
      </c>
      <c r="U72" s="21"/>
      <c r="V72" s="21"/>
      <c r="W72" s="21"/>
    </row>
    <row r="73" spans="1:23" x14ac:dyDescent="0.2">
      <c r="A73" s="21">
        <f t="shared" si="11"/>
        <v>55</v>
      </c>
      <c r="B73" s="38">
        <f ca="1">model1!B73</f>
        <v>8318.9801279137173</v>
      </c>
      <c r="C73" s="21" t="s">
        <v>50</v>
      </c>
      <c r="D73" s="38">
        <f t="shared" ca="1" si="18"/>
        <v>240.00000000000023</v>
      </c>
      <c r="E73" s="21">
        <f t="shared" si="19"/>
        <v>0</v>
      </c>
      <c r="F73" s="21">
        <f t="shared" si="20"/>
        <v>5</v>
      </c>
      <c r="G73" s="39">
        <f t="shared" si="21"/>
        <v>0.04</v>
      </c>
      <c r="H73" s="54">
        <f t="shared" ca="1" si="22"/>
        <v>0.28000000000000003</v>
      </c>
      <c r="I73" s="40">
        <f t="shared" ca="1" si="12"/>
        <v>24.979999999999997</v>
      </c>
      <c r="J73" s="40">
        <f t="shared" ca="1" si="13"/>
        <v>25.279999999999994</v>
      </c>
      <c r="K73" s="21">
        <f t="shared" ca="1" si="14"/>
        <v>25.129999999999995</v>
      </c>
      <c r="L73" s="21" t="str">
        <f t="shared" si="23"/>
        <v/>
      </c>
      <c r="M73" s="47">
        <f t="shared" ca="1" si="24"/>
        <v>25.721666666666664</v>
      </c>
      <c r="N73" s="47">
        <f t="shared" si="25"/>
        <v>25.561538461538461</v>
      </c>
      <c r="O73" s="38">
        <f t="shared" si="26"/>
        <v>60000</v>
      </c>
      <c r="P73" s="38">
        <f t="shared" si="27"/>
        <v>130000</v>
      </c>
      <c r="Q73" s="38">
        <f t="shared" si="15"/>
        <v>-70000</v>
      </c>
      <c r="R73" s="38">
        <f t="shared" ca="1" si="16"/>
        <v>1779700.0000000002</v>
      </c>
      <c r="S73" s="38">
        <f t="shared" ca="1" si="17"/>
        <v>20600.000000000466</v>
      </c>
      <c r="U73" s="21"/>
      <c r="V73" s="21"/>
      <c r="W73" s="21"/>
    </row>
    <row r="74" spans="1:23" x14ac:dyDescent="0.2">
      <c r="A74" s="21">
        <f t="shared" si="11"/>
        <v>56</v>
      </c>
      <c r="B74" s="38">
        <f ca="1">model1!B74</f>
        <v>8558.9801279137173</v>
      </c>
      <c r="C74" s="21" t="s">
        <v>50</v>
      </c>
      <c r="D74" s="38">
        <f t="shared" ca="1" si="18"/>
        <v>240.00000000000023</v>
      </c>
      <c r="E74" s="21">
        <f t="shared" si="19"/>
        <v>0</v>
      </c>
      <c r="F74" s="21">
        <f t="shared" si="20"/>
        <v>5</v>
      </c>
      <c r="G74" s="39">
        <f t="shared" si="21"/>
        <v>0.04</v>
      </c>
      <c r="H74" s="54">
        <f t="shared" ca="1" si="22"/>
        <v>0.26</v>
      </c>
      <c r="I74" s="40">
        <f t="shared" ca="1" si="12"/>
        <v>24.989999999999995</v>
      </c>
      <c r="J74" s="40">
        <f t="shared" ca="1" si="13"/>
        <v>25.269999999999996</v>
      </c>
      <c r="K74" s="21">
        <f t="shared" ca="1" si="14"/>
        <v>25.129999999999995</v>
      </c>
      <c r="L74" s="21" t="str">
        <f t="shared" si="23"/>
        <v/>
      </c>
      <c r="M74" s="47">
        <f t="shared" ca="1" si="24"/>
        <v>25.721666666666664</v>
      </c>
      <c r="N74" s="47">
        <f t="shared" si="25"/>
        <v>25.561538461538461</v>
      </c>
      <c r="O74" s="38">
        <f t="shared" si="26"/>
        <v>60000</v>
      </c>
      <c r="P74" s="38">
        <f t="shared" si="27"/>
        <v>130000</v>
      </c>
      <c r="Q74" s="38">
        <f t="shared" si="15"/>
        <v>-70000</v>
      </c>
      <c r="R74" s="38">
        <f t="shared" ca="1" si="16"/>
        <v>1779700.0000000002</v>
      </c>
      <c r="S74" s="38">
        <f t="shared" ca="1" si="17"/>
        <v>20600.000000000466</v>
      </c>
      <c r="U74" s="21"/>
      <c r="V74" s="21"/>
      <c r="W74" s="21"/>
    </row>
    <row r="75" spans="1:23" x14ac:dyDescent="0.2">
      <c r="A75" s="21">
        <f t="shared" si="11"/>
        <v>57</v>
      </c>
      <c r="B75" s="38">
        <f ca="1">model1!B75</f>
        <v>8798.9801279137173</v>
      </c>
      <c r="C75" s="21" t="s">
        <v>50</v>
      </c>
      <c r="D75" s="38">
        <f t="shared" ca="1" si="18"/>
        <v>240.00000000000023</v>
      </c>
      <c r="E75" s="21">
        <f t="shared" si="19"/>
        <v>0</v>
      </c>
      <c r="F75" s="21">
        <f t="shared" si="20"/>
        <v>5</v>
      </c>
      <c r="G75" s="39">
        <f t="shared" si="21"/>
        <v>0.04</v>
      </c>
      <c r="H75" s="54">
        <f t="shared" ca="1" si="22"/>
        <v>0.24</v>
      </c>
      <c r="I75" s="40">
        <f t="shared" ca="1" si="12"/>
        <v>24.999999999999996</v>
      </c>
      <c r="J75" s="40">
        <f t="shared" ca="1" si="13"/>
        <v>25.259999999999994</v>
      </c>
      <c r="K75" s="21">
        <f t="shared" ca="1" si="14"/>
        <v>25.129999999999995</v>
      </c>
      <c r="L75" s="21" t="str">
        <f t="shared" si="23"/>
        <v/>
      </c>
      <c r="M75" s="47">
        <f t="shared" ca="1" si="24"/>
        <v>25.721666666666664</v>
      </c>
      <c r="N75" s="47">
        <f t="shared" si="25"/>
        <v>25.561538461538461</v>
      </c>
      <c r="O75" s="38">
        <f t="shared" si="26"/>
        <v>60000</v>
      </c>
      <c r="P75" s="38">
        <f t="shared" si="27"/>
        <v>130000</v>
      </c>
      <c r="Q75" s="38">
        <f t="shared" si="15"/>
        <v>-70000</v>
      </c>
      <c r="R75" s="38">
        <f t="shared" ca="1" si="16"/>
        <v>1779700.0000000002</v>
      </c>
      <c r="S75" s="38">
        <f t="shared" ca="1" si="17"/>
        <v>20600.000000000466</v>
      </c>
      <c r="U75" s="21"/>
      <c r="V75" s="21"/>
      <c r="W75" s="21"/>
    </row>
    <row r="76" spans="1:23" x14ac:dyDescent="0.2">
      <c r="A76" s="21">
        <f t="shared" si="11"/>
        <v>58</v>
      </c>
      <c r="B76" s="38">
        <f ca="1">model1!B76</f>
        <v>9038.9801279137173</v>
      </c>
      <c r="C76" s="21" t="s">
        <v>50</v>
      </c>
      <c r="D76" s="38">
        <f t="shared" ca="1" si="18"/>
        <v>240.00000000000023</v>
      </c>
      <c r="E76" s="21">
        <f t="shared" si="19"/>
        <v>0</v>
      </c>
      <c r="F76" s="21">
        <f t="shared" si="20"/>
        <v>5</v>
      </c>
      <c r="G76" s="39">
        <f t="shared" si="21"/>
        <v>0.04</v>
      </c>
      <c r="H76" s="54">
        <f t="shared" ca="1" si="22"/>
        <v>0.22</v>
      </c>
      <c r="I76" s="40">
        <f t="shared" ca="1" si="12"/>
        <v>25.009999999999994</v>
      </c>
      <c r="J76" s="40">
        <f t="shared" ca="1" si="13"/>
        <v>25.249999999999996</v>
      </c>
      <c r="K76" s="21">
        <f t="shared" ca="1" si="14"/>
        <v>25.129999999999995</v>
      </c>
      <c r="L76" s="21" t="str">
        <f t="shared" si="23"/>
        <v/>
      </c>
      <c r="M76" s="47">
        <f t="shared" ca="1" si="24"/>
        <v>25.721666666666664</v>
      </c>
      <c r="N76" s="47">
        <f t="shared" si="25"/>
        <v>25.561538461538461</v>
      </c>
      <c r="O76" s="38">
        <f t="shared" si="26"/>
        <v>60000</v>
      </c>
      <c r="P76" s="38">
        <f t="shared" si="27"/>
        <v>130000</v>
      </c>
      <c r="Q76" s="38">
        <f t="shared" si="15"/>
        <v>-70000</v>
      </c>
      <c r="R76" s="38">
        <f t="shared" ca="1" si="16"/>
        <v>1779700.0000000002</v>
      </c>
      <c r="S76" s="38">
        <f t="shared" ca="1" si="17"/>
        <v>20600.000000000466</v>
      </c>
      <c r="U76" s="21"/>
      <c r="V76" s="21"/>
      <c r="W76" s="21"/>
    </row>
    <row r="77" spans="1:23" x14ac:dyDescent="0.2">
      <c r="A77" s="21">
        <f t="shared" si="11"/>
        <v>59</v>
      </c>
      <c r="B77" s="38">
        <f ca="1">model1!B77</f>
        <v>9278.9801279137173</v>
      </c>
      <c r="C77" s="21" t="s">
        <v>14</v>
      </c>
      <c r="D77" s="38">
        <f t="shared" ca="1" si="18"/>
        <v>240</v>
      </c>
      <c r="E77" s="21">
        <f t="shared" si="19"/>
        <v>1</v>
      </c>
      <c r="F77" s="21">
        <f t="shared" si="20"/>
        <v>6</v>
      </c>
      <c r="G77" s="39">
        <f t="shared" si="21"/>
        <v>0.04</v>
      </c>
      <c r="H77" s="54">
        <f t="shared" ca="1" si="22"/>
        <v>0.21</v>
      </c>
      <c r="I77" s="40">
        <f t="shared" ca="1" si="12"/>
        <v>24.969999999999995</v>
      </c>
      <c r="J77" s="40">
        <f t="shared" ca="1" si="13"/>
        <v>25.189999999999994</v>
      </c>
      <c r="K77" s="21">
        <f t="shared" ca="1" si="14"/>
        <v>25.079999999999995</v>
      </c>
      <c r="L77" s="21">
        <f t="shared" ca="1" si="23"/>
        <v>25.009999999999994</v>
      </c>
      <c r="M77" s="47">
        <f t="shared" ca="1" si="24"/>
        <v>25.619999999999997</v>
      </c>
      <c r="N77" s="47">
        <f t="shared" si="25"/>
        <v>25.561538461538461</v>
      </c>
      <c r="O77" s="38">
        <f t="shared" si="26"/>
        <v>70000</v>
      </c>
      <c r="P77" s="38">
        <f t="shared" si="27"/>
        <v>130000</v>
      </c>
      <c r="Q77" s="38">
        <f t="shared" si="15"/>
        <v>-60000</v>
      </c>
      <c r="R77" s="38">
        <f t="shared" ca="1" si="16"/>
        <v>1529600.0000000002</v>
      </c>
      <c r="S77" s="38">
        <f t="shared" ca="1" si="17"/>
        <v>24800.000000000466</v>
      </c>
      <c r="U77" s="21"/>
      <c r="V77" s="21"/>
      <c r="W77" s="21"/>
    </row>
    <row r="78" spans="1:23" x14ac:dyDescent="0.2">
      <c r="A78" s="21">
        <f t="shared" si="11"/>
        <v>60</v>
      </c>
      <c r="B78" s="38">
        <f ca="1">model1!B78</f>
        <v>9518.9801279137173</v>
      </c>
      <c r="C78" s="21" t="s">
        <v>50</v>
      </c>
      <c r="D78" s="38">
        <f t="shared" ca="1" si="18"/>
        <v>240</v>
      </c>
      <c r="E78" s="21">
        <f t="shared" si="19"/>
        <v>0</v>
      </c>
      <c r="F78" s="21">
        <f t="shared" si="20"/>
        <v>5</v>
      </c>
      <c r="G78" s="39">
        <f t="shared" si="21"/>
        <v>0.04</v>
      </c>
      <c r="H78" s="54">
        <f t="shared" ca="1" si="22"/>
        <v>0.19</v>
      </c>
      <c r="I78" s="40">
        <f t="shared" ca="1" si="12"/>
        <v>24.974999999999994</v>
      </c>
      <c r="J78" s="40">
        <f t="shared" ca="1" si="13"/>
        <v>25.184999999999995</v>
      </c>
      <c r="K78" s="21">
        <f t="shared" ca="1" si="14"/>
        <v>25.079999999999995</v>
      </c>
      <c r="L78" s="21" t="str">
        <f t="shared" si="23"/>
        <v/>
      </c>
      <c r="M78" s="47">
        <f t="shared" ca="1" si="24"/>
        <v>25.619999999999997</v>
      </c>
      <c r="N78" s="47">
        <f t="shared" si="25"/>
        <v>25.561538461538461</v>
      </c>
      <c r="O78" s="38">
        <f t="shared" si="26"/>
        <v>70000</v>
      </c>
      <c r="P78" s="38">
        <f t="shared" si="27"/>
        <v>130000</v>
      </c>
      <c r="Q78" s="38">
        <f t="shared" si="15"/>
        <v>-60000</v>
      </c>
      <c r="R78" s="38">
        <f t="shared" ca="1" si="16"/>
        <v>1529600.0000000002</v>
      </c>
      <c r="S78" s="38">
        <f t="shared" ca="1" si="17"/>
        <v>24800.000000000466</v>
      </c>
      <c r="U78" s="21"/>
      <c r="V78" s="21"/>
      <c r="W78" s="21"/>
    </row>
    <row r="79" spans="1:23" x14ac:dyDescent="0.2">
      <c r="A79" s="21">
        <f t="shared" si="11"/>
        <v>61</v>
      </c>
      <c r="B79" s="38">
        <f ca="1">model1!B79</f>
        <v>9758.9801279137173</v>
      </c>
      <c r="C79" s="21" t="s">
        <v>50</v>
      </c>
      <c r="D79" s="38">
        <f t="shared" ca="1" si="18"/>
        <v>240</v>
      </c>
      <c r="E79" s="21">
        <f t="shared" si="19"/>
        <v>0</v>
      </c>
      <c r="F79" s="21">
        <f t="shared" si="20"/>
        <v>5</v>
      </c>
      <c r="G79" s="39">
        <f t="shared" si="21"/>
        <v>0.04</v>
      </c>
      <c r="H79" s="54">
        <f t="shared" ca="1" si="22"/>
        <v>0.17</v>
      </c>
      <c r="I79" s="40">
        <f t="shared" ca="1" si="12"/>
        <v>24.984999999999996</v>
      </c>
      <c r="J79" s="40">
        <f t="shared" ca="1" si="13"/>
        <v>25.174999999999994</v>
      </c>
      <c r="K79" s="21">
        <f t="shared" ca="1" si="14"/>
        <v>25.079999999999995</v>
      </c>
      <c r="L79" s="21" t="str">
        <f t="shared" si="23"/>
        <v/>
      </c>
      <c r="M79" s="47">
        <f t="shared" ca="1" si="24"/>
        <v>25.619999999999997</v>
      </c>
      <c r="N79" s="47">
        <f t="shared" si="25"/>
        <v>25.561538461538461</v>
      </c>
      <c r="O79" s="38">
        <f t="shared" si="26"/>
        <v>70000</v>
      </c>
      <c r="P79" s="38">
        <f t="shared" si="27"/>
        <v>130000</v>
      </c>
      <c r="Q79" s="38">
        <f t="shared" si="15"/>
        <v>-60000</v>
      </c>
      <c r="R79" s="38">
        <f t="shared" ca="1" si="16"/>
        <v>1529600.0000000002</v>
      </c>
      <c r="S79" s="38">
        <f t="shared" ca="1" si="17"/>
        <v>24800.000000000466</v>
      </c>
      <c r="U79" s="21"/>
      <c r="V79" s="21"/>
      <c r="W79" s="21"/>
    </row>
    <row r="80" spans="1:23" x14ac:dyDescent="0.2">
      <c r="A80" s="21">
        <f t="shared" si="11"/>
        <v>62</v>
      </c>
      <c r="B80" s="38">
        <f ca="1">model1!B80</f>
        <v>9998.9801279137173</v>
      </c>
      <c r="C80" s="21" t="s">
        <v>50</v>
      </c>
      <c r="D80" s="38">
        <f t="shared" ca="1" si="18"/>
        <v>240</v>
      </c>
      <c r="E80" s="21">
        <f t="shared" si="19"/>
        <v>0</v>
      </c>
      <c r="F80" s="21">
        <f t="shared" si="20"/>
        <v>5</v>
      </c>
      <c r="G80" s="39">
        <f t="shared" si="21"/>
        <v>0.04</v>
      </c>
      <c r="H80" s="54">
        <f t="shared" ca="1" si="22"/>
        <v>0.15</v>
      </c>
      <c r="I80" s="40">
        <f t="shared" ca="1" si="12"/>
        <v>24.994999999999994</v>
      </c>
      <c r="J80" s="40">
        <f t="shared" ca="1" si="13"/>
        <v>25.164999999999996</v>
      </c>
      <c r="K80" s="21">
        <f t="shared" ca="1" si="14"/>
        <v>25.079999999999995</v>
      </c>
      <c r="L80" s="21" t="str">
        <f t="shared" si="23"/>
        <v/>
      </c>
      <c r="M80" s="47">
        <f t="shared" ca="1" si="24"/>
        <v>25.619999999999997</v>
      </c>
      <c r="N80" s="47">
        <f t="shared" si="25"/>
        <v>25.561538461538461</v>
      </c>
      <c r="O80" s="38">
        <f t="shared" si="26"/>
        <v>70000</v>
      </c>
      <c r="P80" s="38">
        <f t="shared" si="27"/>
        <v>130000</v>
      </c>
      <c r="Q80" s="38">
        <f t="shared" si="15"/>
        <v>-60000</v>
      </c>
      <c r="R80" s="38">
        <f t="shared" ca="1" si="16"/>
        <v>1529600.0000000002</v>
      </c>
      <c r="S80" s="38">
        <f t="shared" ca="1" si="17"/>
        <v>24800.000000000466</v>
      </c>
      <c r="U80" s="21"/>
      <c r="V80" s="21"/>
      <c r="W80" s="21"/>
    </row>
    <row r="81" spans="1:23" x14ac:dyDescent="0.2">
      <c r="A81" s="21">
        <f t="shared" si="11"/>
        <v>63</v>
      </c>
      <c r="B81" s="38">
        <f ca="1">model1!B81</f>
        <v>10238.980127913717</v>
      </c>
      <c r="C81" s="21" t="s">
        <v>50</v>
      </c>
      <c r="D81" s="38">
        <f t="shared" ca="1" si="18"/>
        <v>240</v>
      </c>
      <c r="E81" s="21">
        <f t="shared" si="19"/>
        <v>0</v>
      </c>
      <c r="F81" s="21">
        <f t="shared" si="20"/>
        <v>5</v>
      </c>
      <c r="G81" s="39">
        <f t="shared" si="21"/>
        <v>0.04</v>
      </c>
      <c r="H81" s="54">
        <f t="shared" ca="1" si="22"/>
        <v>0.13</v>
      </c>
      <c r="I81" s="40">
        <f t="shared" ca="1" si="12"/>
        <v>25.004999999999995</v>
      </c>
      <c r="J81" s="40">
        <f t="shared" ca="1" si="13"/>
        <v>25.154999999999994</v>
      </c>
      <c r="K81" s="21">
        <f t="shared" ca="1" si="14"/>
        <v>25.079999999999995</v>
      </c>
      <c r="L81" s="21" t="str">
        <f t="shared" si="23"/>
        <v/>
      </c>
      <c r="M81" s="47">
        <f t="shared" ca="1" si="24"/>
        <v>25.619999999999997</v>
      </c>
      <c r="N81" s="47">
        <f t="shared" si="25"/>
        <v>25.561538461538461</v>
      </c>
      <c r="O81" s="38">
        <f t="shared" si="26"/>
        <v>70000</v>
      </c>
      <c r="P81" s="38">
        <f t="shared" si="27"/>
        <v>130000</v>
      </c>
      <c r="Q81" s="38">
        <f t="shared" si="15"/>
        <v>-60000</v>
      </c>
      <c r="R81" s="38">
        <f t="shared" ca="1" si="16"/>
        <v>1529600.0000000002</v>
      </c>
      <c r="S81" s="38">
        <f t="shared" ca="1" si="17"/>
        <v>24800.000000000466</v>
      </c>
      <c r="U81" s="21"/>
      <c r="V81" s="21"/>
      <c r="W81" s="21"/>
    </row>
    <row r="82" spans="1:23" x14ac:dyDescent="0.2">
      <c r="A82" s="21">
        <f t="shared" si="11"/>
        <v>64</v>
      </c>
      <c r="B82" s="38">
        <f ca="1">model1!B82</f>
        <v>10478.980127913717</v>
      </c>
      <c r="C82" s="21" t="s">
        <v>14</v>
      </c>
      <c r="D82" s="38">
        <f t="shared" ca="1" si="18"/>
        <v>240</v>
      </c>
      <c r="E82" s="21">
        <f t="shared" si="19"/>
        <v>1</v>
      </c>
      <c r="F82" s="21">
        <f t="shared" si="20"/>
        <v>6</v>
      </c>
      <c r="G82" s="39">
        <f t="shared" si="21"/>
        <v>0.04</v>
      </c>
      <c r="H82" s="54">
        <f t="shared" ca="1" si="22"/>
        <v>0.12</v>
      </c>
      <c r="I82" s="40">
        <f t="shared" ca="1" si="12"/>
        <v>24.964999999999996</v>
      </c>
      <c r="J82" s="40">
        <f t="shared" ca="1" si="13"/>
        <v>25.094999999999995</v>
      </c>
      <c r="K82" s="21">
        <f t="shared" ca="1" si="14"/>
        <v>25.029999999999994</v>
      </c>
      <c r="L82" s="21">
        <f t="shared" ca="1" si="23"/>
        <v>25.004999999999995</v>
      </c>
      <c r="M82" s="47">
        <f t="shared" ca="1" si="24"/>
        <v>25.543124999999996</v>
      </c>
      <c r="N82" s="47">
        <f t="shared" si="25"/>
        <v>25.561538461538461</v>
      </c>
      <c r="O82" s="38">
        <f t="shared" si="26"/>
        <v>80000</v>
      </c>
      <c r="P82" s="38">
        <f t="shared" si="27"/>
        <v>130000</v>
      </c>
      <c r="Q82" s="38">
        <f t="shared" si="15"/>
        <v>-50000</v>
      </c>
      <c r="R82" s="38">
        <f t="shared" ca="1" si="16"/>
        <v>1279550.0000000002</v>
      </c>
      <c r="S82" s="38">
        <f t="shared" ca="1" si="17"/>
        <v>28050.000000000466</v>
      </c>
      <c r="U82" s="21"/>
      <c r="V82" s="21"/>
      <c r="W82" s="21"/>
    </row>
    <row r="83" spans="1:23" x14ac:dyDescent="0.2">
      <c r="A83" s="21">
        <f t="shared" si="11"/>
        <v>65</v>
      </c>
      <c r="B83" s="38">
        <f ca="1">model1!B83</f>
        <v>10718.980127913717</v>
      </c>
      <c r="C83" s="21" t="s">
        <v>50</v>
      </c>
      <c r="D83" s="38">
        <f t="shared" ca="1" si="18"/>
        <v>240</v>
      </c>
      <c r="E83" s="21">
        <f t="shared" si="19"/>
        <v>0</v>
      </c>
      <c r="F83" s="21">
        <f t="shared" si="20"/>
        <v>5</v>
      </c>
      <c r="G83" s="39">
        <f t="shared" si="21"/>
        <v>0.04</v>
      </c>
      <c r="H83" s="54">
        <f t="shared" ca="1" si="22"/>
        <v>0.1</v>
      </c>
      <c r="I83" s="40">
        <f t="shared" ca="1" si="12"/>
        <v>24.969999999999995</v>
      </c>
      <c r="J83" s="40">
        <f t="shared" ca="1" si="13"/>
        <v>25.089999999999993</v>
      </c>
      <c r="K83" s="21">
        <f t="shared" ca="1" si="14"/>
        <v>25.029999999999994</v>
      </c>
      <c r="L83" s="21" t="str">
        <f t="shared" si="23"/>
        <v/>
      </c>
      <c r="M83" s="47">
        <f t="shared" ca="1" si="24"/>
        <v>25.543124999999996</v>
      </c>
      <c r="N83" s="47">
        <f t="shared" si="25"/>
        <v>25.561538461538461</v>
      </c>
      <c r="O83" s="38">
        <f t="shared" si="26"/>
        <v>80000</v>
      </c>
      <c r="P83" s="38">
        <f t="shared" si="27"/>
        <v>130000</v>
      </c>
      <c r="Q83" s="38">
        <f t="shared" si="15"/>
        <v>-50000</v>
      </c>
      <c r="R83" s="38">
        <f t="shared" ca="1" si="16"/>
        <v>1279550.0000000002</v>
      </c>
      <c r="S83" s="38">
        <f t="shared" ca="1" si="17"/>
        <v>28050.000000000466</v>
      </c>
      <c r="U83" s="21"/>
      <c r="V83" s="21"/>
      <c r="W83" s="21"/>
    </row>
    <row r="84" spans="1:23" x14ac:dyDescent="0.2">
      <c r="A84" s="21">
        <f t="shared" si="11"/>
        <v>66</v>
      </c>
      <c r="B84" s="38">
        <f ca="1">model1!B84</f>
        <v>10958.980127913717</v>
      </c>
      <c r="C84" s="21" t="s">
        <v>50</v>
      </c>
      <c r="D84" s="38">
        <f t="shared" ca="1" si="18"/>
        <v>240</v>
      </c>
      <c r="E84" s="21">
        <f t="shared" si="19"/>
        <v>0</v>
      </c>
      <c r="F84" s="21">
        <f t="shared" ref="F84:F115" si="28">IF(ABS(Q84)&gt;$N$2,ABS(E84)+$N$3,ABS(E84))</f>
        <v>5</v>
      </c>
      <c r="G84" s="39">
        <f t="shared" ref="G84:G115" si="29">MAX($J$3,IF(C84&lt;&gt;"null",VLOOKUP(F84,Transs3,3,FALSE),ROUND(G83*(1-$F$4),2)))</f>
        <v>0.04</v>
      </c>
      <c r="H84" s="54">
        <f t="shared" ref="H84:H115" ca="1" si="30">ROUND(MAX($J$2,G84+$J$4,IF(C84&lt;&gt;"null",VLOOKUP(F84,Transs3,2,FALSE)+VLOOKUP(D84,Intensity2,2,TRUE)+H83,H83-$J$5)),2)</f>
        <v>0.08</v>
      </c>
      <c r="I84" s="40">
        <f t="shared" ca="1" si="12"/>
        <v>24.979999999999993</v>
      </c>
      <c r="J84" s="40">
        <f t="shared" ca="1" si="13"/>
        <v>25.079999999999995</v>
      </c>
      <c r="K84" s="21">
        <f t="shared" ca="1" si="14"/>
        <v>25.029999999999994</v>
      </c>
      <c r="L84" s="21" t="str">
        <f t="shared" ref="L84:L115" si="31">IF(C84="Buy",I83,IF(C84="Sell",J83,""))</f>
        <v/>
      </c>
      <c r="M84" s="47">
        <f t="shared" ref="M84:M115" ca="1" si="32">IF(C84="Buy",(L84*10000+O83*M83)/(O83+10000),M83)</f>
        <v>25.543124999999996</v>
      </c>
      <c r="N84" s="47">
        <f t="shared" ref="N84:N115" si="33">IF(C84="Sell",(L84*10000+P83*N83)/(P83+10000),N83)</f>
        <v>25.561538461538461</v>
      </c>
      <c r="O84" s="38">
        <f t="shared" ref="O84:O115" si="34">IF(C84="Buy",O83+10000,O83)</f>
        <v>80000</v>
      </c>
      <c r="P84" s="38">
        <f t="shared" ref="P84:P115" si="35">IF(C84="Sell",P83+10000,P83)</f>
        <v>130000</v>
      </c>
      <c r="Q84" s="38">
        <f t="shared" si="15"/>
        <v>-50000</v>
      </c>
      <c r="R84" s="38">
        <f t="shared" ca="1" si="16"/>
        <v>1279550.0000000002</v>
      </c>
      <c r="S84" s="38">
        <f t="shared" ca="1" si="17"/>
        <v>28050.000000000466</v>
      </c>
      <c r="U84" s="21"/>
      <c r="V84" s="21"/>
      <c r="W84" s="21"/>
    </row>
    <row r="85" spans="1:23" x14ac:dyDescent="0.2">
      <c r="A85" s="21">
        <f t="shared" ref="A85:A148" si="36">A84+1</f>
        <v>67</v>
      </c>
      <c r="B85" s="38">
        <f ca="1">model1!B85</f>
        <v>11198.980127913717</v>
      </c>
      <c r="C85" s="21" t="s">
        <v>50</v>
      </c>
      <c r="D85" s="38">
        <f t="shared" ca="1" si="18"/>
        <v>240</v>
      </c>
      <c r="E85" s="21">
        <f t="shared" si="19"/>
        <v>0</v>
      </c>
      <c r="F85" s="21">
        <f t="shared" si="28"/>
        <v>5</v>
      </c>
      <c r="G85" s="39">
        <f t="shared" si="29"/>
        <v>0.04</v>
      </c>
      <c r="H85" s="54">
        <f t="shared" ca="1" si="30"/>
        <v>0.06</v>
      </c>
      <c r="I85" s="40">
        <f t="shared" ref="I85:I148" ca="1" si="37">IF(C85="Sell",J85-H84,IF(C85="Buy",I84-G84,((I84+J84)/2-H84/2)))</f>
        <v>24.989999999999995</v>
      </c>
      <c r="J85" s="40">
        <f t="shared" ref="J85:J148" ca="1" si="38">IF(C85="Sell",J84+G84,IF(C85="Buy",I85+H84,((I84+J84)/2+H84/2)))</f>
        <v>25.069999999999993</v>
      </c>
      <c r="K85" s="21">
        <f t="shared" ref="K85:K148" ca="1" si="39">(I85+J85)/2</f>
        <v>25.029999999999994</v>
      </c>
      <c r="L85" s="21" t="str">
        <f t="shared" si="31"/>
        <v/>
      </c>
      <c r="M85" s="47">
        <f t="shared" ca="1" si="32"/>
        <v>25.543124999999996</v>
      </c>
      <c r="N85" s="47">
        <f t="shared" si="33"/>
        <v>25.561538461538461</v>
      </c>
      <c r="O85" s="38">
        <f t="shared" si="34"/>
        <v>80000</v>
      </c>
      <c r="P85" s="38">
        <f t="shared" si="35"/>
        <v>130000</v>
      </c>
      <c r="Q85" s="38">
        <f t="shared" ref="Q85:Q148" si="40">O85-P85</f>
        <v>-50000</v>
      </c>
      <c r="R85" s="38">
        <f t="shared" ref="R85:R148" ca="1" si="41">P85*N85-O85*M85</f>
        <v>1279550.0000000002</v>
      </c>
      <c r="S85" s="38">
        <f t="shared" ref="S85:S148" ca="1" si="42">Q85*K85+R85</f>
        <v>28050.000000000466</v>
      </c>
      <c r="U85" s="21"/>
      <c r="V85" s="21"/>
      <c r="W85" s="21"/>
    </row>
    <row r="86" spans="1:23" x14ac:dyDescent="0.2">
      <c r="A86" s="21">
        <f t="shared" si="36"/>
        <v>68</v>
      </c>
      <c r="B86" s="38">
        <f ca="1">model1!B86</f>
        <v>11438.980127913717</v>
      </c>
      <c r="C86" s="21" t="s">
        <v>50</v>
      </c>
      <c r="D86" s="38">
        <f t="shared" ca="1" si="18"/>
        <v>240</v>
      </c>
      <c r="E86" s="21">
        <f t="shared" si="19"/>
        <v>0</v>
      </c>
      <c r="F86" s="21">
        <f t="shared" si="28"/>
        <v>5</v>
      </c>
      <c r="G86" s="39">
        <f t="shared" si="29"/>
        <v>0.04</v>
      </c>
      <c r="H86" s="54">
        <f t="shared" ca="1" si="30"/>
        <v>0.05</v>
      </c>
      <c r="I86" s="40">
        <f t="shared" ca="1" si="37"/>
        <v>24.999999999999993</v>
      </c>
      <c r="J86" s="40">
        <f t="shared" ca="1" si="38"/>
        <v>25.059999999999995</v>
      </c>
      <c r="K86" s="21">
        <f t="shared" ca="1" si="39"/>
        <v>25.029999999999994</v>
      </c>
      <c r="L86" s="21" t="str">
        <f t="shared" si="31"/>
        <v/>
      </c>
      <c r="M86" s="47">
        <f t="shared" ca="1" si="32"/>
        <v>25.543124999999996</v>
      </c>
      <c r="N86" s="47">
        <f t="shared" si="33"/>
        <v>25.561538461538461</v>
      </c>
      <c r="O86" s="38">
        <f t="shared" si="34"/>
        <v>80000</v>
      </c>
      <c r="P86" s="38">
        <f t="shared" si="35"/>
        <v>130000</v>
      </c>
      <c r="Q86" s="38">
        <f t="shared" si="40"/>
        <v>-50000</v>
      </c>
      <c r="R86" s="38">
        <f t="shared" ca="1" si="41"/>
        <v>1279550.0000000002</v>
      </c>
      <c r="S86" s="38">
        <f t="shared" ca="1" si="42"/>
        <v>28050.000000000466</v>
      </c>
      <c r="U86" s="21"/>
      <c r="V86" s="21"/>
      <c r="W86" s="21"/>
    </row>
    <row r="87" spans="1:23" x14ac:dyDescent="0.2">
      <c r="A87" s="21">
        <f t="shared" si="36"/>
        <v>69</v>
      </c>
      <c r="B87" s="38">
        <f ca="1">model1!B87</f>
        <v>11678.980127913717</v>
      </c>
      <c r="C87" s="21" t="s">
        <v>50</v>
      </c>
      <c r="D87" s="38">
        <f t="shared" ref="D87:D150" ca="1" si="43">((B87-B86)+(B86-B85)+(B85-B84)+(B84-B83))/4</f>
        <v>240</v>
      </c>
      <c r="E87" s="21">
        <f t="shared" si="19"/>
        <v>0</v>
      </c>
      <c r="F87" s="21">
        <f t="shared" si="28"/>
        <v>5</v>
      </c>
      <c r="G87" s="39">
        <f t="shared" si="29"/>
        <v>0.04</v>
      </c>
      <c r="H87" s="54">
        <f t="shared" ca="1" si="30"/>
        <v>0.05</v>
      </c>
      <c r="I87" s="40">
        <f t="shared" ca="1" si="37"/>
        <v>25.004999999999995</v>
      </c>
      <c r="J87" s="40">
        <f t="shared" ca="1" si="38"/>
        <v>25.054999999999993</v>
      </c>
      <c r="K87" s="21">
        <f t="shared" ca="1" si="39"/>
        <v>25.029999999999994</v>
      </c>
      <c r="L87" s="21" t="str">
        <f t="shared" si="31"/>
        <v/>
      </c>
      <c r="M87" s="47">
        <f t="shared" ca="1" si="32"/>
        <v>25.543124999999996</v>
      </c>
      <c r="N87" s="47">
        <f t="shared" si="33"/>
        <v>25.561538461538461</v>
      </c>
      <c r="O87" s="38">
        <f t="shared" si="34"/>
        <v>80000</v>
      </c>
      <c r="P87" s="38">
        <f t="shared" si="35"/>
        <v>130000</v>
      </c>
      <c r="Q87" s="38">
        <f t="shared" si="40"/>
        <v>-50000</v>
      </c>
      <c r="R87" s="38">
        <f t="shared" ca="1" si="41"/>
        <v>1279550.0000000002</v>
      </c>
      <c r="S87" s="38">
        <f t="shared" ca="1" si="42"/>
        <v>28050.000000000466</v>
      </c>
      <c r="U87" s="21"/>
      <c r="V87" s="21"/>
      <c r="W87" s="21"/>
    </row>
    <row r="88" spans="1:23" x14ac:dyDescent="0.2">
      <c r="A88" s="21">
        <f t="shared" si="36"/>
        <v>70</v>
      </c>
      <c r="B88" s="38">
        <f ca="1">model1!B88</f>
        <v>11918.980127913717</v>
      </c>
      <c r="C88" s="21" t="s">
        <v>14</v>
      </c>
      <c r="D88" s="38">
        <f t="shared" ca="1" si="43"/>
        <v>240</v>
      </c>
      <c r="E88" s="21">
        <f t="shared" si="19"/>
        <v>1</v>
      </c>
      <c r="F88" s="21">
        <f t="shared" si="28"/>
        <v>1</v>
      </c>
      <c r="G88" s="39">
        <f t="shared" si="29"/>
        <v>0</v>
      </c>
      <c r="H88" s="54">
        <f t="shared" ca="1" si="30"/>
        <v>0.04</v>
      </c>
      <c r="I88" s="40">
        <f t="shared" ca="1" si="37"/>
        <v>24.964999999999996</v>
      </c>
      <c r="J88" s="40">
        <f t="shared" ca="1" si="38"/>
        <v>25.014999999999997</v>
      </c>
      <c r="K88" s="21">
        <f t="shared" ca="1" si="39"/>
        <v>24.989999999999995</v>
      </c>
      <c r="L88" s="21">
        <f t="shared" ca="1" si="31"/>
        <v>25.004999999999995</v>
      </c>
      <c r="M88" s="47">
        <f t="shared" ca="1" si="32"/>
        <v>25.483333333333327</v>
      </c>
      <c r="N88" s="47">
        <f t="shared" si="33"/>
        <v>25.561538461538461</v>
      </c>
      <c r="O88" s="38">
        <f t="shared" si="34"/>
        <v>90000</v>
      </c>
      <c r="P88" s="38">
        <f t="shared" si="35"/>
        <v>130000</v>
      </c>
      <c r="Q88" s="38">
        <f t="shared" si="40"/>
        <v>-40000</v>
      </c>
      <c r="R88" s="38">
        <f t="shared" ca="1" si="41"/>
        <v>1029500.0000000005</v>
      </c>
      <c r="S88" s="38">
        <f t="shared" ca="1" si="42"/>
        <v>29900.000000000698</v>
      </c>
      <c r="U88" s="21"/>
      <c r="V88" s="21"/>
      <c r="W88" s="21"/>
    </row>
    <row r="89" spans="1:23" x14ac:dyDescent="0.2">
      <c r="A89" s="21">
        <f t="shared" si="36"/>
        <v>71</v>
      </c>
      <c r="B89" s="38">
        <f ca="1">model1!B89</f>
        <v>12158.980127913717</v>
      </c>
      <c r="C89" s="21" t="s">
        <v>50</v>
      </c>
      <c r="D89" s="38">
        <f t="shared" ca="1" si="43"/>
        <v>240</v>
      </c>
      <c r="E89" s="21">
        <f t="shared" si="19"/>
        <v>0</v>
      </c>
      <c r="F89" s="21">
        <f t="shared" si="28"/>
        <v>0</v>
      </c>
      <c r="G89" s="39">
        <f t="shared" si="29"/>
        <v>0</v>
      </c>
      <c r="H89" s="54">
        <f t="shared" ca="1" si="30"/>
        <v>0.04</v>
      </c>
      <c r="I89" s="40">
        <f t="shared" ca="1" si="37"/>
        <v>24.969999999999995</v>
      </c>
      <c r="J89" s="40">
        <f t="shared" ca="1" si="38"/>
        <v>25.009999999999994</v>
      </c>
      <c r="K89" s="21">
        <f t="shared" ca="1" si="39"/>
        <v>24.989999999999995</v>
      </c>
      <c r="L89" s="21" t="str">
        <f t="shared" si="31"/>
        <v/>
      </c>
      <c r="M89" s="47">
        <f t="shared" ca="1" si="32"/>
        <v>25.483333333333327</v>
      </c>
      <c r="N89" s="47">
        <f t="shared" si="33"/>
        <v>25.561538461538461</v>
      </c>
      <c r="O89" s="38">
        <f t="shared" si="34"/>
        <v>90000</v>
      </c>
      <c r="P89" s="38">
        <f t="shared" si="35"/>
        <v>130000</v>
      </c>
      <c r="Q89" s="38">
        <f t="shared" si="40"/>
        <v>-40000</v>
      </c>
      <c r="R89" s="38">
        <f t="shared" ca="1" si="41"/>
        <v>1029500.0000000005</v>
      </c>
      <c r="S89" s="38">
        <f t="shared" ca="1" si="42"/>
        <v>29900.000000000698</v>
      </c>
      <c r="U89" s="21"/>
      <c r="V89" s="21"/>
      <c r="W89" s="21"/>
    </row>
    <row r="90" spans="1:23" x14ac:dyDescent="0.2">
      <c r="A90" s="21">
        <f t="shared" si="36"/>
        <v>72</v>
      </c>
      <c r="B90" s="38">
        <f ca="1">model1!B90</f>
        <v>12398.980127913717</v>
      </c>
      <c r="C90" s="21" t="s">
        <v>50</v>
      </c>
      <c r="D90" s="38">
        <f t="shared" ca="1" si="43"/>
        <v>240</v>
      </c>
      <c r="E90" s="21">
        <f t="shared" si="19"/>
        <v>0</v>
      </c>
      <c r="F90" s="21">
        <f t="shared" si="28"/>
        <v>0</v>
      </c>
      <c r="G90" s="39">
        <f t="shared" si="29"/>
        <v>0</v>
      </c>
      <c r="H90" s="54">
        <f t="shared" ca="1" si="30"/>
        <v>0.04</v>
      </c>
      <c r="I90" s="40">
        <f t="shared" ca="1" si="37"/>
        <v>24.969999999999995</v>
      </c>
      <c r="J90" s="40">
        <f t="shared" ca="1" si="38"/>
        <v>25.009999999999994</v>
      </c>
      <c r="K90" s="21">
        <f t="shared" ca="1" si="39"/>
        <v>24.989999999999995</v>
      </c>
      <c r="L90" s="21" t="str">
        <f t="shared" si="31"/>
        <v/>
      </c>
      <c r="M90" s="47">
        <f t="shared" ca="1" si="32"/>
        <v>25.483333333333327</v>
      </c>
      <c r="N90" s="47">
        <f t="shared" si="33"/>
        <v>25.561538461538461</v>
      </c>
      <c r="O90" s="38">
        <f t="shared" si="34"/>
        <v>90000</v>
      </c>
      <c r="P90" s="38">
        <f t="shared" si="35"/>
        <v>130000</v>
      </c>
      <c r="Q90" s="38">
        <f t="shared" si="40"/>
        <v>-40000</v>
      </c>
      <c r="R90" s="38">
        <f t="shared" ca="1" si="41"/>
        <v>1029500.0000000005</v>
      </c>
      <c r="S90" s="38">
        <f t="shared" ca="1" si="42"/>
        <v>29900.000000000698</v>
      </c>
      <c r="U90" s="21"/>
      <c r="V90" s="21"/>
      <c r="W90" s="21"/>
    </row>
    <row r="91" spans="1:23" x14ac:dyDescent="0.2">
      <c r="A91" s="21">
        <f t="shared" si="36"/>
        <v>73</v>
      </c>
      <c r="B91" s="38">
        <f ca="1">model1!B91</f>
        <v>12638.980127913717</v>
      </c>
      <c r="C91" s="21" t="s">
        <v>50</v>
      </c>
      <c r="D91" s="38">
        <f t="shared" ca="1" si="43"/>
        <v>240</v>
      </c>
      <c r="E91" s="21">
        <f t="shared" si="19"/>
        <v>0</v>
      </c>
      <c r="F91" s="21">
        <f t="shared" si="28"/>
        <v>0</v>
      </c>
      <c r="G91" s="39">
        <f t="shared" si="29"/>
        <v>0</v>
      </c>
      <c r="H91" s="54">
        <f t="shared" ca="1" si="30"/>
        <v>0.04</v>
      </c>
      <c r="I91" s="40">
        <f t="shared" ca="1" si="37"/>
        <v>24.969999999999995</v>
      </c>
      <c r="J91" s="40">
        <f t="shared" ca="1" si="38"/>
        <v>25.009999999999994</v>
      </c>
      <c r="K91" s="21">
        <f t="shared" ca="1" si="39"/>
        <v>24.989999999999995</v>
      </c>
      <c r="L91" s="21" t="str">
        <f t="shared" si="31"/>
        <v/>
      </c>
      <c r="M91" s="47">
        <f t="shared" ca="1" si="32"/>
        <v>25.483333333333327</v>
      </c>
      <c r="N91" s="47">
        <f t="shared" si="33"/>
        <v>25.561538461538461</v>
      </c>
      <c r="O91" s="38">
        <f t="shared" si="34"/>
        <v>90000</v>
      </c>
      <c r="P91" s="38">
        <f t="shared" si="35"/>
        <v>130000</v>
      </c>
      <c r="Q91" s="38">
        <f t="shared" si="40"/>
        <v>-40000</v>
      </c>
      <c r="R91" s="38">
        <f t="shared" ca="1" si="41"/>
        <v>1029500.0000000005</v>
      </c>
      <c r="S91" s="38">
        <f t="shared" ca="1" si="42"/>
        <v>29900.000000000698</v>
      </c>
      <c r="U91" s="21"/>
      <c r="V91" s="21"/>
      <c r="W91" s="21"/>
    </row>
    <row r="92" spans="1:23" x14ac:dyDescent="0.2">
      <c r="A92" s="21">
        <f t="shared" si="36"/>
        <v>74</v>
      </c>
      <c r="B92" s="38">
        <f ca="1">model1!B92</f>
        <v>12878.980127913717</v>
      </c>
      <c r="C92" s="21" t="s">
        <v>50</v>
      </c>
      <c r="D92" s="38">
        <f t="shared" ca="1" si="43"/>
        <v>240</v>
      </c>
      <c r="E92" s="21">
        <f t="shared" si="19"/>
        <v>0</v>
      </c>
      <c r="F92" s="21">
        <f t="shared" si="28"/>
        <v>0</v>
      </c>
      <c r="G92" s="39">
        <f t="shared" si="29"/>
        <v>0</v>
      </c>
      <c r="H92" s="54">
        <f t="shared" ca="1" si="30"/>
        <v>0.04</v>
      </c>
      <c r="I92" s="40">
        <f t="shared" ca="1" si="37"/>
        <v>24.969999999999995</v>
      </c>
      <c r="J92" s="40">
        <f t="shared" ca="1" si="38"/>
        <v>25.009999999999994</v>
      </c>
      <c r="K92" s="21">
        <f t="shared" ca="1" si="39"/>
        <v>24.989999999999995</v>
      </c>
      <c r="L92" s="21" t="str">
        <f t="shared" si="31"/>
        <v/>
      </c>
      <c r="M92" s="47">
        <f t="shared" ca="1" si="32"/>
        <v>25.483333333333327</v>
      </c>
      <c r="N92" s="47">
        <f t="shared" si="33"/>
        <v>25.561538461538461</v>
      </c>
      <c r="O92" s="38">
        <f t="shared" si="34"/>
        <v>90000</v>
      </c>
      <c r="P92" s="38">
        <f t="shared" si="35"/>
        <v>130000</v>
      </c>
      <c r="Q92" s="38">
        <f t="shared" si="40"/>
        <v>-40000</v>
      </c>
      <c r="R92" s="38">
        <f t="shared" ca="1" si="41"/>
        <v>1029500.0000000005</v>
      </c>
      <c r="S92" s="38">
        <f t="shared" ca="1" si="42"/>
        <v>29900.000000000698</v>
      </c>
      <c r="U92" s="21"/>
      <c r="V92" s="21"/>
      <c r="W92" s="21"/>
    </row>
    <row r="93" spans="1:23" x14ac:dyDescent="0.2">
      <c r="A93" s="21">
        <f t="shared" si="36"/>
        <v>75</v>
      </c>
      <c r="B93" s="38">
        <f ca="1">model1!B93</f>
        <v>13118.980127913717</v>
      </c>
      <c r="C93" s="21" t="s">
        <v>50</v>
      </c>
      <c r="D93" s="38">
        <f t="shared" ca="1" si="43"/>
        <v>240</v>
      </c>
      <c r="E93" s="21">
        <f t="shared" si="19"/>
        <v>0</v>
      </c>
      <c r="F93" s="21">
        <f t="shared" si="28"/>
        <v>0</v>
      </c>
      <c r="G93" s="39">
        <f t="shared" si="29"/>
        <v>0</v>
      </c>
      <c r="H93" s="54">
        <f t="shared" ca="1" si="30"/>
        <v>0.04</v>
      </c>
      <c r="I93" s="40">
        <f t="shared" ca="1" si="37"/>
        <v>24.969999999999995</v>
      </c>
      <c r="J93" s="40">
        <f t="shared" ca="1" si="38"/>
        <v>25.009999999999994</v>
      </c>
      <c r="K93" s="21">
        <f t="shared" ca="1" si="39"/>
        <v>24.989999999999995</v>
      </c>
      <c r="L93" s="21" t="str">
        <f t="shared" si="31"/>
        <v/>
      </c>
      <c r="M93" s="47">
        <f t="shared" ca="1" si="32"/>
        <v>25.483333333333327</v>
      </c>
      <c r="N93" s="47">
        <f t="shared" si="33"/>
        <v>25.561538461538461</v>
      </c>
      <c r="O93" s="38">
        <f t="shared" si="34"/>
        <v>90000</v>
      </c>
      <c r="P93" s="38">
        <f t="shared" si="35"/>
        <v>130000</v>
      </c>
      <c r="Q93" s="38">
        <f t="shared" si="40"/>
        <v>-40000</v>
      </c>
      <c r="R93" s="38">
        <f t="shared" ca="1" si="41"/>
        <v>1029500.0000000005</v>
      </c>
      <c r="S93" s="38">
        <f t="shared" ca="1" si="42"/>
        <v>29900.000000000698</v>
      </c>
      <c r="U93" s="21"/>
      <c r="V93" s="21"/>
      <c r="W93" s="21"/>
    </row>
    <row r="94" spans="1:23" x14ac:dyDescent="0.2">
      <c r="A94" s="21">
        <f t="shared" si="36"/>
        <v>76</v>
      </c>
      <c r="B94" s="38">
        <f ca="1">model1!B94</f>
        <v>13358.980127913717</v>
      </c>
      <c r="C94" s="21" t="s">
        <v>50</v>
      </c>
      <c r="D94" s="38">
        <f t="shared" ca="1" si="43"/>
        <v>240</v>
      </c>
      <c r="E94" s="21">
        <f t="shared" si="19"/>
        <v>0</v>
      </c>
      <c r="F94" s="21">
        <f t="shared" si="28"/>
        <v>0</v>
      </c>
      <c r="G94" s="39">
        <f t="shared" si="29"/>
        <v>0</v>
      </c>
      <c r="H94" s="54">
        <f t="shared" ca="1" si="30"/>
        <v>0.04</v>
      </c>
      <c r="I94" s="40">
        <f t="shared" ca="1" si="37"/>
        <v>24.969999999999995</v>
      </c>
      <c r="J94" s="40">
        <f t="shared" ca="1" si="38"/>
        <v>25.009999999999994</v>
      </c>
      <c r="K94" s="21">
        <f t="shared" ca="1" si="39"/>
        <v>24.989999999999995</v>
      </c>
      <c r="L94" s="21" t="str">
        <f t="shared" si="31"/>
        <v/>
      </c>
      <c r="M94" s="47">
        <f t="shared" ca="1" si="32"/>
        <v>25.483333333333327</v>
      </c>
      <c r="N94" s="47">
        <f t="shared" si="33"/>
        <v>25.561538461538461</v>
      </c>
      <c r="O94" s="38">
        <f t="shared" si="34"/>
        <v>90000</v>
      </c>
      <c r="P94" s="38">
        <f t="shared" si="35"/>
        <v>130000</v>
      </c>
      <c r="Q94" s="38">
        <f t="shared" si="40"/>
        <v>-40000</v>
      </c>
      <c r="R94" s="38">
        <f t="shared" ca="1" si="41"/>
        <v>1029500.0000000005</v>
      </c>
      <c r="S94" s="38">
        <f t="shared" ca="1" si="42"/>
        <v>29900.000000000698</v>
      </c>
      <c r="U94" s="21"/>
      <c r="V94" s="21"/>
      <c r="W94" s="21"/>
    </row>
    <row r="95" spans="1:23" x14ac:dyDescent="0.2">
      <c r="A95" s="21">
        <f t="shared" si="36"/>
        <v>77</v>
      </c>
      <c r="B95" s="38">
        <f ca="1">model1!B95</f>
        <v>13598.980127913717</v>
      </c>
      <c r="C95" s="21" t="s">
        <v>50</v>
      </c>
      <c r="D95" s="38">
        <f t="shared" ca="1" si="43"/>
        <v>240</v>
      </c>
      <c r="E95" s="21">
        <f t="shared" si="19"/>
        <v>0</v>
      </c>
      <c r="F95" s="21">
        <f t="shared" si="28"/>
        <v>0</v>
      </c>
      <c r="G95" s="39">
        <f t="shared" si="29"/>
        <v>0</v>
      </c>
      <c r="H95" s="54">
        <f t="shared" ca="1" si="30"/>
        <v>0.04</v>
      </c>
      <c r="I95" s="40">
        <f t="shared" ca="1" si="37"/>
        <v>24.969999999999995</v>
      </c>
      <c r="J95" s="40">
        <f t="shared" ca="1" si="38"/>
        <v>25.009999999999994</v>
      </c>
      <c r="K95" s="21">
        <f t="shared" ca="1" si="39"/>
        <v>24.989999999999995</v>
      </c>
      <c r="L95" s="21" t="str">
        <f t="shared" si="31"/>
        <v/>
      </c>
      <c r="M95" s="47">
        <f t="shared" ca="1" si="32"/>
        <v>25.483333333333327</v>
      </c>
      <c r="N95" s="47">
        <f t="shared" si="33"/>
        <v>25.561538461538461</v>
      </c>
      <c r="O95" s="38">
        <f t="shared" si="34"/>
        <v>90000</v>
      </c>
      <c r="P95" s="38">
        <f t="shared" si="35"/>
        <v>130000</v>
      </c>
      <c r="Q95" s="38">
        <f t="shared" si="40"/>
        <v>-40000</v>
      </c>
      <c r="R95" s="38">
        <f t="shared" ca="1" si="41"/>
        <v>1029500.0000000005</v>
      </c>
      <c r="S95" s="38">
        <f t="shared" ca="1" si="42"/>
        <v>29900.000000000698</v>
      </c>
      <c r="U95" s="21"/>
      <c r="V95" s="21"/>
      <c r="W95" s="21"/>
    </row>
    <row r="96" spans="1:23" x14ac:dyDescent="0.2">
      <c r="A96" s="21">
        <f t="shared" si="36"/>
        <v>78</v>
      </c>
      <c r="B96" s="38">
        <f ca="1">model1!B96</f>
        <v>13838.980127913717</v>
      </c>
      <c r="C96" s="21" t="s">
        <v>50</v>
      </c>
      <c r="D96" s="38">
        <f t="shared" ca="1" si="43"/>
        <v>240</v>
      </c>
      <c r="E96" s="21">
        <f t="shared" si="19"/>
        <v>0</v>
      </c>
      <c r="F96" s="21">
        <f t="shared" si="28"/>
        <v>0</v>
      </c>
      <c r="G96" s="39">
        <f t="shared" si="29"/>
        <v>0</v>
      </c>
      <c r="H96" s="54">
        <f t="shared" ca="1" si="30"/>
        <v>0.04</v>
      </c>
      <c r="I96" s="40">
        <f t="shared" ca="1" si="37"/>
        <v>24.969999999999995</v>
      </c>
      <c r="J96" s="40">
        <f t="shared" ca="1" si="38"/>
        <v>25.009999999999994</v>
      </c>
      <c r="K96" s="21">
        <f t="shared" ca="1" si="39"/>
        <v>24.989999999999995</v>
      </c>
      <c r="L96" s="21" t="str">
        <f t="shared" si="31"/>
        <v/>
      </c>
      <c r="M96" s="47">
        <f t="shared" ca="1" si="32"/>
        <v>25.483333333333327</v>
      </c>
      <c r="N96" s="47">
        <f t="shared" si="33"/>
        <v>25.561538461538461</v>
      </c>
      <c r="O96" s="38">
        <f t="shared" si="34"/>
        <v>90000</v>
      </c>
      <c r="P96" s="38">
        <f t="shared" si="35"/>
        <v>130000</v>
      </c>
      <c r="Q96" s="38">
        <f t="shared" si="40"/>
        <v>-40000</v>
      </c>
      <c r="R96" s="38">
        <f t="shared" ca="1" si="41"/>
        <v>1029500.0000000005</v>
      </c>
      <c r="S96" s="38">
        <f t="shared" ca="1" si="42"/>
        <v>29900.000000000698</v>
      </c>
      <c r="U96" s="21"/>
      <c r="V96" s="21"/>
      <c r="W96" s="21"/>
    </row>
    <row r="97" spans="1:23" x14ac:dyDescent="0.2">
      <c r="A97" s="21">
        <f t="shared" si="36"/>
        <v>79</v>
      </c>
      <c r="B97" s="38">
        <f ca="1">model1!B97</f>
        <v>14078.980127913717</v>
      </c>
      <c r="C97" s="21" t="s">
        <v>50</v>
      </c>
      <c r="D97" s="38">
        <f t="shared" ca="1" si="43"/>
        <v>240</v>
      </c>
      <c r="E97" s="21">
        <f t="shared" si="19"/>
        <v>0</v>
      </c>
      <c r="F97" s="21">
        <f t="shared" si="28"/>
        <v>0</v>
      </c>
      <c r="G97" s="39">
        <f t="shared" si="29"/>
        <v>0</v>
      </c>
      <c r="H97" s="54">
        <f t="shared" ca="1" si="30"/>
        <v>0.04</v>
      </c>
      <c r="I97" s="40">
        <f t="shared" ca="1" si="37"/>
        <v>24.969999999999995</v>
      </c>
      <c r="J97" s="40">
        <f t="shared" ca="1" si="38"/>
        <v>25.009999999999994</v>
      </c>
      <c r="K97" s="21">
        <f t="shared" ca="1" si="39"/>
        <v>24.989999999999995</v>
      </c>
      <c r="L97" s="21" t="str">
        <f t="shared" si="31"/>
        <v/>
      </c>
      <c r="M97" s="47">
        <f t="shared" ca="1" si="32"/>
        <v>25.483333333333327</v>
      </c>
      <c r="N97" s="47">
        <f t="shared" si="33"/>
        <v>25.561538461538461</v>
      </c>
      <c r="O97" s="38">
        <f t="shared" si="34"/>
        <v>90000</v>
      </c>
      <c r="P97" s="38">
        <f t="shared" si="35"/>
        <v>130000</v>
      </c>
      <c r="Q97" s="38">
        <f t="shared" si="40"/>
        <v>-40000</v>
      </c>
      <c r="R97" s="38">
        <f t="shared" ca="1" si="41"/>
        <v>1029500.0000000005</v>
      </c>
      <c r="S97" s="38">
        <f t="shared" ca="1" si="42"/>
        <v>29900.000000000698</v>
      </c>
      <c r="U97" s="21"/>
      <c r="V97" s="21"/>
      <c r="W97" s="21"/>
    </row>
    <row r="98" spans="1:23" x14ac:dyDescent="0.2">
      <c r="A98" s="21">
        <f t="shared" si="36"/>
        <v>80</v>
      </c>
      <c r="B98" s="38">
        <f ca="1">model1!B98</f>
        <v>14318.980127913717</v>
      </c>
      <c r="C98" s="21" t="s">
        <v>50</v>
      </c>
      <c r="D98" s="38">
        <f t="shared" ca="1" si="43"/>
        <v>240</v>
      </c>
      <c r="E98" s="21">
        <f t="shared" ref="E98:E161" si="44">IF(C98="Sell",E97-1,IF(C98="Buy",E97+1,IF(AND(C98="null",E97&gt;0),E97-1,IF(AND(C98="null",E97&lt;0),E97+1,E97))))</f>
        <v>0</v>
      </c>
      <c r="F98" s="21">
        <f t="shared" si="28"/>
        <v>0</v>
      </c>
      <c r="G98" s="39">
        <f t="shared" si="29"/>
        <v>0</v>
      </c>
      <c r="H98" s="54">
        <f t="shared" ca="1" si="30"/>
        <v>0.04</v>
      </c>
      <c r="I98" s="40">
        <f t="shared" ca="1" si="37"/>
        <v>24.969999999999995</v>
      </c>
      <c r="J98" s="40">
        <f t="shared" ca="1" si="38"/>
        <v>25.009999999999994</v>
      </c>
      <c r="K98" s="21">
        <f t="shared" ca="1" si="39"/>
        <v>24.989999999999995</v>
      </c>
      <c r="L98" s="21" t="str">
        <f t="shared" si="31"/>
        <v/>
      </c>
      <c r="M98" s="47">
        <f t="shared" ca="1" si="32"/>
        <v>25.483333333333327</v>
      </c>
      <c r="N98" s="47">
        <f t="shared" si="33"/>
        <v>25.561538461538461</v>
      </c>
      <c r="O98" s="38">
        <f t="shared" si="34"/>
        <v>90000</v>
      </c>
      <c r="P98" s="38">
        <f t="shared" si="35"/>
        <v>130000</v>
      </c>
      <c r="Q98" s="38">
        <f t="shared" si="40"/>
        <v>-40000</v>
      </c>
      <c r="R98" s="38">
        <f t="shared" ca="1" si="41"/>
        <v>1029500.0000000005</v>
      </c>
      <c r="S98" s="38">
        <f t="shared" ca="1" si="42"/>
        <v>29900.000000000698</v>
      </c>
      <c r="U98" s="21"/>
      <c r="V98" s="21"/>
      <c r="W98" s="21"/>
    </row>
    <row r="99" spans="1:23" x14ac:dyDescent="0.2">
      <c r="A99" s="21">
        <f t="shared" si="36"/>
        <v>81</v>
      </c>
      <c r="B99" s="38">
        <f ca="1">model1!B99</f>
        <v>14558.980127913717</v>
      </c>
      <c r="C99" s="21" t="s">
        <v>50</v>
      </c>
      <c r="D99" s="38">
        <f t="shared" ca="1" si="43"/>
        <v>240</v>
      </c>
      <c r="E99" s="21">
        <f t="shared" si="44"/>
        <v>0</v>
      </c>
      <c r="F99" s="21">
        <f t="shared" si="28"/>
        <v>0</v>
      </c>
      <c r="G99" s="39">
        <f t="shared" si="29"/>
        <v>0</v>
      </c>
      <c r="H99" s="54">
        <f t="shared" ca="1" si="30"/>
        <v>0.04</v>
      </c>
      <c r="I99" s="40">
        <f t="shared" ca="1" si="37"/>
        <v>24.969999999999995</v>
      </c>
      <c r="J99" s="40">
        <f t="shared" ca="1" si="38"/>
        <v>25.009999999999994</v>
      </c>
      <c r="K99" s="21">
        <f t="shared" ca="1" si="39"/>
        <v>24.989999999999995</v>
      </c>
      <c r="L99" s="21" t="str">
        <f t="shared" si="31"/>
        <v/>
      </c>
      <c r="M99" s="47">
        <f t="shared" ca="1" si="32"/>
        <v>25.483333333333327</v>
      </c>
      <c r="N99" s="47">
        <f t="shared" si="33"/>
        <v>25.561538461538461</v>
      </c>
      <c r="O99" s="38">
        <f t="shared" si="34"/>
        <v>90000</v>
      </c>
      <c r="P99" s="38">
        <f t="shared" si="35"/>
        <v>130000</v>
      </c>
      <c r="Q99" s="38">
        <f t="shared" si="40"/>
        <v>-40000</v>
      </c>
      <c r="R99" s="38">
        <f t="shared" ca="1" si="41"/>
        <v>1029500.0000000005</v>
      </c>
      <c r="S99" s="38">
        <f t="shared" ca="1" si="42"/>
        <v>29900.000000000698</v>
      </c>
      <c r="U99" s="21"/>
      <c r="V99" s="21"/>
      <c r="W99" s="21"/>
    </row>
    <row r="100" spans="1:23" x14ac:dyDescent="0.2">
      <c r="A100" s="21">
        <f t="shared" si="36"/>
        <v>82</v>
      </c>
      <c r="B100" s="38">
        <f ca="1">model1!B100</f>
        <v>14798.980127913717</v>
      </c>
      <c r="C100" s="21" t="s">
        <v>50</v>
      </c>
      <c r="D100" s="38">
        <f t="shared" ca="1" si="43"/>
        <v>240</v>
      </c>
      <c r="E100" s="21">
        <f t="shared" si="44"/>
        <v>0</v>
      </c>
      <c r="F100" s="21">
        <f t="shared" si="28"/>
        <v>0</v>
      </c>
      <c r="G100" s="39">
        <f t="shared" si="29"/>
        <v>0</v>
      </c>
      <c r="H100" s="54">
        <f t="shared" ca="1" si="30"/>
        <v>0.04</v>
      </c>
      <c r="I100" s="40">
        <f t="shared" ca="1" si="37"/>
        <v>24.969999999999995</v>
      </c>
      <c r="J100" s="40">
        <f t="shared" ca="1" si="38"/>
        <v>25.009999999999994</v>
      </c>
      <c r="K100" s="21">
        <f t="shared" ca="1" si="39"/>
        <v>24.989999999999995</v>
      </c>
      <c r="L100" s="21" t="str">
        <f t="shared" si="31"/>
        <v/>
      </c>
      <c r="M100" s="47">
        <f t="shared" ca="1" si="32"/>
        <v>25.483333333333327</v>
      </c>
      <c r="N100" s="47">
        <f t="shared" si="33"/>
        <v>25.561538461538461</v>
      </c>
      <c r="O100" s="38">
        <f t="shared" si="34"/>
        <v>90000</v>
      </c>
      <c r="P100" s="38">
        <f t="shared" si="35"/>
        <v>130000</v>
      </c>
      <c r="Q100" s="38">
        <f t="shared" si="40"/>
        <v>-40000</v>
      </c>
      <c r="R100" s="38">
        <f t="shared" ca="1" si="41"/>
        <v>1029500.0000000005</v>
      </c>
      <c r="S100" s="38">
        <f t="shared" ca="1" si="42"/>
        <v>29900.000000000698</v>
      </c>
      <c r="U100" s="21"/>
      <c r="V100" s="21"/>
      <c r="W100" s="21"/>
    </row>
    <row r="101" spans="1:23" x14ac:dyDescent="0.2">
      <c r="A101" s="21">
        <f t="shared" si="36"/>
        <v>83</v>
      </c>
      <c r="B101" s="38">
        <f ca="1">model1!B101</f>
        <v>15038.980127913717</v>
      </c>
      <c r="C101" s="21" t="s">
        <v>50</v>
      </c>
      <c r="D101" s="38">
        <f t="shared" ca="1" si="43"/>
        <v>240</v>
      </c>
      <c r="E101" s="21">
        <f t="shared" si="44"/>
        <v>0</v>
      </c>
      <c r="F101" s="21">
        <f t="shared" si="28"/>
        <v>0</v>
      </c>
      <c r="G101" s="39">
        <f t="shared" si="29"/>
        <v>0</v>
      </c>
      <c r="H101" s="54">
        <f t="shared" ca="1" si="30"/>
        <v>0.04</v>
      </c>
      <c r="I101" s="40">
        <f t="shared" ca="1" si="37"/>
        <v>24.969999999999995</v>
      </c>
      <c r="J101" s="40">
        <f t="shared" ca="1" si="38"/>
        <v>25.009999999999994</v>
      </c>
      <c r="K101" s="21">
        <f t="shared" ca="1" si="39"/>
        <v>24.989999999999995</v>
      </c>
      <c r="L101" s="21" t="str">
        <f t="shared" si="31"/>
        <v/>
      </c>
      <c r="M101" s="47">
        <f t="shared" ca="1" si="32"/>
        <v>25.483333333333327</v>
      </c>
      <c r="N101" s="47">
        <f t="shared" si="33"/>
        <v>25.561538461538461</v>
      </c>
      <c r="O101" s="38">
        <f t="shared" si="34"/>
        <v>90000</v>
      </c>
      <c r="P101" s="38">
        <f t="shared" si="35"/>
        <v>130000</v>
      </c>
      <c r="Q101" s="38">
        <f t="shared" si="40"/>
        <v>-40000</v>
      </c>
      <c r="R101" s="38">
        <f t="shared" ca="1" si="41"/>
        <v>1029500.0000000005</v>
      </c>
      <c r="S101" s="38">
        <f t="shared" ca="1" si="42"/>
        <v>29900.000000000698</v>
      </c>
      <c r="U101" s="21"/>
      <c r="V101" s="21"/>
      <c r="W101" s="21"/>
    </row>
    <row r="102" spans="1:23" x14ac:dyDescent="0.2">
      <c r="A102" s="21">
        <f t="shared" si="36"/>
        <v>84</v>
      </c>
      <c r="B102" s="38">
        <f ca="1">model1!B102</f>
        <v>15278.980127913717</v>
      </c>
      <c r="C102" s="21" t="s">
        <v>50</v>
      </c>
      <c r="D102" s="38">
        <f t="shared" ca="1" si="43"/>
        <v>240</v>
      </c>
      <c r="E102" s="21">
        <f t="shared" si="44"/>
        <v>0</v>
      </c>
      <c r="F102" s="21">
        <f t="shared" si="28"/>
        <v>0</v>
      </c>
      <c r="G102" s="39">
        <f t="shared" si="29"/>
        <v>0</v>
      </c>
      <c r="H102" s="54">
        <f t="shared" ca="1" si="30"/>
        <v>0.04</v>
      </c>
      <c r="I102" s="40">
        <f t="shared" ca="1" si="37"/>
        <v>24.969999999999995</v>
      </c>
      <c r="J102" s="40">
        <f t="shared" ca="1" si="38"/>
        <v>25.009999999999994</v>
      </c>
      <c r="K102" s="21">
        <f t="shared" ca="1" si="39"/>
        <v>24.989999999999995</v>
      </c>
      <c r="L102" s="21" t="str">
        <f t="shared" si="31"/>
        <v/>
      </c>
      <c r="M102" s="47">
        <f t="shared" ca="1" si="32"/>
        <v>25.483333333333327</v>
      </c>
      <c r="N102" s="47">
        <f t="shared" si="33"/>
        <v>25.561538461538461</v>
      </c>
      <c r="O102" s="38">
        <f t="shared" si="34"/>
        <v>90000</v>
      </c>
      <c r="P102" s="38">
        <f t="shared" si="35"/>
        <v>130000</v>
      </c>
      <c r="Q102" s="38">
        <f t="shared" si="40"/>
        <v>-40000</v>
      </c>
      <c r="R102" s="38">
        <f t="shared" ca="1" si="41"/>
        <v>1029500.0000000005</v>
      </c>
      <c r="S102" s="38">
        <f t="shared" ca="1" si="42"/>
        <v>29900.000000000698</v>
      </c>
      <c r="U102" s="21"/>
      <c r="V102" s="21"/>
      <c r="W102" s="21"/>
    </row>
    <row r="103" spans="1:23" x14ac:dyDescent="0.2">
      <c r="A103" s="21">
        <f t="shared" si="36"/>
        <v>85</v>
      </c>
      <c r="B103" s="38">
        <f ca="1">model1!B103</f>
        <v>15518.980127913717</v>
      </c>
      <c r="C103" s="21" t="s">
        <v>50</v>
      </c>
      <c r="D103" s="38">
        <f t="shared" ca="1" si="43"/>
        <v>240</v>
      </c>
      <c r="E103" s="21">
        <f t="shared" si="44"/>
        <v>0</v>
      </c>
      <c r="F103" s="21">
        <f t="shared" si="28"/>
        <v>0</v>
      </c>
      <c r="G103" s="39">
        <f t="shared" si="29"/>
        <v>0</v>
      </c>
      <c r="H103" s="54">
        <f t="shared" ca="1" si="30"/>
        <v>0.04</v>
      </c>
      <c r="I103" s="40">
        <f t="shared" ca="1" si="37"/>
        <v>24.969999999999995</v>
      </c>
      <c r="J103" s="40">
        <f t="shared" ca="1" si="38"/>
        <v>25.009999999999994</v>
      </c>
      <c r="K103" s="21">
        <f t="shared" ca="1" si="39"/>
        <v>24.989999999999995</v>
      </c>
      <c r="L103" s="21" t="str">
        <f t="shared" si="31"/>
        <v/>
      </c>
      <c r="M103" s="47">
        <f t="shared" ca="1" si="32"/>
        <v>25.483333333333327</v>
      </c>
      <c r="N103" s="47">
        <f t="shared" si="33"/>
        <v>25.561538461538461</v>
      </c>
      <c r="O103" s="38">
        <f t="shared" si="34"/>
        <v>90000</v>
      </c>
      <c r="P103" s="38">
        <f t="shared" si="35"/>
        <v>130000</v>
      </c>
      <c r="Q103" s="38">
        <f t="shared" si="40"/>
        <v>-40000</v>
      </c>
      <c r="R103" s="38">
        <f t="shared" ca="1" si="41"/>
        <v>1029500.0000000005</v>
      </c>
      <c r="S103" s="38">
        <f t="shared" ca="1" si="42"/>
        <v>29900.000000000698</v>
      </c>
      <c r="U103" s="21"/>
      <c r="V103" s="21"/>
      <c r="W103" s="21"/>
    </row>
    <row r="104" spans="1:23" x14ac:dyDescent="0.2">
      <c r="A104" s="21">
        <f t="shared" si="36"/>
        <v>86</v>
      </c>
      <c r="B104" s="38">
        <f ca="1">model1!B104</f>
        <v>15758.980127913717</v>
      </c>
      <c r="C104" s="21" t="s">
        <v>50</v>
      </c>
      <c r="D104" s="38">
        <f t="shared" ca="1" si="43"/>
        <v>240</v>
      </c>
      <c r="E104" s="21">
        <f t="shared" si="44"/>
        <v>0</v>
      </c>
      <c r="F104" s="21">
        <f t="shared" si="28"/>
        <v>0</v>
      </c>
      <c r="G104" s="39">
        <f t="shared" si="29"/>
        <v>0</v>
      </c>
      <c r="H104" s="54">
        <f t="shared" ca="1" si="30"/>
        <v>0.04</v>
      </c>
      <c r="I104" s="40">
        <f t="shared" ca="1" si="37"/>
        <v>24.969999999999995</v>
      </c>
      <c r="J104" s="40">
        <f t="shared" ca="1" si="38"/>
        <v>25.009999999999994</v>
      </c>
      <c r="K104" s="21">
        <f t="shared" ca="1" si="39"/>
        <v>24.989999999999995</v>
      </c>
      <c r="L104" s="21" t="str">
        <f t="shared" si="31"/>
        <v/>
      </c>
      <c r="M104" s="47">
        <f t="shared" ca="1" si="32"/>
        <v>25.483333333333327</v>
      </c>
      <c r="N104" s="47">
        <f t="shared" si="33"/>
        <v>25.561538461538461</v>
      </c>
      <c r="O104" s="38">
        <f t="shared" si="34"/>
        <v>90000</v>
      </c>
      <c r="P104" s="38">
        <f t="shared" si="35"/>
        <v>130000</v>
      </c>
      <c r="Q104" s="38">
        <f t="shared" si="40"/>
        <v>-40000</v>
      </c>
      <c r="R104" s="38">
        <f t="shared" ca="1" si="41"/>
        <v>1029500.0000000005</v>
      </c>
      <c r="S104" s="38">
        <f t="shared" ca="1" si="42"/>
        <v>29900.000000000698</v>
      </c>
      <c r="U104" s="21"/>
      <c r="V104" s="21"/>
      <c r="W104" s="21"/>
    </row>
    <row r="105" spans="1:23" x14ac:dyDescent="0.2">
      <c r="A105" s="21">
        <f t="shared" si="36"/>
        <v>87</v>
      </c>
      <c r="B105" s="38">
        <f ca="1">model1!B105</f>
        <v>15998.980127913717</v>
      </c>
      <c r="C105" s="21" t="s">
        <v>50</v>
      </c>
      <c r="D105" s="38">
        <f t="shared" ca="1" si="43"/>
        <v>240</v>
      </c>
      <c r="E105" s="21">
        <f t="shared" si="44"/>
        <v>0</v>
      </c>
      <c r="F105" s="21">
        <f t="shared" si="28"/>
        <v>0</v>
      </c>
      <c r="G105" s="39">
        <f t="shared" si="29"/>
        <v>0</v>
      </c>
      <c r="H105" s="54">
        <f t="shared" ca="1" si="30"/>
        <v>0.04</v>
      </c>
      <c r="I105" s="40">
        <f t="shared" ca="1" si="37"/>
        <v>24.969999999999995</v>
      </c>
      <c r="J105" s="40">
        <f t="shared" ca="1" si="38"/>
        <v>25.009999999999994</v>
      </c>
      <c r="K105" s="21">
        <f t="shared" ca="1" si="39"/>
        <v>24.989999999999995</v>
      </c>
      <c r="L105" s="21" t="str">
        <f t="shared" si="31"/>
        <v/>
      </c>
      <c r="M105" s="47">
        <f t="shared" ca="1" si="32"/>
        <v>25.483333333333327</v>
      </c>
      <c r="N105" s="47">
        <f t="shared" si="33"/>
        <v>25.561538461538461</v>
      </c>
      <c r="O105" s="38">
        <f t="shared" si="34"/>
        <v>90000</v>
      </c>
      <c r="P105" s="38">
        <f t="shared" si="35"/>
        <v>130000</v>
      </c>
      <c r="Q105" s="38">
        <f t="shared" si="40"/>
        <v>-40000</v>
      </c>
      <c r="R105" s="38">
        <f t="shared" ca="1" si="41"/>
        <v>1029500.0000000005</v>
      </c>
      <c r="S105" s="38">
        <f t="shared" ca="1" si="42"/>
        <v>29900.000000000698</v>
      </c>
      <c r="U105" s="21"/>
      <c r="V105" s="21"/>
      <c r="W105" s="21"/>
    </row>
    <row r="106" spans="1:23" x14ac:dyDescent="0.2">
      <c r="A106" s="21">
        <f t="shared" si="36"/>
        <v>88</v>
      </c>
      <c r="B106" s="38">
        <f ca="1">model1!B106</f>
        <v>16238.980127913717</v>
      </c>
      <c r="C106" s="21" t="s">
        <v>50</v>
      </c>
      <c r="D106" s="38">
        <f t="shared" ca="1" si="43"/>
        <v>240</v>
      </c>
      <c r="E106" s="21">
        <f t="shared" si="44"/>
        <v>0</v>
      </c>
      <c r="F106" s="21">
        <f t="shared" si="28"/>
        <v>0</v>
      </c>
      <c r="G106" s="39">
        <f t="shared" si="29"/>
        <v>0</v>
      </c>
      <c r="H106" s="54">
        <f t="shared" ca="1" si="30"/>
        <v>0.04</v>
      </c>
      <c r="I106" s="40">
        <f t="shared" ca="1" si="37"/>
        <v>24.969999999999995</v>
      </c>
      <c r="J106" s="40">
        <f t="shared" ca="1" si="38"/>
        <v>25.009999999999994</v>
      </c>
      <c r="K106" s="21">
        <f t="shared" ca="1" si="39"/>
        <v>24.989999999999995</v>
      </c>
      <c r="L106" s="21" t="str">
        <f t="shared" si="31"/>
        <v/>
      </c>
      <c r="M106" s="47">
        <f t="shared" ca="1" si="32"/>
        <v>25.483333333333327</v>
      </c>
      <c r="N106" s="47">
        <f t="shared" si="33"/>
        <v>25.561538461538461</v>
      </c>
      <c r="O106" s="38">
        <f t="shared" si="34"/>
        <v>90000</v>
      </c>
      <c r="P106" s="38">
        <f t="shared" si="35"/>
        <v>130000</v>
      </c>
      <c r="Q106" s="38">
        <f t="shared" si="40"/>
        <v>-40000</v>
      </c>
      <c r="R106" s="38">
        <f t="shared" ca="1" si="41"/>
        <v>1029500.0000000005</v>
      </c>
      <c r="S106" s="38">
        <f t="shared" ca="1" si="42"/>
        <v>29900.000000000698</v>
      </c>
      <c r="U106" s="21"/>
      <c r="V106" s="21"/>
      <c r="W106" s="21"/>
    </row>
    <row r="107" spans="1:23" x14ac:dyDescent="0.2">
      <c r="A107" s="21">
        <f t="shared" si="36"/>
        <v>89</v>
      </c>
      <c r="B107" s="38">
        <f ca="1">model1!B107</f>
        <v>16478.980127913717</v>
      </c>
      <c r="C107" s="21" t="s">
        <v>50</v>
      </c>
      <c r="D107" s="38">
        <f t="shared" ca="1" si="43"/>
        <v>240</v>
      </c>
      <c r="E107" s="21">
        <f t="shared" si="44"/>
        <v>0</v>
      </c>
      <c r="F107" s="21">
        <f t="shared" si="28"/>
        <v>0</v>
      </c>
      <c r="G107" s="39">
        <f t="shared" si="29"/>
        <v>0</v>
      </c>
      <c r="H107" s="54">
        <f t="shared" ca="1" si="30"/>
        <v>0.04</v>
      </c>
      <c r="I107" s="40">
        <f t="shared" ca="1" si="37"/>
        <v>24.969999999999995</v>
      </c>
      <c r="J107" s="40">
        <f t="shared" ca="1" si="38"/>
        <v>25.009999999999994</v>
      </c>
      <c r="K107" s="21">
        <f t="shared" ca="1" si="39"/>
        <v>24.989999999999995</v>
      </c>
      <c r="L107" s="21" t="str">
        <f t="shared" si="31"/>
        <v/>
      </c>
      <c r="M107" s="47">
        <f t="shared" ca="1" si="32"/>
        <v>25.483333333333327</v>
      </c>
      <c r="N107" s="47">
        <f t="shared" si="33"/>
        <v>25.561538461538461</v>
      </c>
      <c r="O107" s="38">
        <f t="shared" si="34"/>
        <v>90000</v>
      </c>
      <c r="P107" s="38">
        <f t="shared" si="35"/>
        <v>130000</v>
      </c>
      <c r="Q107" s="38">
        <f t="shared" si="40"/>
        <v>-40000</v>
      </c>
      <c r="R107" s="38">
        <f t="shared" ca="1" si="41"/>
        <v>1029500.0000000005</v>
      </c>
      <c r="S107" s="38">
        <f t="shared" ca="1" si="42"/>
        <v>29900.000000000698</v>
      </c>
      <c r="U107" s="21"/>
      <c r="V107" s="21"/>
      <c r="W107" s="21"/>
    </row>
    <row r="108" spans="1:23" x14ac:dyDescent="0.2">
      <c r="A108" s="21">
        <f t="shared" si="36"/>
        <v>90</v>
      </c>
      <c r="B108" s="38">
        <f ca="1">model1!B108</f>
        <v>16718.980127913717</v>
      </c>
      <c r="C108" s="21" t="s">
        <v>50</v>
      </c>
      <c r="D108" s="38">
        <f t="shared" ca="1" si="43"/>
        <v>240</v>
      </c>
      <c r="E108" s="21">
        <f t="shared" si="44"/>
        <v>0</v>
      </c>
      <c r="F108" s="21">
        <f t="shared" si="28"/>
        <v>0</v>
      </c>
      <c r="G108" s="39">
        <f t="shared" si="29"/>
        <v>0</v>
      </c>
      <c r="H108" s="54">
        <f t="shared" ca="1" si="30"/>
        <v>0.04</v>
      </c>
      <c r="I108" s="40">
        <f t="shared" ca="1" si="37"/>
        <v>24.969999999999995</v>
      </c>
      <c r="J108" s="40">
        <f t="shared" ca="1" si="38"/>
        <v>25.009999999999994</v>
      </c>
      <c r="K108" s="21">
        <f t="shared" ca="1" si="39"/>
        <v>24.989999999999995</v>
      </c>
      <c r="L108" s="21" t="str">
        <f t="shared" si="31"/>
        <v/>
      </c>
      <c r="M108" s="47">
        <f t="shared" ca="1" si="32"/>
        <v>25.483333333333327</v>
      </c>
      <c r="N108" s="47">
        <f t="shared" si="33"/>
        <v>25.561538461538461</v>
      </c>
      <c r="O108" s="38">
        <f t="shared" si="34"/>
        <v>90000</v>
      </c>
      <c r="P108" s="38">
        <f t="shared" si="35"/>
        <v>130000</v>
      </c>
      <c r="Q108" s="38">
        <f t="shared" si="40"/>
        <v>-40000</v>
      </c>
      <c r="R108" s="38">
        <f t="shared" ca="1" si="41"/>
        <v>1029500.0000000005</v>
      </c>
      <c r="S108" s="38">
        <f t="shared" ca="1" si="42"/>
        <v>29900.000000000698</v>
      </c>
      <c r="U108" s="21"/>
      <c r="V108" s="21"/>
      <c r="W108" s="21"/>
    </row>
    <row r="109" spans="1:23" x14ac:dyDescent="0.2">
      <c r="A109" s="21">
        <f t="shared" si="36"/>
        <v>91</v>
      </c>
      <c r="B109" s="38">
        <f ca="1">model1!B109</f>
        <v>16958.980127913717</v>
      </c>
      <c r="C109" s="21" t="s">
        <v>50</v>
      </c>
      <c r="D109" s="38">
        <f t="shared" ca="1" si="43"/>
        <v>240</v>
      </c>
      <c r="E109" s="21">
        <f t="shared" si="44"/>
        <v>0</v>
      </c>
      <c r="F109" s="21">
        <f t="shared" si="28"/>
        <v>0</v>
      </c>
      <c r="G109" s="39">
        <f t="shared" si="29"/>
        <v>0</v>
      </c>
      <c r="H109" s="54">
        <f t="shared" ca="1" si="30"/>
        <v>0.04</v>
      </c>
      <c r="I109" s="40">
        <f t="shared" ca="1" si="37"/>
        <v>24.969999999999995</v>
      </c>
      <c r="J109" s="40">
        <f t="shared" ca="1" si="38"/>
        <v>25.009999999999994</v>
      </c>
      <c r="K109" s="21">
        <f t="shared" ca="1" si="39"/>
        <v>24.989999999999995</v>
      </c>
      <c r="L109" s="21" t="str">
        <f t="shared" si="31"/>
        <v/>
      </c>
      <c r="M109" s="47">
        <f t="shared" ca="1" si="32"/>
        <v>25.483333333333327</v>
      </c>
      <c r="N109" s="47">
        <f t="shared" si="33"/>
        <v>25.561538461538461</v>
      </c>
      <c r="O109" s="38">
        <f t="shared" si="34"/>
        <v>90000</v>
      </c>
      <c r="P109" s="38">
        <f t="shared" si="35"/>
        <v>130000</v>
      </c>
      <c r="Q109" s="38">
        <f t="shared" si="40"/>
        <v>-40000</v>
      </c>
      <c r="R109" s="38">
        <f t="shared" ca="1" si="41"/>
        <v>1029500.0000000005</v>
      </c>
      <c r="S109" s="38">
        <f t="shared" ca="1" si="42"/>
        <v>29900.000000000698</v>
      </c>
      <c r="U109" s="21"/>
      <c r="V109" s="21"/>
      <c r="W109" s="21"/>
    </row>
    <row r="110" spans="1:23" x14ac:dyDescent="0.2">
      <c r="A110" s="21">
        <f t="shared" si="36"/>
        <v>92</v>
      </c>
      <c r="B110" s="38">
        <f ca="1">model1!B110</f>
        <v>17198.980127913717</v>
      </c>
      <c r="C110" s="21" t="s">
        <v>50</v>
      </c>
      <c r="D110" s="38">
        <f t="shared" ca="1" si="43"/>
        <v>240</v>
      </c>
      <c r="E110" s="21">
        <f t="shared" si="44"/>
        <v>0</v>
      </c>
      <c r="F110" s="21">
        <f t="shared" si="28"/>
        <v>0</v>
      </c>
      <c r="G110" s="39">
        <f t="shared" si="29"/>
        <v>0</v>
      </c>
      <c r="H110" s="54">
        <f t="shared" ca="1" si="30"/>
        <v>0.04</v>
      </c>
      <c r="I110" s="40">
        <f t="shared" ca="1" si="37"/>
        <v>24.969999999999995</v>
      </c>
      <c r="J110" s="40">
        <f t="shared" ca="1" si="38"/>
        <v>25.009999999999994</v>
      </c>
      <c r="K110" s="21">
        <f t="shared" ca="1" si="39"/>
        <v>24.989999999999995</v>
      </c>
      <c r="L110" s="21" t="str">
        <f t="shared" si="31"/>
        <v/>
      </c>
      <c r="M110" s="47">
        <f t="shared" ca="1" si="32"/>
        <v>25.483333333333327</v>
      </c>
      <c r="N110" s="47">
        <f t="shared" si="33"/>
        <v>25.561538461538461</v>
      </c>
      <c r="O110" s="38">
        <f t="shared" si="34"/>
        <v>90000</v>
      </c>
      <c r="P110" s="38">
        <f t="shared" si="35"/>
        <v>130000</v>
      </c>
      <c r="Q110" s="38">
        <f t="shared" si="40"/>
        <v>-40000</v>
      </c>
      <c r="R110" s="38">
        <f t="shared" ca="1" si="41"/>
        <v>1029500.0000000005</v>
      </c>
      <c r="S110" s="38">
        <f t="shared" ca="1" si="42"/>
        <v>29900.000000000698</v>
      </c>
      <c r="U110" s="21"/>
      <c r="V110" s="21"/>
      <c r="W110" s="21"/>
    </row>
    <row r="111" spans="1:23" x14ac:dyDescent="0.2">
      <c r="A111" s="21">
        <f t="shared" si="36"/>
        <v>93</v>
      </c>
      <c r="B111" s="38">
        <f ca="1">model1!B111</f>
        <v>17438.980127913717</v>
      </c>
      <c r="C111" s="21" t="s">
        <v>50</v>
      </c>
      <c r="D111" s="38">
        <f t="shared" ca="1" si="43"/>
        <v>240</v>
      </c>
      <c r="E111" s="21">
        <f t="shared" si="44"/>
        <v>0</v>
      </c>
      <c r="F111" s="21">
        <f t="shared" si="28"/>
        <v>0</v>
      </c>
      <c r="G111" s="39">
        <f t="shared" si="29"/>
        <v>0</v>
      </c>
      <c r="H111" s="54">
        <f t="shared" ca="1" si="30"/>
        <v>0.04</v>
      </c>
      <c r="I111" s="40">
        <f t="shared" ca="1" si="37"/>
        <v>24.969999999999995</v>
      </c>
      <c r="J111" s="40">
        <f t="shared" ca="1" si="38"/>
        <v>25.009999999999994</v>
      </c>
      <c r="K111" s="21">
        <f t="shared" ca="1" si="39"/>
        <v>24.989999999999995</v>
      </c>
      <c r="L111" s="21" t="str">
        <f t="shared" si="31"/>
        <v/>
      </c>
      <c r="M111" s="47">
        <f t="shared" ca="1" si="32"/>
        <v>25.483333333333327</v>
      </c>
      <c r="N111" s="47">
        <f t="shared" si="33"/>
        <v>25.561538461538461</v>
      </c>
      <c r="O111" s="38">
        <f t="shared" si="34"/>
        <v>90000</v>
      </c>
      <c r="P111" s="38">
        <f t="shared" si="35"/>
        <v>130000</v>
      </c>
      <c r="Q111" s="38">
        <f t="shared" si="40"/>
        <v>-40000</v>
      </c>
      <c r="R111" s="38">
        <f t="shared" ca="1" si="41"/>
        <v>1029500.0000000005</v>
      </c>
      <c r="S111" s="38">
        <f t="shared" ca="1" si="42"/>
        <v>29900.000000000698</v>
      </c>
      <c r="U111" s="21"/>
      <c r="V111" s="21"/>
      <c r="W111" s="21"/>
    </row>
    <row r="112" spans="1:23" x14ac:dyDescent="0.2">
      <c r="A112" s="21">
        <f t="shared" si="36"/>
        <v>94</v>
      </c>
      <c r="B112" s="38">
        <f ca="1">model1!B112</f>
        <v>17678.980127913717</v>
      </c>
      <c r="C112" s="21" t="s">
        <v>50</v>
      </c>
      <c r="D112" s="38">
        <f t="shared" ca="1" si="43"/>
        <v>240</v>
      </c>
      <c r="E112" s="21">
        <f t="shared" si="44"/>
        <v>0</v>
      </c>
      <c r="F112" s="21">
        <f t="shared" si="28"/>
        <v>0</v>
      </c>
      <c r="G112" s="39">
        <f t="shared" si="29"/>
        <v>0</v>
      </c>
      <c r="H112" s="54">
        <f t="shared" ca="1" si="30"/>
        <v>0.04</v>
      </c>
      <c r="I112" s="40">
        <f t="shared" ca="1" si="37"/>
        <v>24.969999999999995</v>
      </c>
      <c r="J112" s="40">
        <f t="shared" ca="1" si="38"/>
        <v>25.009999999999994</v>
      </c>
      <c r="K112" s="21">
        <f t="shared" ca="1" si="39"/>
        <v>24.989999999999995</v>
      </c>
      <c r="L112" s="21" t="str">
        <f t="shared" si="31"/>
        <v/>
      </c>
      <c r="M112" s="47">
        <f t="shared" ca="1" si="32"/>
        <v>25.483333333333327</v>
      </c>
      <c r="N112" s="47">
        <f t="shared" si="33"/>
        <v>25.561538461538461</v>
      </c>
      <c r="O112" s="38">
        <f t="shared" si="34"/>
        <v>90000</v>
      </c>
      <c r="P112" s="38">
        <f t="shared" si="35"/>
        <v>130000</v>
      </c>
      <c r="Q112" s="38">
        <f t="shared" si="40"/>
        <v>-40000</v>
      </c>
      <c r="R112" s="38">
        <f t="shared" ca="1" si="41"/>
        <v>1029500.0000000005</v>
      </c>
      <c r="S112" s="38">
        <f t="shared" ca="1" si="42"/>
        <v>29900.000000000698</v>
      </c>
      <c r="U112" s="21"/>
      <c r="V112" s="21"/>
      <c r="W112" s="21"/>
    </row>
    <row r="113" spans="1:23" x14ac:dyDescent="0.2">
      <c r="A113" s="21">
        <f t="shared" si="36"/>
        <v>95</v>
      </c>
      <c r="B113" s="38">
        <f ca="1">model1!B113</f>
        <v>17918.980127913717</v>
      </c>
      <c r="C113" s="21" t="s">
        <v>50</v>
      </c>
      <c r="D113" s="38">
        <f t="shared" ca="1" si="43"/>
        <v>240</v>
      </c>
      <c r="E113" s="21">
        <f t="shared" si="44"/>
        <v>0</v>
      </c>
      <c r="F113" s="21">
        <f t="shared" si="28"/>
        <v>0</v>
      </c>
      <c r="G113" s="39">
        <f t="shared" si="29"/>
        <v>0</v>
      </c>
      <c r="H113" s="54">
        <f t="shared" ca="1" si="30"/>
        <v>0.04</v>
      </c>
      <c r="I113" s="40">
        <f t="shared" ca="1" si="37"/>
        <v>24.969999999999995</v>
      </c>
      <c r="J113" s="40">
        <f t="shared" ca="1" si="38"/>
        <v>25.009999999999994</v>
      </c>
      <c r="K113" s="21">
        <f t="shared" ca="1" si="39"/>
        <v>24.989999999999995</v>
      </c>
      <c r="L113" s="21" t="str">
        <f t="shared" si="31"/>
        <v/>
      </c>
      <c r="M113" s="47">
        <f t="shared" ca="1" si="32"/>
        <v>25.483333333333327</v>
      </c>
      <c r="N113" s="47">
        <f t="shared" si="33"/>
        <v>25.561538461538461</v>
      </c>
      <c r="O113" s="38">
        <f t="shared" si="34"/>
        <v>90000</v>
      </c>
      <c r="P113" s="38">
        <f t="shared" si="35"/>
        <v>130000</v>
      </c>
      <c r="Q113" s="38">
        <f t="shared" si="40"/>
        <v>-40000</v>
      </c>
      <c r="R113" s="38">
        <f t="shared" ca="1" si="41"/>
        <v>1029500.0000000005</v>
      </c>
      <c r="S113" s="38">
        <f t="shared" ca="1" si="42"/>
        <v>29900.000000000698</v>
      </c>
      <c r="U113" s="21"/>
      <c r="V113" s="21"/>
      <c r="W113" s="21"/>
    </row>
    <row r="114" spans="1:23" x14ac:dyDescent="0.2">
      <c r="A114" s="21">
        <f t="shared" si="36"/>
        <v>96</v>
      </c>
      <c r="B114" s="38">
        <f ca="1">model1!B114</f>
        <v>18158.980127913717</v>
      </c>
      <c r="C114" s="21" t="s">
        <v>50</v>
      </c>
      <c r="D114" s="38">
        <f t="shared" ca="1" si="43"/>
        <v>240</v>
      </c>
      <c r="E114" s="21">
        <f t="shared" si="44"/>
        <v>0</v>
      </c>
      <c r="F114" s="21">
        <f t="shared" si="28"/>
        <v>0</v>
      </c>
      <c r="G114" s="39">
        <f t="shared" si="29"/>
        <v>0</v>
      </c>
      <c r="H114" s="54">
        <f t="shared" ca="1" si="30"/>
        <v>0.04</v>
      </c>
      <c r="I114" s="40">
        <f t="shared" ca="1" si="37"/>
        <v>24.969999999999995</v>
      </c>
      <c r="J114" s="40">
        <f t="shared" ca="1" si="38"/>
        <v>25.009999999999994</v>
      </c>
      <c r="K114" s="21">
        <f t="shared" ca="1" si="39"/>
        <v>24.989999999999995</v>
      </c>
      <c r="L114" s="21" t="str">
        <f t="shared" si="31"/>
        <v/>
      </c>
      <c r="M114" s="47">
        <f t="shared" ca="1" si="32"/>
        <v>25.483333333333327</v>
      </c>
      <c r="N114" s="47">
        <f t="shared" si="33"/>
        <v>25.561538461538461</v>
      </c>
      <c r="O114" s="38">
        <f t="shared" si="34"/>
        <v>90000</v>
      </c>
      <c r="P114" s="38">
        <f t="shared" si="35"/>
        <v>130000</v>
      </c>
      <c r="Q114" s="38">
        <f t="shared" si="40"/>
        <v>-40000</v>
      </c>
      <c r="R114" s="38">
        <f t="shared" ca="1" si="41"/>
        <v>1029500.0000000005</v>
      </c>
      <c r="S114" s="38">
        <f t="shared" ca="1" si="42"/>
        <v>29900.000000000698</v>
      </c>
      <c r="U114" s="21"/>
      <c r="V114" s="21"/>
      <c r="W114" s="21"/>
    </row>
    <row r="115" spans="1:23" x14ac:dyDescent="0.2">
      <c r="A115" s="21">
        <f t="shared" si="36"/>
        <v>97</v>
      </c>
      <c r="B115" s="38">
        <f ca="1">model1!B115</f>
        <v>18398.980127913717</v>
      </c>
      <c r="C115" s="21" t="s">
        <v>50</v>
      </c>
      <c r="D115" s="38">
        <f t="shared" ca="1" si="43"/>
        <v>240</v>
      </c>
      <c r="E115" s="21">
        <f t="shared" si="44"/>
        <v>0</v>
      </c>
      <c r="F115" s="21">
        <f t="shared" si="28"/>
        <v>0</v>
      </c>
      <c r="G115" s="39">
        <f t="shared" si="29"/>
        <v>0</v>
      </c>
      <c r="H115" s="54">
        <f t="shared" ca="1" si="30"/>
        <v>0.04</v>
      </c>
      <c r="I115" s="40">
        <f t="shared" ca="1" si="37"/>
        <v>24.969999999999995</v>
      </c>
      <c r="J115" s="40">
        <f t="shared" ca="1" si="38"/>
        <v>25.009999999999994</v>
      </c>
      <c r="K115" s="21">
        <f t="shared" ca="1" si="39"/>
        <v>24.989999999999995</v>
      </c>
      <c r="L115" s="21" t="str">
        <f t="shared" si="31"/>
        <v/>
      </c>
      <c r="M115" s="47">
        <f t="shared" ca="1" si="32"/>
        <v>25.483333333333327</v>
      </c>
      <c r="N115" s="47">
        <f t="shared" si="33"/>
        <v>25.561538461538461</v>
      </c>
      <c r="O115" s="38">
        <f t="shared" si="34"/>
        <v>90000</v>
      </c>
      <c r="P115" s="38">
        <f t="shared" si="35"/>
        <v>130000</v>
      </c>
      <c r="Q115" s="38">
        <f t="shared" si="40"/>
        <v>-40000</v>
      </c>
      <c r="R115" s="38">
        <f t="shared" ca="1" si="41"/>
        <v>1029500.0000000005</v>
      </c>
      <c r="S115" s="38">
        <f t="shared" ca="1" si="42"/>
        <v>29900.000000000698</v>
      </c>
      <c r="U115" s="21"/>
      <c r="V115" s="21"/>
      <c r="W115" s="21"/>
    </row>
    <row r="116" spans="1:23" x14ac:dyDescent="0.2">
      <c r="A116" s="21">
        <f t="shared" si="36"/>
        <v>98</v>
      </c>
      <c r="B116" s="38">
        <f ca="1">model1!B116</f>
        <v>18638.980127913717</v>
      </c>
      <c r="C116" s="21" t="s">
        <v>50</v>
      </c>
      <c r="D116" s="38">
        <f t="shared" ca="1" si="43"/>
        <v>240</v>
      </c>
      <c r="E116" s="21">
        <f t="shared" si="44"/>
        <v>0</v>
      </c>
      <c r="F116" s="21">
        <f t="shared" ref="F116:F147" si="45">IF(ABS(Q116)&gt;$N$2,ABS(E116)+$N$3,ABS(E116))</f>
        <v>0</v>
      </c>
      <c r="G116" s="39">
        <f t="shared" ref="G116:G147" si="46">MAX($J$3,IF(C116&lt;&gt;"null",VLOOKUP(F116,Transs3,3,FALSE),ROUND(G115*(1-$F$4),2)))</f>
        <v>0</v>
      </c>
      <c r="H116" s="54">
        <f t="shared" ref="H116:H147" ca="1" si="47">ROUND(MAX($J$2,G116+$J$4,IF(C116&lt;&gt;"null",VLOOKUP(F116,Transs3,2,FALSE)+VLOOKUP(D116,Intensity2,2,TRUE)+H115,H115-$J$5)),2)</f>
        <v>0.04</v>
      </c>
      <c r="I116" s="40">
        <f t="shared" ca="1" si="37"/>
        <v>24.969999999999995</v>
      </c>
      <c r="J116" s="40">
        <f t="shared" ca="1" si="38"/>
        <v>25.009999999999994</v>
      </c>
      <c r="K116" s="21">
        <f t="shared" ca="1" si="39"/>
        <v>24.989999999999995</v>
      </c>
      <c r="L116" s="21" t="str">
        <f t="shared" ref="L116:L147" si="48">IF(C116="Buy",I115,IF(C116="Sell",J115,""))</f>
        <v/>
      </c>
      <c r="M116" s="47">
        <f t="shared" ref="M116:M147" ca="1" si="49">IF(C116="Buy",(L116*10000+O115*M115)/(O115+10000),M115)</f>
        <v>25.483333333333327</v>
      </c>
      <c r="N116" s="47">
        <f t="shared" ref="N116:N147" si="50">IF(C116="Sell",(L116*10000+P115*N115)/(P115+10000),N115)</f>
        <v>25.561538461538461</v>
      </c>
      <c r="O116" s="38">
        <f t="shared" ref="O116:O147" si="51">IF(C116="Buy",O115+10000,O115)</f>
        <v>90000</v>
      </c>
      <c r="P116" s="38">
        <f t="shared" ref="P116:P147" si="52">IF(C116="Sell",P115+10000,P115)</f>
        <v>130000</v>
      </c>
      <c r="Q116" s="38">
        <f t="shared" si="40"/>
        <v>-40000</v>
      </c>
      <c r="R116" s="38">
        <f t="shared" ca="1" si="41"/>
        <v>1029500.0000000005</v>
      </c>
      <c r="S116" s="38">
        <f t="shared" ca="1" si="42"/>
        <v>29900.000000000698</v>
      </c>
      <c r="U116" s="21"/>
      <c r="V116" s="21"/>
      <c r="W116" s="21"/>
    </row>
    <row r="117" spans="1:23" x14ac:dyDescent="0.2">
      <c r="A117" s="21">
        <f t="shared" si="36"/>
        <v>99</v>
      </c>
      <c r="B117" s="38">
        <f ca="1">model1!B117</f>
        <v>18878.980127913717</v>
      </c>
      <c r="C117" s="21" t="s">
        <v>50</v>
      </c>
      <c r="D117" s="38">
        <f t="shared" ca="1" si="43"/>
        <v>240</v>
      </c>
      <c r="E117" s="21">
        <f t="shared" si="44"/>
        <v>0</v>
      </c>
      <c r="F117" s="21">
        <f t="shared" si="45"/>
        <v>0</v>
      </c>
      <c r="G117" s="39">
        <f t="shared" si="46"/>
        <v>0</v>
      </c>
      <c r="H117" s="54">
        <f t="shared" ca="1" si="47"/>
        <v>0.04</v>
      </c>
      <c r="I117" s="40">
        <f t="shared" ca="1" si="37"/>
        <v>24.969999999999995</v>
      </c>
      <c r="J117" s="40">
        <f t="shared" ca="1" si="38"/>
        <v>25.009999999999994</v>
      </c>
      <c r="K117" s="21">
        <f t="shared" ca="1" si="39"/>
        <v>24.989999999999995</v>
      </c>
      <c r="L117" s="21" t="str">
        <f t="shared" si="48"/>
        <v/>
      </c>
      <c r="M117" s="47">
        <f t="shared" ca="1" si="49"/>
        <v>25.483333333333327</v>
      </c>
      <c r="N117" s="47">
        <f t="shared" si="50"/>
        <v>25.561538461538461</v>
      </c>
      <c r="O117" s="38">
        <f t="shared" si="51"/>
        <v>90000</v>
      </c>
      <c r="P117" s="38">
        <f t="shared" si="52"/>
        <v>130000</v>
      </c>
      <c r="Q117" s="38">
        <f t="shared" si="40"/>
        <v>-40000</v>
      </c>
      <c r="R117" s="38">
        <f t="shared" ca="1" si="41"/>
        <v>1029500.0000000005</v>
      </c>
      <c r="S117" s="38">
        <f t="shared" ca="1" si="42"/>
        <v>29900.000000000698</v>
      </c>
      <c r="U117" s="21"/>
      <c r="V117" s="21"/>
      <c r="W117" s="21"/>
    </row>
    <row r="118" spans="1:23" x14ac:dyDescent="0.2">
      <c r="A118" s="21">
        <f t="shared" si="36"/>
        <v>100</v>
      </c>
      <c r="B118" s="38">
        <f ca="1">model1!B118</f>
        <v>19118.980127913717</v>
      </c>
      <c r="C118" s="21" t="s">
        <v>50</v>
      </c>
      <c r="D118" s="38">
        <f t="shared" ca="1" si="43"/>
        <v>240</v>
      </c>
      <c r="E118" s="21">
        <f t="shared" si="44"/>
        <v>0</v>
      </c>
      <c r="F118" s="21">
        <f t="shared" si="45"/>
        <v>0</v>
      </c>
      <c r="G118" s="39">
        <f t="shared" si="46"/>
        <v>0</v>
      </c>
      <c r="H118" s="54">
        <f t="shared" ca="1" si="47"/>
        <v>0.04</v>
      </c>
      <c r="I118" s="40">
        <f t="shared" ca="1" si="37"/>
        <v>24.969999999999995</v>
      </c>
      <c r="J118" s="40">
        <f t="shared" ca="1" si="38"/>
        <v>25.009999999999994</v>
      </c>
      <c r="K118" s="21">
        <f t="shared" ca="1" si="39"/>
        <v>24.989999999999995</v>
      </c>
      <c r="L118" s="21" t="str">
        <f t="shared" si="48"/>
        <v/>
      </c>
      <c r="M118" s="47">
        <f t="shared" ca="1" si="49"/>
        <v>25.483333333333327</v>
      </c>
      <c r="N118" s="47">
        <f t="shared" si="50"/>
        <v>25.561538461538461</v>
      </c>
      <c r="O118" s="38">
        <f t="shared" si="51"/>
        <v>90000</v>
      </c>
      <c r="P118" s="38">
        <f t="shared" si="52"/>
        <v>130000</v>
      </c>
      <c r="Q118" s="38">
        <f t="shared" si="40"/>
        <v>-40000</v>
      </c>
      <c r="R118" s="38">
        <f t="shared" ca="1" si="41"/>
        <v>1029500.0000000005</v>
      </c>
      <c r="S118" s="38">
        <f t="shared" ca="1" si="42"/>
        <v>29900.000000000698</v>
      </c>
      <c r="U118" s="21"/>
      <c r="V118" s="21"/>
      <c r="W118" s="21"/>
    </row>
    <row r="119" spans="1:23" x14ac:dyDescent="0.2">
      <c r="A119" s="21">
        <f t="shared" si="36"/>
        <v>101</v>
      </c>
      <c r="B119" s="38">
        <f ca="1">model1!B119</f>
        <v>19358.980127913717</v>
      </c>
      <c r="C119" s="21" t="s">
        <v>50</v>
      </c>
      <c r="D119" s="38">
        <f t="shared" ca="1" si="43"/>
        <v>240</v>
      </c>
      <c r="E119" s="21">
        <f t="shared" si="44"/>
        <v>0</v>
      </c>
      <c r="F119" s="21">
        <f t="shared" si="45"/>
        <v>0</v>
      </c>
      <c r="G119" s="39">
        <f t="shared" si="46"/>
        <v>0</v>
      </c>
      <c r="H119" s="54">
        <f t="shared" ca="1" si="47"/>
        <v>0.04</v>
      </c>
      <c r="I119" s="40">
        <f t="shared" ca="1" si="37"/>
        <v>24.969999999999995</v>
      </c>
      <c r="J119" s="40">
        <f t="shared" ca="1" si="38"/>
        <v>25.009999999999994</v>
      </c>
      <c r="K119" s="21">
        <f t="shared" ca="1" si="39"/>
        <v>24.989999999999995</v>
      </c>
      <c r="L119" s="21" t="str">
        <f t="shared" si="48"/>
        <v/>
      </c>
      <c r="M119" s="47">
        <f t="shared" ca="1" si="49"/>
        <v>25.483333333333327</v>
      </c>
      <c r="N119" s="47">
        <f t="shared" si="50"/>
        <v>25.561538461538461</v>
      </c>
      <c r="O119" s="38">
        <f t="shared" si="51"/>
        <v>90000</v>
      </c>
      <c r="P119" s="38">
        <f t="shared" si="52"/>
        <v>130000</v>
      </c>
      <c r="Q119" s="38">
        <f t="shared" si="40"/>
        <v>-40000</v>
      </c>
      <c r="R119" s="38">
        <f t="shared" ca="1" si="41"/>
        <v>1029500.0000000005</v>
      </c>
      <c r="S119" s="38">
        <f t="shared" ca="1" si="42"/>
        <v>29900.000000000698</v>
      </c>
      <c r="U119" s="21"/>
      <c r="V119" s="21"/>
      <c r="W119" s="21"/>
    </row>
    <row r="120" spans="1:23" x14ac:dyDescent="0.2">
      <c r="A120" s="21">
        <f t="shared" si="36"/>
        <v>102</v>
      </c>
      <c r="B120" s="38">
        <f ca="1">model1!B120</f>
        <v>19598.980127913717</v>
      </c>
      <c r="C120" s="21" t="s">
        <v>50</v>
      </c>
      <c r="D120" s="38">
        <f t="shared" ca="1" si="43"/>
        <v>240</v>
      </c>
      <c r="E120" s="21">
        <f t="shared" si="44"/>
        <v>0</v>
      </c>
      <c r="F120" s="21">
        <f t="shared" si="45"/>
        <v>0</v>
      </c>
      <c r="G120" s="39">
        <f t="shared" si="46"/>
        <v>0</v>
      </c>
      <c r="H120" s="54">
        <f t="shared" ca="1" si="47"/>
        <v>0.04</v>
      </c>
      <c r="I120" s="40">
        <f t="shared" ca="1" si="37"/>
        <v>24.969999999999995</v>
      </c>
      <c r="J120" s="40">
        <f t="shared" ca="1" si="38"/>
        <v>25.009999999999994</v>
      </c>
      <c r="K120" s="21">
        <f t="shared" ca="1" si="39"/>
        <v>24.989999999999995</v>
      </c>
      <c r="L120" s="21" t="str">
        <f t="shared" si="48"/>
        <v/>
      </c>
      <c r="M120" s="47">
        <f t="shared" ca="1" si="49"/>
        <v>25.483333333333327</v>
      </c>
      <c r="N120" s="47">
        <f t="shared" si="50"/>
        <v>25.561538461538461</v>
      </c>
      <c r="O120" s="38">
        <f t="shared" si="51"/>
        <v>90000</v>
      </c>
      <c r="P120" s="38">
        <f t="shared" si="52"/>
        <v>130000</v>
      </c>
      <c r="Q120" s="38">
        <f t="shared" si="40"/>
        <v>-40000</v>
      </c>
      <c r="R120" s="38">
        <f t="shared" ca="1" si="41"/>
        <v>1029500.0000000005</v>
      </c>
      <c r="S120" s="38">
        <f t="shared" ca="1" si="42"/>
        <v>29900.000000000698</v>
      </c>
      <c r="U120" s="21"/>
      <c r="V120" s="21"/>
      <c r="W120" s="21"/>
    </row>
    <row r="121" spans="1:23" x14ac:dyDescent="0.2">
      <c r="A121" s="21">
        <f t="shared" si="36"/>
        <v>103</v>
      </c>
      <c r="B121" s="38">
        <f ca="1">model1!B121</f>
        <v>19838.980127913717</v>
      </c>
      <c r="C121" s="21" t="s">
        <v>50</v>
      </c>
      <c r="D121" s="38">
        <f t="shared" ca="1" si="43"/>
        <v>240</v>
      </c>
      <c r="E121" s="21">
        <f t="shared" si="44"/>
        <v>0</v>
      </c>
      <c r="F121" s="21">
        <f t="shared" si="45"/>
        <v>0</v>
      </c>
      <c r="G121" s="39">
        <f t="shared" si="46"/>
        <v>0</v>
      </c>
      <c r="H121" s="54">
        <f t="shared" ca="1" si="47"/>
        <v>0.04</v>
      </c>
      <c r="I121" s="40">
        <f t="shared" ca="1" si="37"/>
        <v>24.969999999999995</v>
      </c>
      <c r="J121" s="40">
        <f t="shared" ca="1" si="38"/>
        <v>25.009999999999994</v>
      </c>
      <c r="K121" s="21">
        <f t="shared" ca="1" si="39"/>
        <v>24.989999999999995</v>
      </c>
      <c r="L121" s="21" t="str">
        <f t="shared" si="48"/>
        <v/>
      </c>
      <c r="M121" s="47">
        <f t="shared" ca="1" si="49"/>
        <v>25.483333333333327</v>
      </c>
      <c r="N121" s="47">
        <f t="shared" si="50"/>
        <v>25.561538461538461</v>
      </c>
      <c r="O121" s="38">
        <f t="shared" si="51"/>
        <v>90000</v>
      </c>
      <c r="P121" s="38">
        <f t="shared" si="52"/>
        <v>130000</v>
      </c>
      <c r="Q121" s="38">
        <f t="shared" si="40"/>
        <v>-40000</v>
      </c>
      <c r="R121" s="38">
        <f t="shared" ca="1" si="41"/>
        <v>1029500.0000000005</v>
      </c>
      <c r="S121" s="38">
        <f t="shared" ca="1" si="42"/>
        <v>29900.000000000698</v>
      </c>
      <c r="U121" s="21"/>
      <c r="V121" s="21"/>
      <c r="W121" s="21"/>
    </row>
    <row r="122" spans="1:23" x14ac:dyDescent="0.2">
      <c r="A122" s="21">
        <f t="shared" si="36"/>
        <v>104</v>
      </c>
      <c r="B122" s="38">
        <f ca="1">model1!B122</f>
        <v>20078.980127913717</v>
      </c>
      <c r="C122" s="21" t="s">
        <v>50</v>
      </c>
      <c r="D122" s="38">
        <f t="shared" ca="1" si="43"/>
        <v>240</v>
      </c>
      <c r="E122" s="21">
        <f t="shared" si="44"/>
        <v>0</v>
      </c>
      <c r="F122" s="21">
        <f t="shared" si="45"/>
        <v>0</v>
      </c>
      <c r="G122" s="39">
        <f t="shared" si="46"/>
        <v>0</v>
      </c>
      <c r="H122" s="54">
        <f t="shared" ca="1" si="47"/>
        <v>0.04</v>
      </c>
      <c r="I122" s="40">
        <f t="shared" ca="1" si="37"/>
        <v>24.969999999999995</v>
      </c>
      <c r="J122" s="40">
        <f t="shared" ca="1" si="38"/>
        <v>25.009999999999994</v>
      </c>
      <c r="K122" s="21">
        <f t="shared" ca="1" si="39"/>
        <v>24.989999999999995</v>
      </c>
      <c r="L122" s="21" t="str">
        <f t="shared" si="48"/>
        <v/>
      </c>
      <c r="M122" s="47">
        <f t="shared" ca="1" si="49"/>
        <v>25.483333333333327</v>
      </c>
      <c r="N122" s="47">
        <f t="shared" si="50"/>
        <v>25.561538461538461</v>
      </c>
      <c r="O122" s="38">
        <f t="shared" si="51"/>
        <v>90000</v>
      </c>
      <c r="P122" s="38">
        <f t="shared" si="52"/>
        <v>130000</v>
      </c>
      <c r="Q122" s="38">
        <f t="shared" si="40"/>
        <v>-40000</v>
      </c>
      <c r="R122" s="38">
        <f t="shared" ca="1" si="41"/>
        <v>1029500.0000000005</v>
      </c>
      <c r="S122" s="38">
        <f t="shared" ca="1" si="42"/>
        <v>29900.000000000698</v>
      </c>
      <c r="U122" s="21"/>
      <c r="V122" s="21"/>
      <c r="W122" s="21"/>
    </row>
    <row r="123" spans="1:23" x14ac:dyDescent="0.2">
      <c r="A123" s="21">
        <f t="shared" si="36"/>
        <v>105</v>
      </c>
      <c r="B123" s="38">
        <f ca="1">model1!B123</f>
        <v>20318.980127913717</v>
      </c>
      <c r="C123" s="21" t="s">
        <v>50</v>
      </c>
      <c r="D123" s="38">
        <f t="shared" ca="1" si="43"/>
        <v>240</v>
      </c>
      <c r="E123" s="21">
        <f t="shared" si="44"/>
        <v>0</v>
      </c>
      <c r="F123" s="21">
        <f t="shared" si="45"/>
        <v>0</v>
      </c>
      <c r="G123" s="39">
        <f t="shared" si="46"/>
        <v>0</v>
      </c>
      <c r="H123" s="54">
        <f t="shared" ca="1" si="47"/>
        <v>0.04</v>
      </c>
      <c r="I123" s="40">
        <f t="shared" ca="1" si="37"/>
        <v>24.969999999999995</v>
      </c>
      <c r="J123" s="40">
        <f t="shared" ca="1" si="38"/>
        <v>25.009999999999994</v>
      </c>
      <c r="K123" s="21">
        <f t="shared" ca="1" si="39"/>
        <v>24.989999999999995</v>
      </c>
      <c r="L123" s="21" t="str">
        <f t="shared" si="48"/>
        <v/>
      </c>
      <c r="M123" s="47">
        <f t="shared" ca="1" si="49"/>
        <v>25.483333333333327</v>
      </c>
      <c r="N123" s="47">
        <f t="shared" si="50"/>
        <v>25.561538461538461</v>
      </c>
      <c r="O123" s="38">
        <f t="shared" si="51"/>
        <v>90000</v>
      </c>
      <c r="P123" s="38">
        <f t="shared" si="52"/>
        <v>130000</v>
      </c>
      <c r="Q123" s="38">
        <f t="shared" si="40"/>
        <v>-40000</v>
      </c>
      <c r="R123" s="38">
        <f t="shared" ca="1" si="41"/>
        <v>1029500.0000000005</v>
      </c>
      <c r="S123" s="38">
        <f t="shared" ca="1" si="42"/>
        <v>29900.000000000698</v>
      </c>
      <c r="U123" s="21"/>
      <c r="V123" s="21"/>
      <c r="W123" s="21"/>
    </row>
    <row r="124" spans="1:23" x14ac:dyDescent="0.2">
      <c r="A124" s="21">
        <f t="shared" si="36"/>
        <v>106</v>
      </c>
      <c r="B124" s="38">
        <f ca="1">model1!B124</f>
        <v>20558.980127913717</v>
      </c>
      <c r="C124" s="21" t="s">
        <v>50</v>
      </c>
      <c r="D124" s="38">
        <f t="shared" ca="1" si="43"/>
        <v>240</v>
      </c>
      <c r="E124" s="21">
        <f t="shared" si="44"/>
        <v>0</v>
      </c>
      <c r="F124" s="21">
        <f t="shared" si="45"/>
        <v>0</v>
      </c>
      <c r="G124" s="39">
        <f t="shared" si="46"/>
        <v>0</v>
      </c>
      <c r="H124" s="54">
        <f t="shared" ca="1" si="47"/>
        <v>0.04</v>
      </c>
      <c r="I124" s="40">
        <f t="shared" ca="1" si="37"/>
        <v>24.969999999999995</v>
      </c>
      <c r="J124" s="40">
        <f t="shared" ca="1" si="38"/>
        <v>25.009999999999994</v>
      </c>
      <c r="K124" s="21">
        <f t="shared" ca="1" si="39"/>
        <v>24.989999999999995</v>
      </c>
      <c r="L124" s="21" t="str">
        <f t="shared" si="48"/>
        <v/>
      </c>
      <c r="M124" s="47">
        <f t="shared" ca="1" si="49"/>
        <v>25.483333333333327</v>
      </c>
      <c r="N124" s="47">
        <f t="shared" si="50"/>
        <v>25.561538461538461</v>
      </c>
      <c r="O124" s="38">
        <f t="shared" si="51"/>
        <v>90000</v>
      </c>
      <c r="P124" s="38">
        <f t="shared" si="52"/>
        <v>130000</v>
      </c>
      <c r="Q124" s="38">
        <f t="shared" si="40"/>
        <v>-40000</v>
      </c>
      <c r="R124" s="38">
        <f t="shared" ca="1" si="41"/>
        <v>1029500.0000000005</v>
      </c>
      <c r="S124" s="38">
        <f t="shared" ca="1" si="42"/>
        <v>29900.000000000698</v>
      </c>
      <c r="U124" s="21"/>
      <c r="V124" s="21"/>
      <c r="W124" s="21"/>
    </row>
    <row r="125" spans="1:23" x14ac:dyDescent="0.2">
      <c r="A125" s="21">
        <f t="shared" si="36"/>
        <v>107</v>
      </c>
      <c r="B125" s="38">
        <f ca="1">model1!B125</f>
        <v>20798.980127913717</v>
      </c>
      <c r="C125" s="21" t="s">
        <v>50</v>
      </c>
      <c r="D125" s="38">
        <f t="shared" ca="1" si="43"/>
        <v>240</v>
      </c>
      <c r="E125" s="21">
        <f t="shared" si="44"/>
        <v>0</v>
      </c>
      <c r="F125" s="21">
        <f t="shared" si="45"/>
        <v>0</v>
      </c>
      <c r="G125" s="39">
        <f t="shared" si="46"/>
        <v>0</v>
      </c>
      <c r="H125" s="54">
        <f t="shared" ca="1" si="47"/>
        <v>0.04</v>
      </c>
      <c r="I125" s="40">
        <f t="shared" ca="1" si="37"/>
        <v>24.969999999999995</v>
      </c>
      <c r="J125" s="40">
        <f t="shared" ca="1" si="38"/>
        <v>25.009999999999994</v>
      </c>
      <c r="K125" s="21">
        <f t="shared" ca="1" si="39"/>
        <v>24.989999999999995</v>
      </c>
      <c r="L125" s="21" t="str">
        <f t="shared" si="48"/>
        <v/>
      </c>
      <c r="M125" s="47">
        <f t="shared" ca="1" si="49"/>
        <v>25.483333333333327</v>
      </c>
      <c r="N125" s="47">
        <f t="shared" si="50"/>
        <v>25.561538461538461</v>
      </c>
      <c r="O125" s="38">
        <f t="shared" si="51"/>
        <v>90000</v>
      </c>
      <c r="P125" s="38">
        <f t="shared" si="52"/>
        <v>130000</v>
      </c>
      <c r="Q125" s="38">
        <f t="shared" si="40"/>
        <v>-40000</v>
      </c>
      <c r="R125" s="38">
        <f t="shared" ca="1" si="41"/>
        <v>1029500.0000000005</v>
      </c>
      <c r="S125" s="38">
        <f t="shared" ca="1" si="42"/>
        <v>29900.000000000698</v>
      </c>
      <c r="U125" s="21"/>
      <c r="V125" s="21"/>
      <c r="W125" s="21"/>
    </row>
    <row r="126" spans="1:23" x14ac:dyDescent="0.2">
      <c r="A126" s="21">
        <f t="shared" si="36"/>
        <v>108</v>
      </c>
      <c r="B126" s="38">
        <f ca="1">model1!B126</f>
        <v>21038.980127913717</v>
      </c>
      <c r="C126" s="21" t="s">
        <v>50</v>
      </c>
      <c r="D126" s="38">
        <f t="shared" ca="1" si="43"/>
        <v>240</v>
      </c>
      <c r="E126" s="21">
        <f t="shared" si="44"/>
        <v>0</v>
      </c>
      <c r="F126" s="21">
        <f t="shared" si="45"/>
        <v>0</v>
      </c>
      <c r="G126" s="39">
        <f t="shared" si="46"/>
        <v>0</v>
      </c>
      <c r="H126" s="54">
        <f t="shared" ca="1" si="47"/>
        <v>0.04</v>
      </c>
      <c r="I126" s="40">
        <f t="shared" ca="1" si="37"/>
        <v>24.969999999999995</v>
      </c>
      <c r="J126" s="40">
        <f t="shared" ca="1" si="38"/>
        <v>25.009999999999994</v>
      </c>
      <c r="K126" s="21">
        <f t="shared" ca="1" si="39"/>
        <v>24.989999999999995</v>
      </c>
      <c r="L126" s="21" t="str">
        <f t="shared" si="48"/>
        <v/>
      </c>
      <c r="M126" s="47">
        <f t="shared" ca="1" si="49"/>
        <v>25.483333333333327</v>
      </c>
      <c r="N126" s="47">
        <f t="shared" si="50"/>
        <v>25.561538461538461</v>
      </c>
      <c r="O126" s="38">
        <f t="shared" si="51"/>
        <v>90000</v>
      </c>
      <c r="P126" s="38">
        <f t="shared" si="52"/>
        <v>130000</v>
      </c>
      <c r="Q126" s="38">
        <f t="shared" si="40"/>
        <v>-40000</v>
      </c>
      <c r="R126" s="38">
        <f t="shared" ca="1" si="41"/>
        <v>1029500.0000000005</v>
      </c>
      <c r="S126" s="38">
        <f t="shared" ca="1" si="42"/>
        <v>29900.000000000698</v>
      </c>
      <c r="U126" s="21"/>
      <c r="V126" s="21"/>
      <c r="W126" s="21"/>
    </row>
    <row r="127" spans="1:23" x14ac:dyDescent="0.2">
      <c r="A127" s="21">
        <f t="shared" si="36"/>
        <v>109</v>
      </c>
      <c r="B127" s="38">
        <f ca="1">model1!B127</f>
        <v>21278.980127913717</v>
      </c>
      <c r="C127" s="21" t="s">
        <v>50</v>
      </c>
      <c r="D127" s="38">
        <f t="shared" ca="1" si="43"/>
        <v>240</v>
      </c>
      <c r="E127" s="21">
        <f t="shared" si="44"/>
        <v>0</v>
      </c>
      <c r="F127" s="21">
        <f t="shared" si="45"/>
        <v>0</v>
      </c>
      <c r="G127" s="39">
        <f t="shared" si="46"/>
        <v>0</v>
      </c>
      <c r="H127" s="54">
        <f t="shared" ca="1" si="47"/>
        <v>0.04</v>
      </c>
      <c r="I127" s="40">
        <f t="shared" ca="1" si="37"/>
        <v>24.969999999999995</v>
      </c>
      <c r="J127" s="40">
        <f t="shared" ca="1" si="38"/>
        <v>25.009999999999994</v>
      </c>
      <c r="K127" s="21">
        <f t="shared" ca="1" si="39"/>
        <v>24.989999999999995</v>
      </c>
      <c r="L127" s="21" t="str">
        <f t="shared" si="48"/>
        <v/>
      </c>
      <c r="M127" s="47">
        <f t="shared" ca="1" si="49"/>
        <v>25.483333333333327</v>
      </c>
      <c r="N127" s="47">
        <f t="shared" si="50"/>
        <v>25.561538461538461</v>
      </c>
      <c r="O127" s="38">
        <f t="shared" si="51"/>
        <v>90000</v>
      </c>
      <c r="P127" s="38">
        <f t="shared" si="52"/>
        <v>130000</v>
      </c>
      <c r="Q127" s="38">
        <f t="shared" si="40"/>
        <v>-40000</v>
      </c>
      <c r="R127" s="38">
        <f t="shared" ca="1" si="41"/>
        <v>1029500.0000000005</v>
      </c>
      <c r="S127" s="38">
        <f t="shared" ca="1" si="42"/>
        <v>29900.000000000698</v>
      </c>
      <c r="U127" s="21"/>
      <c r="V127" s="21"/>
      <c r="W127" s="21"/>
    </row>
    <row r="128" spans="1:23" x14ac:dyDescent="0.2">
      <c r="A128" s="21">
        <f t="shared" si="36"/>
        <v>110</v>
      </c>
      <c r="B128" s="38">
        <f ca="1">model1!B128</f>
        <v>21518.980127913717</v>
      </c>
      <c r="C128" s="21" t="s">
        <v>50</v>
      </c>
      <c r="D128" s="38">
        <f t="shared" ca="1" si="43"/>
        <v>240</v>
      </c>
      <c r="E128" s="21">
        <f t="shared" si="44"/>
        <v>0</v>
      </c>
      <c r="F128" s="21">
        <f t="shared" si="45"/>
        <v>0</v>
      </c>
      <c r="G128" s="39">
        <f t="shared" si="46"/>
        <v>0</v>
      </c>
      <c r="H128" s="54">
        <f t="shared" ca="1" si="47"/>
        <v>0.04</v>
      </c>
      <c r="I128" s="40">
        <f t="shared" ca="1" si="37"/>
        <v>24.969999999999995</v>
      </c>
      <c r="J128" s="40">
        <f t="shared" ca="1" si="38"/>
        <v>25.009999999999994</v>
      </c>
      <c r="K128" s="21">
        <f t="shared" ca="1" si="39"/>
        <v>24.989999999999995</v>
      </c>
      <c r="L128" s="21" t="str">
        <f t="shared" si="48"/>
        <v/>
      </c>
      <c r="M128" s="47">
        <f t="shared" ca="1" si="49"/>
        <v>25.483333333333327</v>
      </c>
      <c r="N128" s="47">
        <f t="shared" si="50"/>
        <v>25.561538461538461</v>
      </c>
      <c r="O128" s="38">
        <f t="shared" si="51"/>
        <v>90000</v>
      </c>
      <c r="P128" s="38">
        <f t="shared" si="52"/>
        <v>130000</v>
      </c>
      <c r="Q128" s="38">
        <f t="shared" si="40"/>
        <v>-40000</v>
      </c>
      <c r="R128" s="38">
        <f t="shared" ca="1" si="41"/>
        <v>1029500.0000000005</v>
      </c>
      <c r="S128" s="38">
        <f t="shared" ca="1" si="42"/>
        <v>29900.000000000698</v>
      </c>
      <c r="U128" s="21"/>
      <c r="V128" s="21"/>
      <c r="W128" s="21"/>
    </row>
    <row r="129" spans="1:23" x14ac:dyDescent="0.2">
      <c r="A129" s="21">
        <f t="shared" si="36"/>
        <v>111</v>
      </c>
      <c r="B129" s="38">
        <f ca="1">model1!B129</f>
        <v>21758.980127913717</v>
      </c>
      <c r="C129" s="21" t="s">
        <v>50</v>
      </c>
      <c r="D129" s="38">
        <f t="shared" ca="1" si="43"/>
        <v>240</v>
      </c>
      <c r="E129" s="21">
        <f t="shared" si="44"/>
        <v>0</v>
      </c>
      <c r="F129" s="21">
        <f t="shared" si="45"/>
        <v>0</v>
      </c>
      <c r="G129" s="39">
        <f t="shared" si="46"/>
        <v>0</v>
      </c>
      <c r="H129" s="54">
        <f t="shared" ca="1" si="47"/>
        <v>0.04</v>
      </c>
      <c r="I129" s="40">
        <f t="shared" ca="1" si="37"/>
        <v>24.969999999999995</v>
      </c>
      <c r="J129" s="40">
        <f t="shared" ca="1" si="38"/>
        <v>25.009999999999994</v>
      </c>
      <c r="K129" s="21">
        <f t="shared" ca="1" si="39"/>
        <v>24.989999999999995</v>
      </c>
      <c r="L129" s="21" t="str">
        <f t="shared" si="48"/>
        <v/>
      </c>
      <c r="M129" s="47">
        <f t="shared" ca="1" si="49"/>
        <v>25.483333333333327</v>
      </c>
      <c r="N129" s="47">
        <f t="shared" si="50"/>
        <v>25.561538461538461</v>
      </c>
      <c r="O129" s="38">
        <f t="shared" si="51"/>
        <v>90000</v>
      </c>
      <c r="P129" s="38">
        <f t="shared" si="52"/>
        <v>130000</v>
      </c>
      <c r="Q129" s="38">
        <f t="shared" si="40"/>
        <v>-40000</v>
      </c>
      <c r="R129" s="38">
        <f t="shared" ca="1" si="41"/>
        <v>1029500.0000000005</v>
      </c>
      <c r="S129" s="38">
        <f t="shared" ca="1" si="42"/>
        <v>29900.000000000698</v>
      </c>
      <c r="U129" s="21"/>
      <c r="V129" s="21"/>
      <c r="W129" s="21"/>
    </row>
    <row r="130" spans="1:23" x14ac:dyDescent="0.2">
      <c r="A130" s="21">
        <f t="shared" si="36"/>
        <v>112</v>
      </c>
      <c r="B130" s="38">
        <f ca="1">model1!B130</f>
        <v>21998.980127913717</v>
      </c>
      <c r="C130" s="21" t="s">
        <v>50</v>
      </c>
      <c r="D130" s="38">
        <f t="shared" ca="1" si="43"/>
        <v>240</v>
      </c>
      <c r="E130" s="21">
        <f t="shared" si="44"/>
        <v>0</v>
      </c>
      <c r="F130" s="21">
        <f t="shared" si="45"/>
        <v>0</v>
      </c>
      <c r="G130" s="39">
        <f t="shared" si="46"/>
        <v>0</v>
      </c>
      <c r="H130" s="54">
        <f t="shared" ca="1" si="47"/>
        <v>0.04</v>
      </c>
      <c r="I130" s="40">
        <f t="shared" ca="1" si="37"/>
        <v>24.969999999999995</v>
      </c>
      <c r="J130" s="40">
        <f t="shared" ca="1" si="38"/>
        <v>25.009999999999994</v>
      </c>
      <c r="K130" s="21">
        <f t="shared" ca="1" si="39"/>
        <v>24.989999999999995</v>
      </c>
      <c r="L130" s="21" t="str">
        <f t="shared" si="48"/>
        <v/>
      </c>
      <c r="M130" s="47">
        <f t="shared" ca="1" si="49"/>
        <v>25.483333333333327</v>
      </c>
      <c r="N130" s="47">
        <f t="shared" si="50"/>
        <v>25.561538461538461</v>
      </c>
      <c r="O130" s="38">
        <f t="shared" si="51"/>
        <v>90000</v>
      </c>
      <c r="P130" s="38">
        <f t="shared" si="52"/>
        <v>130000</v>
      </c>
      <c r="Q130" s="38">
        <f t="shared" si="40"/>
        <v>-40000</v>
      </c>
      <c r="R130" s="38">
        <f t="shared" ca="1" si="41"/>
        <v>1029500.0000000005</v>
      </c>
      <c r="S130" s="38">
        <f t="shared" ca="1" si="42"/>
        <v>29900.000000000698</v>
      </c>
      <c r="U130" s="21"/>
      <c r="V130" s="21"/>
      <c r="W130" s="21"/>
    </row>
    <row r="131" spans="1:23" x14ac:dyDescent="0.2">
      <c r="A131" s="21">
        <f t="shared" si="36"/>
        <v>113</v>
      </c>
      <c r="B131" s="38">
        <f ca="1">model1!B131</f>
        <v>22238.980127913717</v>
      </c>
      <c r="C131" s="21" t="s">
        <v>50</v>
      </c>
      <c r="D131" s="38">
        <f t="shared" ca="1" si="43"/>
        <v>240</v>
      </c>
      <c r="E131" s="21">
        <f t="shared" si="44"/>
        <v>0</v>
      </c>
      <c r="F131" s="21">
        <f t="shared" si="45"/>
        <v>0</v>
      </c>
      <c r="G131" s="39">
        <f t="shared" si="46"/>
        <v>0</v>
      </c>
      <c r="H131" s="54">
        <f t="shared" ca="1" si="47"/>
        <v>0.04</v>
      </c>
      <c r="I131" s="40">
        <f t="shared" ca="1" si="37"/>
        <v>24.969999999999995</v>
      </c>
      <c r="J131" s="40">
        <f t="shared" ca="1" si="38"/>
        <v>25.009999999999994</v>
      </c>
      <c r="K131" s="21">
        <f t="shared" ca="1" si="39"/>
        <v>24.989999999999995</v>
      </c>
      <c r="L131" s="21" t="str">
        <f t="shared" si="48"/>
        <v/>
      </c>
      <c r="M131" s="47">
        <f t="shared" ca="1" si="49"/>
        <v>25.483333333333327</v>
      </c>
      <c r="N131" s="47">
        <f t="shared" si="50"/>
        <v>25.561538461538461</v>
      </c>
      <c r="O131" s="38">
        <f t="shared" si="51"/>
        <v>90000</v>
      </c>
      <c r="P131" s="38">
        <f t="shared" si="52"/>
        <v>130000</v>
      </c>
      <c r="Q131" s="38">
        <f t="shared" si="40"/>
        <v>-40000</v>
      </c>
      <c r="R131" s="38">
        <f t="shared" ca="1" si="41"/>
        <v>1029500.0000000005</v>
      </c>
      <c r="S131" s="38">
        <f t="shared" ca="1" si="42"/>
        <v>29900.000000000698</v>
      </c>
      <c r="U131" s="21"/>
      <c r="V131" s="21"/>
      <c r="W131" s="21"/>
    </row>
    <row r="132" spans="1:23" x14ac:dyDescent="0.2">
      <c r="A132" s="21">
        <f t="shared" si="36"/>
        <v>114</v>
      </c>
      <c r="B132" s="38">
        <f ca="1">model1!B132</f>
        <v>22478.980127913717</v>
      </c>
      <c r="C132" s="21" t="s">
        <v>50</v>
      </c>
      <c r="D132" s="38">
        <f t="shared" ca="1" si="43"/>
        <v>240</v>
      </c>
      <c r="E132" s="21">
        <f t="shared" si="44"/>
        <v>0</v>
      </c>
      <c r="F132" s="21">
        <f t="shared" si="45"/>
        <v>0</v>
      </c>
      <c r="G132" s="39">
        <f t="shared" si="46"/>
        <v>0</v>
      </c>
      <c r="H132" s="54">
        <f t="shared" ca="1" si="47"/>
        <v>0.04</v>
      </c>
      <c r="I132" s="40">
        <f t="shared" ca="1" si="37"/>
        <v>24.969999999999995</v>
      </c>
      <c r="J132" s="40">
        <f t="shared" ca="1" si="38"/>
        <v>25.009999999999994</v>
      </c>
      <c r="K132" s="21">
        <f t="shared" ca="1" si="39"/>
        <v>24.989999999999995</v>
      </c>
      <c r="L132" s="21" t="str">
        <f t="shared" si="48"/>
        <v/>
      </c>
      <c r="M132" s="47">
        <f t="shared" ca="1" si="49"/>
        <v>25.483333333333327</v>
      </c>
      <c r="N132" s="47">
        <f t="shared" si="50"/>
        <v>25.561538461538461</v>
      </c>
      <c r="O132" s="38">
        <f t="shared" si="51"/>
        <v>90000</v>
      </c>
      <c r="P132" s="38">
        <f t="shared" si="52"/>
        <v>130000</v>
      </c>
      <c r="Q132" s="38">
        <f t="shared" si="40"/>
        <v>-40000</v>
      </c>
      <c r="R132" s="38">
        <f t="shared" ca="1" si="41"/>
        <v>1029500.0000000005</v>
      </c>
      <c r="S132" s="38">
        <f t="shared" ca="1" si="42"/>
        <v>29900.000000000698</v>
      </c>
      <c r="U132" s="21"/>
      <c r="V132" s="21"/>
      <c r="W132" s="21"/>
    </row>
    <row r="133" spans="1:23" x14ac:dyDescent="0.2">
      <c r="A133" s="21">
        <f t="shared" si="36"/>
        <v>115</v>
      </c>
      <c r="B133" s="38">
        <f ca="1">model1!B133</f>
        <v>22718.980127913717</v>
      </c>
      <c r="C133" s="21" t="s">
        <v>50</v>
      </c>
      <c r="D133" s="38">
        <f t="shared" ca="1" si="43"/>
        <v>240</v>
      </c>
      <c r="E133" s="21">
        <f t="shared" si="44"/>
        <v>0</v>
      </c>
      <c r="F133" s="21">
        <f t="shared" si="45"/>
        <v>0</v>
      </c>
      <c r="G133" s="39">
        <f t="shared" si="46"/>
        <v>0</v>
      </c>
      <c r="H133" s="54">
        <f t="shared" ca="1" si="47"/>
        <v>0.04</v>
      </c>
      <c r="I133" s="40">
        <f t="shared" ca="1" si="37"/>
        <v>24.969999999999995</v>
      </c>
      <c r="J133" s="40">
        <f t="shared" ca="1" si="38"/>
        <v>25.009999999999994</v>
      </c>
      <c r="K133" s="21">
        <f t="shared" ca="1" si="39"/>
        <v>24.989999999999995</v>
      </c>
      <c r="L133" s="21" t="str">
        <f t="shared" si="48"/>
        <v/>
      </c>
      <c r="M133" s="47">
        <f t="shared" ca="1" si="49"/>
        <v>25.483333333333327</v>
      </c>
      <c r="N133" s="47">
        <f t="shared" si="50"/>
        <v>25.561538461538461</v>
      </c>
      <c r="O133" s="38">
        <f t="shared" si="51"/>
        <v>90000</v>
      </c>
      <c r="P133" s="38">
        <f t="shared" si="52"/>
        <v>130000</v>
      </c>
      <c r="Q133" s="38">
        <f t="shared" si="40"/>
        <v>-40000</v>
      </c>
      <c r="R133" s="38">
        <f t="shared" ca="1" si="41"/>
        <v>1029500.0000000005</v>
      </c>
      <c r="S133" s="38">
        <f t="shared" ca="1" si="42"/>
        <v>29900.000000000698</v>
      </c>
      <c r="U133" s="21"/>
      <c r="V133" s="21"/>
      <c r="W133" s="21"/>
    </row>
    <row r="134" spans="1:23" x14ac:dyDescent="0.2">
      <c r="A134" s="21">
        <f t="shared" si="36"/>
        <v>116</v>
      </c>
      <c r="B134" s="38">
        <f ca="1">model1!B134</f>
        <v>22958.980127913717</v>
      </c>
      <c r="C134" s="21" t="s">
        <v>50</v>
      </c>
      <c r="D134" s="38">
        <f t="shared" ca="1" si="43"/>
        <v>240</v>
      </c>
      <c r="E134" s="21">
        <f t="shared" si="44"/>
        <v>0</v>
      </c>
      <c r="F134" s="21">
        <f t="shared" si="45"/>
        <v>0</v>
      </c>
      <c r="G134" s="39">
        <f t="shared" si="46"/>
        <v>0</v>
      </c>
      <c r="H134" s="54">
        <f t="shared" ca="1" si="47"/>
        <v>0.04</v>
      </c>
      <c r="I134" s="40">
        <f t="shared" ca="1" si="37"/>
        <v>24.969999999999995</v>
      </c>
      <c r="J134" s="40">
        <f t="shared" ca="1" si="38"/>
        <v>25.009999999999994</v>
      </c>
      <c r="K134" s="21">
        <f t="shared" ca="1" si="39"/>
        <v>24.989999999999995</v>
      </c>
      <c r="L134" s="21" t="str">
        <f t="shared" si="48"/>
        <v/>
      </c>
      <c r="M134" s="47">
        <f t="shared" ca="1" si="49"/>
        <v>25.483333333333327</v>
      </c>
      <c r="N134" s="47">
        <f t="shared" si="50"/>
        <v>25.561538461538461</v>
      </c>
      <c r="O134" s="38">
        <f t="shared" si="51"/>
        <v>90000</v>
      </c>
      <c r="P134" s="38">
        <f t="shared" si="52"/>
        <v>130000</v>
      </c>
      <c r="Q134" s="38">
        <f t="shared" si="40"/>
        <v>-40000</v>
      </c>
      <c r="R134" s="38">
        <f t="shared" ca="1" si="41"/>
        <v>1029500.0000000005</v>
      </c>
      <c r="S134" s="38">
        <f t="shared" ca="1" si="42"/>
        <v>29900.000000000698</v>
      </c>
      <c r="U134" s="21"/>
      <c r="V134" s="21"/>
      <c r="W134" s="21"/>
    </row>
    <row r="135" spans="1:23" x14ac:dyDescent="0.2">
      <c r="A135" s="21">
        <f t="shared" si="36"/>
        <v>117</v>
      </c>
      <c r="B135" s="38">
        <f ca="1">model1!B135</f>
        <v>23198.980127913717</v>
      </c>
      <c r="C135" s="21" t="s">
        <v>50</v>
      </c>
      <c r="D135" s="38">
        <f t="shared" ca="1" si="43"/>
        <v>240</v>
      </c>
      <c r="E135" s="21">
        <f t="shared" si="44"/>
        <v>0</v>
      </c>
      <c r="F135" s="21">
        <f t="shared" si="45"/>
        <v>0</v>
      </c>
      <c r="G135" s="39">
        <f t="shared" si="46"/>
        <v>0</v>
      </c>
      <c r="H135" s="54">
        <f t="shared" ca="1" si="47"/>
        <v>0.04</v>
      </c>
      <c r="I135" s="40">
        <f t="shared" ca="1" si="37"/>
        <v>24.969999999999995</v>
      </c>
      <c r="J135" s="40">
        <f t="shared" ca="1" si="38"/>
        <v>25.009999999999994</v>
      </c>
      <c r="K135" s="21">
        <f t="shared" ca="1" si="39"/>
        <v>24.989999999999995</v>
      </c>
      <c r="L135" s="21" t="str">
        <f t="shared" si="48"/>
        <v/>
      </c>
      <c r="M135" s="47">
        <f t="shared" ca="1" si="49"/>
        <v>25.483333333333327</v>
      </c>
      <c r="N135" s="47">
        <f t="shared" si="50"/>
        <v>25.561538461538461</v>
      </c>
      <c r="O135" s="38">
        <f t="shared" si="51"/>
        <v>90000</v>
      </c>
      <c r="P135" s="38">
        <f t="shared" si="52"/>
        <v>130000</v>
      </c>
      <c r="Q135" s="38">
        <f t="shared" si="40"/>
        <v>-40000</v>
      </c>
      <c r="R135" s="38">
        <f t="shared" ca="1" si="41"/>
        <v>1029500.0000000005</v>
      </c>
      <c r="S135" s="38">
        <f t="shared" ca="1" si="42"/>
        <v>29900.000000000698</v>
      </c>
      <c r="U135" s="21"/>
      <c r="V135" s="21"/>
      <c r="W135" s="21"/>
    </row>
    <row r="136" spans="1:23" x14ac:dyDescent="0.2">
      <c r="A136" s="21">
        <f t="shared" si="36"/>
        <v>118</v>
      </c>
      <c r="B136" s="38">
        <f ca="1">model1!B136</f>
        <v>23438.980127913717</v>
      </c>
      <c r="C136" s="21" t="s">
        <v>50</v>
      </c>
      <c r="D136" s="38">
        <f t="shared" ca="1" si="43"/>
        <v>240</v>
      </c>
      <c r="E136" s="21">
        <f t="shared" si="44"/>
        <v>0</v>
      </c>
      <c r="F136" s="21">
        <f t="shared" si="45"/>
        <v>0</v>
      </c>
      <c r="G136" s="39">
        <f t="shared" si="46"/>
        <v>0</v>
      </c>
      <c r="H136" s="54">
        <f t="shared" ca="1" si="47"/>
        <v>0.04</v>
      </c>
      <c r="I136" s="40">
        <f t="shared" ca="1" si="37"/>
        <v>24.969999999999995</v>
      </c>
      <c r="J136" s="40">
        <f t="shared" ca="1" si="38"/>
        <v>25.009999999999994</v>
      </c>
      <c r="K136" s="21">
        <f t="shared" ca="1" si="39"/>
        <v>24.989999999999995</v>
      </c>
      <c r="L136" s="21" t="str">
        <f t="shared" si="48"/>
        <v/>
      </c>
      <c r="M136" s="47">
        <f t="shared" ca="1" si="49"/>
        <v>25.483333333333327</v>
      </c>
      <c r="N136" s="47">
        <f t="shared" si="50"/>
        <v>25.561538461538461</v>
      </c>
      <c r="O136" s="38">
        <f t="shared" si="51"/>
        <v>90000</v>
      </c>
      <c r="P136" s="38">
        <f t="shared" si="52"/>
        <v>130000</v>
      </c>
      <c r="Q136" s="38">
        <f t="shared" si="40"/>
        <v>-40000</v>
      </c>
      <c r="R136" s="38">
        <f t="shared" ca="1" si="41"/>
        <v>1029500.0000000005</v>
      </c>
      <c r="S136" s="38">
        <f t="shared" ca="1" si="42"/>
        <v>29900.000000000698</v>
      </c>
      <c r="U136" s="21"/>
      <c r="V136" s="21"/>
      <c r="W136" s="21"/>
    </row>
    <row r="137" spans="1:23" x14ac:dyDescent="0.2">
      <c r="A137" s="21">
        <f t="shared" si="36"/>
        <v>119</v>
      </c>
      <c r="B137" s="38">
        <f ca="1">model1!B137</f>
        <v>23678.980127913717</v>
      </c>
      <c r="C137" s="21" t="s">
        <v>50</v>
      </c>
      <c r="D137" s="38">
        <f t="shared" ca="1" si="43"/>
        <v>240</v>
      </c>
      <c r="E137" s="21">
        <f t="shared" si="44"/>
        <v>0</v>
      </c>
      <c r="F137" s="21">
        <f t="shared" si="45"/>
        <v>0</v>
      </c>
      <c r="G137" s="39">
        <f t="shared" si="46"/>
        <v>0</v>
      </c>
      <c r="H137" s="54">
        <f t="shared" ca="1" si="47"/>
        <v>0.04</v>
      </c>
      <c r="I137" s="40">
        <f t="shared" ca="1" si="37"/>
        <v>24.969999999999995</v>
      </c>
      <c r="J137" s="40">
        <f t="shared" ca="1" si="38"/>
        <v>25.009999999999994</v>
      </c>
      <c r="K137" s="21">
        <f t="shared" ca="1" si="39"/>
        <v>24.989999999999995</v>
      </c>
      <c r="L137" s="21" t="str">
        <f t="shared" si="48"/>
        <v/>
      </c>
      <c r="M137" s="47">
        <f t="shared" ca="1" si="49"/>
        <v>25.483333333333327</v>
      </c>
      <c r="N137" s="47">
        <f t="shared" si="50"/>
        <v>25.561538461538461</v>
      </c>
      <c r="O137" s="38">
        <f t="shared" si="51"/>
        <v>90000</v>
      </c>
      <c r="P137" s="38">
        <f t="shared" si="52"/>
        <v>130000</v>
      </c>
      <c r="Q137" s="38">
        <f t="shared" si="40"/>
        <v>-40000</v>
      </c>
      <c r="R137" s="38">
        <f t="shared" ca="1" si="41"/>
        <v>1029500.0000000005</v>
      </c>
      <c r="S137" s="38">
        <f t="shared" ca="1" si="42"/>
        <v>29900.000000000698</v>
      </c>
      <c r="U137" s="21"/>
      <c r="V137" s="21"/>
      <c r="W137" s="21"/>
    </row>
    <row r="138" spans="1:23" x14ac:dyDescent="0.2">
      <c r="A138" s="21">
        <f t="shared" si="36"/>
        <v>120</v>
      </c>
      <c r="B138" s="38">
        <f ca="1">model1!B138</f>
        <v>23918.980127913717</v>
      </c>
      <c r="C138" s="21" t="s">
        <v>50</v>
      </c>
      <c r="D138" s="38">
        <f t="shared" ca="1" si="43"/>
        <v>240</v>
      </c>
      <c r="E138" s="21">
        <f t="shared" si="44"/>
        <v>0</v>
      </c>
      <c r="F138" s="21">
        <f t="shared" si="45"/>
        <v>0</v>
      </c>
      <c r="G138" s="39">
        <f t="shared" si="46"/>
        <v>0</v>
      </c>
      <c r="H138" s="54">
        <f t="shared" ca="1" si="47"/>
        <v>0.04</v>
      </c>
      <c r="I138" s="40">
        <f t="shared" ca="1" si="37"/>
        <v>24.969999999999995</v>
      </c>
      <c r="J138" s="40">
        <f t="shared" ca="1" si="38"/>
        <v>25.009999999999994</v>
      </c>
      <c r="K138" s="21">
        <f t="shared" ca="1" si="39"/>
        <v>24.989999999999995</v>
      </c>
      <c r="L138" s="21" t="str">
        <f t="shared" si="48"/>
        <v/>
      </c>
      <c r="M138" s="47">
        <f t="shared" ca="1" si="49"/>
        <v>25.483333333333327</v>
      </c>
      <c r="N138" s="47">
        <f t="shared" si="50"/>
        <v>25.561538461538461</v>
      </c>
      <c r="O138" s="38">
        <f t="shared" si="51"/>
        <v>90000</v>
      </c>
      <c r="P138" s="38">
        <f t="shared" si="52"/>
        <v>130000</v>
      </c>
      <c r="Q138" s="38">
        <f t="shared" si="40"/>
        <v>-40000</v>
      </c>
      <c r="R138" s="38">
        <f t="shared" ca="1" si="41"/>
        <v>1029500.0000000005</v>
      </c>
      <c r="S138" s="38">
        <f t="shared" ca="1" si="42"/>
        <v>29900.000000000698</v>
      </c>
      <c r="U138" s="21"/>
      <c r="V138" s="21"/>
      <c r="W138" s="21"/>
    </row>
    <row r="139" spans="1:23" x14ac:dyDescent="0.2">
      <c r="A139" s="21">
        <f t="shared" si="36"/>
        <v>121</v>
      </c>
      <c r="B139" s="38">
        <f ca="1">model1!B139</f>
        <v>24158.980127913717</v>
      </c>
      <c r="C139" s="21" t="s">
        <v>50</v>
      </c>
      <c r="D139" s="38">
        <f t="shared" ca="1" si="43"/>
        <v>240</v>
      </c>
      <c r="E139" s="21">
        <f t="shared" si="44"/>
        <v>0</v>
      </c>
      <c r="F139" s="21">
        <f t="shared" si="45"/>
        <v>0</v>
      </c>
      <c r="G139" s="39">
        <f t="shared" si="46"/>
        <v>0</v>
      </c>
      <c r="H139" s="54">
        <f t="shared" ca="1" si="47"/>
        <v>0.04</v>
      </c>
      <c r="I139" s="40">
        <f t="shared" ca="1" si="37"/>
        <v>24.969999999999995</v>
      </c>
      <c r="J139" s="40">
        <f t="shared" ca="1" si="38"/>
        <v>25.009999999999994</v>
      </c>
      <c r="K139" s="21">
        <f t="shared" ca="1" si="39"/>
        <v>24.989999999999995</v>
      </c>
      <c r="L139" s="21" t="str">
        <f t="shared" si="48"/>
        <v/>
      </c>
      <c r="M139" s="47">
        <f t="shared" ca="1" si="49"/>
        <v>25.483333333333327</v>
      </c>
      <c r="N139" s="47">
        <f t="shared" si="50"/>
        <v>25.561538461538461</v>
      </c>
      <c r="O139" s="38">
        <f t="shared" si="51"/>
        <v>90000</v>
      </c>
      <c r="P139" s="38">
        <f t="shared" si="52"/>
        <v>130000</v>
      </c>
      <c r="Q139" s="38">
        <f t="shared" si="40"/>
        <v>-40000</v>
      </c>
      <c r="R139" s="38">
        <f t="shared" ca="1" si="41"/>
        <v>1029500.0000000005</v>
      </c>
      <c r="S139" s="38">
        <f t="shared" ca="1" si="42"/>
        <v>29900.000000000698</v>
      </c>
      <c r="U139" s="21"/>
      <c r="V139" s="21"/>
      <c r="W139" s="21"/>
    </row>
    <row r="140" spans="1:23" x14ac:dyDescent="0.2">
      <c r="A140" s="21">
        <f t="shared" si="36"/>
        <v>122</v>
      </c>
      <c r="B140" s="38">
        <f ca="1">model1!B140</f>
        <v>24398.980127913717</v>
      </c>
      <c r="C140" s="21" t="s">
        <v>50</v>
      </c>
      <c r="D140" s="38">
        <f t="shared" ca="1" si="43"/>
        <v>240</v>
      </c>
      <c r="E140" s="21">
        <f t="shared" si="44"/>
        <v>0</v>
      </c>
      <c r="F140" s="21">
        <f t="shared" si="45"/>
        <v>0</v>
      </c>
      <c r="G140" s="39">
        <f t="shared" si="46"/>
        <v>0</v>
      </c>
      <c r="H140" s="52">
        <f t="shared" ca="1" si="47"/>
        <v>0.04</v>
      </c>
      <c r="I140" s="40">
        <f t="shared" ca="1" si="37"/>
        <v>24.969999999999995</v>
      </c>
      <c r="J140" s="40">
        <f t="shared" ca="1" si="38"/>
        <v>25.009999999999994</v>
      </c>
      <c r="K140" s="21">
        <f t="shared" ca="1" si="39"/>
        <v>24.989999999999995</v>
      </c>
      <c r="L140" s="21" t="str">
        <f t="shared" si="48"/>
        <v/>
      </c>
      <c r="M140" s="47">
        <f t="shared" ca="1" si="49"/>
        <v>25.483333333333327</v>
      </c>
      <c r="N140" s="47">
        <f t="shared" si="50"/>
        <v>25.561538461538461</v>
      </c>
      <c r="O140" s="38">
        <f t="shared" si="51"/>
        <v>90000</v>
      </c>
      <c r="P140" s="38">
        <f t="shared" si="52"/>
        <v>130000</v>
      </c>
      <c r="Q140" s="38">
        <f t="shared" si="40"/>
        <v>-40000</v>
      </c>
      <c r="R140" s="38">
        <f t="shared" ca="1" si="41"/>
        <v>1029500.0000000005</v>
      </c>
      <c r="S140" s="38">
        <f t="shared" ca="1" si="42"/>
        <v>29900.000000000698</v>
      </c>
      <c r="U140" s="21"/>
      <c r="V140" s="21"/>
      <c r="W140" s="21"/>
    </row>
    <row r="141" spans="1:23" x14ac:dyDescent="0.2">
      <c r="A141" s="21">
        <f t="shared" si="36"/>
        <v>123</v>
      </c>
      <c r="B141" s="38">
        <f ca="1">model1!B141</f>
        <v>24638.980127913717</v>
      </c>
      <c r="C141" s="21" t="s">
        <v>50</v>
      </c>
      <c r="D141" s="38">
        <f t="shared" ca="1" si="43"/>
        <v>240</v>
      </c>
      <c r="E141" s="21">
        <f t="shared" si="44"/>
        <v>0</v>
      </c>
      <c r="F141" s="21">
        <f t="shared" si="45"/>
        <v>0</v>
      </c>
      <c r="G141" s="39">
        <f t="shared" si="46"/>
        <v>0</v>
      </c>
      <c r="H141" s="52">
        <f t="shared" ca="1" si="47"/>
        <v>0.04</v>
      </c>
      <c r="I141" s="40">
        <f t="shared" ca="1" si="37"/>
        <v>24.969999999999995</v>
      </c>
      <c r="J141" s="40">
        <f t="shared" ca="1" si="38"/>
        <v>25.009999999999994</v>
      </c>
      <c r="K141" s="21">
        <f t="shared" ca="1" si="39"/>
        <v>24.989999999999995</v>
      </c>
      <c r="L141" s="21" t="str">
        <f t="shared" si="48"/>
        <v/>
      </c>
      <c r="M141" s="47">
        <f t="shared" ca="1" si="49"/>
        <v>25.483333333333327</v>
      </c>
      <c r="N141" s="47">
        <f t="shared" si="50"/>
        <v>25.561538461538461</v>
      </c>
      <c r="O141" s="38">
        <f t="shared" si="51"/>
        <v>90000</v>
      </c>
      <c r="P141" s="38">
        <f t="shared" si="52"/>
        <v>130000</v>
      </c>
      <c r="Q141" s="38">
        <f t="shared" si="40"/>
        <v>-40000</v>
      </c>
      <c r="R141" s="38">
        <f t="shared" ca="1" si="41"/>
        <v>1029500.0000000005</v>
      </c>
      <c r="S141" s="38">
        <f t="shared" ca="1" si="42"/>
        <v>29900.000000000698</v>
      </c>
      <c r="U141" s="21"/>
      <c r="V141" s="21"/>
      <c r="W141" s="21"/>
    </row>
    <row r="142" spans="1:23" x14ac:dyDescent="0.2">
      <c r="A142" s="21">
        <f t="shared" si="36"/>
        <v>124</v>
      </c>
      <c r="B142" s="38">
        <f ca="1">model1!B142</f>
        <v>24878.980127913717</v>
      </c>
      <c r="C142" s="21" t="s">
        <v>50</v>
      </c>
      <c r="D142" s="38">
        <f t="shared" ca="1" si="43"/>
        <v>240</v>
      </c>
      <c r="E142" s="21">
        <f t="shared" si="44"/>
        <v>0</v>
      </c>
      <c r="F142" s="21">
        <f t="shared" si="45"/>
        <v>0</v>
      </c>
      <c r="G142" s="39">
        <f t="shared" si="46"/>
        <v>0</v>
      </c>
      <c r="H142" s="52">
        <f t="shared" ca="1" si="47"/>
        <v>0.04</v>
      </c>
      <c r="I142" s="40">
        <f t="shared" ca="1" si="37"/>
        <v>24.969999999999995</v>
      </c>
      <c r="J142" s="40">
        <f t="shared" ca="1" si="38"/>
        <v>25.009999999999994</v>
      </c>
      <c r="K142" s="21">
        <f t="shared" ca="1" si="39"/>
        <v>24.989999999999995</v>
      </c>
      <c r="L142" s="21" t="str">
        <f t="shared" si="48"/>
        <v/>
      </c>
      <c r="M142" s="47">
        <f t="shared" ca="1" si="49"/>
        <v>25.483333333333327</v>
      </c>
      <c r="N142" s="47">
        <f t="shared" si="50"/>
        <v>25.561538461538461</v>
      </c>
      <c r="O142" s="38">
        <f t="shared" si="51"/>
        <v>90000</v>
      </c>
      <c r="P142" s="38">
        <f t="shared" si="52"/>
        <v>130000</v>
      </c>
      <c r="Q142" s="38">
        <f t="shared" si="40"/>
        <v>-40000</v>
      </c>
      <c r="R142" s="38">
        <f t="shared" ca="1" si="41"/>
        <v>1029500.0000000005</v>
      </c>
      <c r="S142" s="38">
        <f t="shared" ca="1" si="42"/>
        <v>29900.000000000698</v>
      </c>
      <c r="U142" s="21"/>
      <c r="V142" s="21"/>
      <c r="W142" s="21"/>
    </row>
    <row r="143" spans="1:23" x14ac:dyDescent="0.2">
      <c r="A143" s="21">
        <f t="shared" si="36"/>
        <v>125</v>
      </c>
      <c r="B143" s="38">
        <f ca="1">model1!B143</f>
        <v>25118.980127913717</v>
      </c>
      <c r="C143" s="21" t="s">
        <v>50</v>
      </c>
      <c r="D143" s="38">
        <f t="shared" ca="1" si="43"/>
        <v>240</v>
      </c>
      <c r="E143" s="21">
        <f t="shared" si="44"/>
        <v>0</v>
      </c>
      <c r="F143" s="21">
        <f t="shared" si="45"/>
        <v>0</v>
      </c>
      <c r="G143" s="39">
        <f t="shared" si="46"/>
        <v>0</v>
      </c>
      <c r="H143" s="52">
        <f t="shared" ca="1" si="47"/>
        <v>0.04</v>
      </c>
      <c r="I143" s="40">
        <f t="shared" ca="1" si="37"/>
        <v>24.969999999999995</v>
      </c>
      <c r="J143" s="40">
        <f t="shared" ca="1" si="38"/>
        <v>25.009999999999994</v>
      </c>
      <c r="K143" s="21">
        <f t="shared" ca="1" si="39"/>
        <v>24.989999999999995</v>
      </c>
      <c r="L143" s="21" t="str">
        <f t="shared" si="48"/>
        <v/>
      </c>
      <c r="M143" s="47">
        <f t="shared" ca="1" si="49"/>
        <v>25.483333333333327</v>
      </c>
      <c r="N143" s="47">
        <f t="shared" si="50"/>
        <v>25.561538461538461</v>
      </c>
      <c r="O143" s="38">
        <f t="shared" si="51"/>
        <v>90000</v>
      </c>
      <c r="P143" s="38">
        <f t="shared" si="52"/>
        <v>130000</v>
      </c>
      <c r="Q143" s="38">
        <f t="shared" si="40"/>
        <v>-40000</v>
      </c>
      <c r="R143" s="38">
        <f t="shared" ca="1" si="41"/>
        <v>1029500.0000000005</v>
      </c>
      <c r="S143" s="38">
        <f t="shared" ca="1" si="42"/>
        <v>29900.000000000698</v>
      </c>
      <c r="U143" s="21"/>
      <c r="V143" s="21"/>
      <c r="W143" s="21"/>
    </row>
    <row r="144" spans="1:23" x14ac:dyDescent="0.2">
      <c r="A144" s="21">
        <f t="shared" si="36"/>
        <v>126</v>
      </c>
      <c r="B144" s="38">
        <f ca="1">model1!B144</f>
        <v>25358.980127913717</v>
      </c>
      <c r="C144" s="21" t="s">
        <v>50</v>
      </c>
      <c r="D144" s="38">
        <f t="shared" ca="1" si="43"/>
        <v>240</v>
      </c>
      <c r="E144" s="21">
        <f t="shared" si="44"/>
        <v>0</v>
      </c>
      <c r="F144" s="21">
        <f t="shared" si="45"/>
        <v>0</v>
      </c>
      <c r="G144" s="39">
        <f t="shared" si="46"/>
        <v>0</v>
      </c>
      <c r="H144" s="52">
        <f t="shared" ca="1" si="47"/>
        <v>0.04</v>
      </c>
      <c r="I144" s="40">
        <f t="shared" ca="1" si="37"/>
        <v>24.969999999999995</v>
      </c>
      <c r="J144" s="40">
        <f t="shared" ca="1" si="38"/>
        <v>25.009999999999994</v>
      </c>
      <c r="K144" s="21">
        <f t="shared" ca="1" si="39"/>
        <v>24.989999999999995</v>
      </c>
      <c r="L144" s="21" t="str">
        <f t="shared" si="48"/>
        <v/>
      </c>
      <c r="M144" s="47">
        <f t="shared" ca="1" si="49"/>
        <v>25.483333333333327</v>
      </c>
      <c r="N144" s="47">
        <f t="shared" si="50"/>
        <v>25.561538461538461</v>
      </c>
      <c r="O144" s="38">
        <f t="shared" si="51"/>
        <v>90000</v>
      </c>
      <c r="P144" s="38">
        <f t="shared" si="52"/>
        <v>130000</v>
      </c>
      <c r="Q144" s="38">
        <f t="shared" si="40"/>
        <v>-40000</v>
      </c>
      <c r="R144" s="38">
        <f t="shared" ca="1" si="41"/>
        <v>1029500.0000000005</v>
      </c>
      <c r="S144" s="38">
        <f t="shared" ca="1" si="42"/>
        <v>29900.000000000698</v>
      </c>
      <c r="U144" s="21"/>
      <c r="V144" s="21"/>
      <c r="W144" s="21"/>
    </row>
    <row r="145" spans="1:23" x14ac:dyDescent="0.2">
      <c r="A145" s="21">
        <f t="shared" si="36"/>
        <v>127</v>
      </c>
      <c r="B145" s="38">
        <f ca="1">model1!B145</f>
        <v>25598.980127913717</v>
      </c>
      <c r="C145" s="21" t="s">
        <v>50</v>
      </c>
      <c r="D145" s="38">
        <f t="shared" ca="1" si="43"/>
        <v>240</v>
      </c>
      <c r="E145" s="21">
        <f t="shared" si="44"/>
        <v>0</v>
      </c>
      <c r="F145" s="21">
        <f t="shared" si="45"/>
        <v>0</v>
      </c>
      <c r="G145" s="39">
        <f t="shared" si="46"/>
        <v>0</v>
      </c>
      <c r="H145" s="52">
        <f t="shared" ca="1" si="47"/>
        <v>0.04</v>
      </c>
      <c r="I145" s="40">
        <f t="shared" ca="1" si="37"/>
        <v>24.969999999999995</v>
      </c>
      <c r="J145" s="40">
        <f t="shared" ca="1" si="38"/>
        <v>25.009999999999994</v>
      </c>
      <c r="K145" s="21">
        <f t="shared" ca="1" si="39"/>
        <v>24.989999999999995</v>
      </c>
      <c r="L145" s="21" t="str">
        <f t="shared" si="48"/>
        <v/>
      </c>
      <c r="M145" s="47">
        <f t="shared" ca="1" si="49"/>
        <v>25.483333333333327</v>
      </c>
      <c r="N145" s="47">
        <f t="shared" si="50"/>
        <v>25.561538461538461</v>
      </c>
      <c r="O145" s="38">
        <f t="shared" si="51"/>
        <v>90000</v>
      </c>
      <c r="P145" s="38">
        <f t="shared" si="52"/>
        <v>130000</v>
      </c>
      <c r="Q145" s="38">
        <f t="shared" si="40"/>
        <v>-40000</v>
      </c>
      <c r="R145" s="38">
        <f t="shared" ca="1" si="41"/>
        <v>1029500.0000000005</v>
      </c>
      <c r="S145" s="38">
        <f t="shared" ca="1" si="42"/>
        <v>29900.000000000698</v>
      </c>
      <c r="U145" s="21"/>
      <c r="V145" s="21"/>
      <c r="W145" s="21"/>
    </row>
    <row r="146" spans="1:23" x14ac:dyDescent="0.2">
      <c r="A146" s="21">
        <f t="shared" si="36"/>
        <v>128</v>
      </c>
      <c r="B146" s="38">
        <f ca="1">model1!B146</f>
        <v>25838.980127913717</v>
      </c>
      <c r="C146" s="21" t="s">
        <v>50</v>
      </c>
      <c r="D146" s="38">
        <f t="shared" ca="1" si="43"/>
        <v>240</v>
      </c>
      <c r="E146" s="21">
        <f t="shared" si="44"/>
        <v>0</v>
      </c>
      <c r="F146" s="21">
        <f t="shared" si="45"/>
        <v>0</v>
      </c>
      <c r="G146" s="39">
        <f t="shared" si="46"/>
        <v>0</v>
      </c>
      <c r="H146" s="52">
        <f t="shared" ca="1" si="47"/>
        <v>0.04</v>
      </c>
      <c r="I146" s="40">
        <f t="shared" ca="1" si="37"/>
        <v>24.969999999999995</v>
      </c>
      <c r="J146" s="40">
        <f t="shared" ca="1" si="38"/>
        <v>25.009999999999994</v>
      </c>
      <c r="K146" s="21">
        <f t="shared" ca="1" si="39"/>
        <v>24.989999999999995</v>
      </c>
      <c r="L146" s="21" t="str">
        <f t="shared" si="48"/>
        <v/>
      </c>
      <c r="M146" s="47">
        <f t="shared" ca="1" si="49"/>
        <v>25.483333333333327</v>
      </c>
      <c r="N146" s="47">
        <f t="shared" si="50"/>
        <v>25.561538461538461</v>
      </c>
      <c r="O146" s="38">
        <f t="shared" si="51"/>
        <v>90000</v>
      </c>
      <c r="P146" s="38">
        <f t="shared" si="52"/>
        <v>130000</v>
      </c>
      <c r="Q146" s="38">
        <f t="shared" si="40"/>
        <v>-40000</v>
      </c>
      <c r="R146" s="38">
        <f t="shared" ca="1" si="41"/>
        <v>1029500.0000000005</v>
      </c>
      <c r="S146" s="38">
        <f t="shared" ca="1" si="42"/>
        <v>29900.000000000698</v>
      </c>
      <c r="U146" s="21"/>
      <c r="V146" s="21"/>
      <c r="W146" s="21"/>
    </row>
    <row r="147" spans="1:23" x14ac:dyDescent="0.2">
      <c r="A147" s="21">
        <f t="shared" si="36"/>
        <v>129</v>
      </c>
      <c r="B147" s="38">
        <f ca="1">model1!B147</f>
        <v>26078.980127913717</v>
      </c>
      <c r="C147" s="21" t="s">
        <v>50</v>
      </c>
      <c r="D147" s="38">
        <f t="shared" ca="1" si="43"/>
        <v>240</v>
      </c>
      <c r="E147" s="21">
        <f t="shared" si="44"/>
        <v>0</v>
      </c>
      <c r="F147" s="21">
        <f t="shared" si="45"/>
        <v>0</v>
      </c>
      <c r="G147" s="39">
        <f t="shared" si="46"/>
        <v>0</v>
      </c>
      <c r="H147" s="52">
        <f t="shared" ca="1" si="47"/>
        <v>0.04</v>
      </c>
      <c r="I147" s="40">
        <f t="shared" ca="1" si="37"/>
        <v>24.969999999999995</v>
      </c>
      <c r="J147" s="40">
        <f t="shared" ca="1" si="38"/>
        <v>25.009999999999994</v>
      </c>
      <c r="K147" s="21">
        <f t="shared" ca="1" si="39"/>
        <v>24.989999999999995</v>
      </c>
      <c r="L147" s="21" t="str">
        <f t="shared" si="48"/>
        <v/>
      </c>
      <c r="M147" s="47">
        <f t="shared" ca="1" si="49"/>
        <v>25.483333333333327</v>
      </c>
      <c r="N147" s="47">
        <f t="shared" si="50"/>
        <v>25.561538461538461</v>
      </c>
      <c r="O147" s="38">
        <f t="shared" si="51"/>
        <v>90000</v>
      </c>
      <c r="P147" s="38">
        <f t="shared" si="52"/>
        <v>130000</v>
      </c>
      <c r="Q147" s="38">
        <f t="shared" si="40"/>
        <v>-40000</v>
      </c>
      <c r="R147" s="38">
        <f t="shared" ca="1" si="41"/>
        <v>1029500.0000000005</v>
      </c>
      <c r="S147" s="38">
        <f t="shared" ca="1" si="42"/>
        <v>29900.000000000698</v>
      </c>
      <c r="U147" s="21"/>
      <c r="V147" s="21"/>
      <c r="W147" s="21"/>
    </row>
    <row r="148" spans="1:23" x14ac:dyDescent="0.2">
      <c r="A148" s="21">
        <f t="shared" si="36"/>
        <v>130</v>
      </c>
      <c r="B148" s="38">
        <f ca="1">model1!B148</f>
        <v>26318.980127913717</v>
      </c>
      <c r="C148" s="21" t="s">
        <v>50</v>
      </c>
      <c r="D148" s="38">
        <f t="shared" ca="1" si="43"/>
        <v>240</v>
      </c>
      <c r="E148" s="21">
        <f t="shared" si="44"/>
        <v>0</v>
      </c>
      <c r="F148" s="21">
        <f t="shared" ref="F148:F173" si="53">IF(ABS(Q148)&gt;$N$2,ABS(E148)+$N$3,ABS(E148))</f>
        <v>0</v>
      </c>
      <c r="G148" s="39">
        <f t="shared" ref="G148:G173" si="54">MAX($J$3,IF(C148&lt;&gt;"null",VLOOKUP(F148,Transs3,3,FALSE),ROUND(G147*(1-$F$4),2)))</f>
        <v>0</v>
      </c>
      <c r="H148" s="52">
        <f t="shared" ref="H148:H173" ca="1" si="55">ROUND(MAX($J$2,G148+$J$4,IF(C148&lt;&gt;"null",VLOOKUP(F148,Transs3,2,FALSE)+VLOOKUP(D148,Intensity2,2,TRUE)+H147,H147-$J$5)),2)</f>
        <v>0.04</v>
      </c>
      <c r="I148" s="40">
        <f t="shared" ca="1" si="37"/>
        <v>24.969999999999995</v>
      </c>
      <c r="J148" s="40">
        <f t="shared" ca="1" si="38"/>
        <v>25.009999999999994</v>
      </c>
      <c r="K148" s="21">
        <f t="shared" ca="1" si="39"/>
        <v>24.989999999999995</v>
      </c>
      <c r="L148" s="21" t="str">
        <f t="shared" ref="L148:L173" si="56">IF(C148="Buy",I147,IF(C148="Sell",J147,""))</f>
        <v/>
      </c>
      <c r="M148" s="47">
        <f t="shared" ref="M148:M173" ca="1" si="57">IF(C148="Buy",(L148*10000+O147*M147)/(O147+10000),M147)</f>
        <v>25.483333333333327</v>
      </c>
      <c r="N148" s="47">
        <f t="shared" ref="N148:N173" si="58">IF(C148="Sell",(L148*10000+P147*N147)/(P147+10000),N147)</f>
        <v>25.561538461538461</v>
      </c>
      <c r="O148" s="38">
        <f t="shared" ref="O148:O173" si="59">IF(C148="Buy",O147+10000,O147)</f>
        <v>90000</v>
      </c>
      <c r="P148" s="38">
        <f t="shared" ref="P148:P173" si="60">IF(C148="Sell",P147+10000,P147)</f>
        <v>130000</v>
      </c>
      <c r="Q148" s="38">
        <f t="shared" si="40"/>
        <v>-40000</v>
      </c>
      <c r="R148" s="38">
        <f t="shared" ca="1" si="41"/>
        <v>1029500.0000000005</v>
      </c>
      <c r="S148" s="38">
        <f t="shared" ca="1" si="42"/>
        <v>29900.000000000698</v>
      </c>
      <c r="U148" s="21"/>
      <c r="V148" s="21"/>
      <c r="W148" s="21"/>
    </row>
    <row r="149" spans="1:23" x14ac:dyDescent="0.2">
      <c r="A149" s="21">
        <f t="shared" ref="A149:A173" si="61">A148+1</f>
        <v>131</v>
      </c>
      <c r="B149" s="38">
        <f ca="1">model1!B149</f>
        <v>26558.980127913717</v>
      </c>
      <c r="C149" s="21" t="s">
        <v>50</v>
      </c>
      <c r="D149" s="38">
        <f t="shared" ca="1" si="43"/>
        <v>240</v>
      </c>
      <c r="E149" s="21">
        <f t="shared" si="44"/>
        <v>0</v>
      </c>
      <c r="F149" s="21">
        <f t="shared" si="53"/>
        <v>0</v>
      </c>
      <c r="G149" s="39">
        <f t="shared" si="54"/>
        <v>0</v>
      </c>
      <c r="H149" s="52">
        <f t="shared" ca="1" si="55"/>
        <v>0.04</v>
      </c>
      <c r="I149" s="40">
        <f t="shared" ref="I149:I173" ca="1" si="62">IF(C149="Sell",J149-H148,IF(C149="Buy",I148-G148,((I148+J148)/2-H148/2)))</f>
        <v>24.969999999999995</v>
      </c>
      <c r="J149" s="40">
        <f t="shared" ref="J149:J173" ca="1" si="63">IF(C149="Sell",J148+G148,IF(C149="Buy",I149+H148,((I148+J148)/2+H148/2)))</f>
        <v>25.009999999999994</v>
      </c>
      <c r="K149" s="21">
        <f t="shared" ref="K149:K173" ca="1" si="64">(I149+J149)/2</f>
        <v>24.989999999999995</v>
      </c>
      <c r="L149" s="21" t="str">
        <f t="shared" si="56"/>
        <v/>
      </c>
      <c r="M149" s="47">
        <f t="shared" ca="1" si="57"/>
        <v>25.483333333333327</v>
      </c>
      <c r="N149" s="47">
        <f t="shared" si="58"/>
        <v>25.561538461538461</v>
      </c>
      <c r="O149" s="38">
        <f t="shared" si="59"/>
        <v>90000</v>
      </c>
      <c r="P149" s="38">
        <f t="shared" si="60"/>
        <v>130000</v>
      </c>
      <c r="Q149" s="38">
        <f t="shared" ref="Q149:Q173" si="65">O149-P149</f>
        <v>-40000</v>
      </c>
      <c r="R149" s="38">
        <f t="shared" ref="R149:R173" ca="1" si="66">P149*N149-O149*M149</f>
        <v>1029500.0000000005</v>
      </c>
      <c r="S149" s="38">
        <f t="shared" ref="S149:S173" ca="1" si="67">Q149*K149+R149</f>
        <v>29900.000000000698</v>
      </c>
      <c r="U149" s="21"/>
      <c r="V149" s="21"/>
      <c r="W149" s="21"/>
    </row>
    <row r="150" spans="1:23" x14ac:dyDescent="0.2">
      <c r="A150" s="21">
        <f t="shared" si="61"/>
        <v>132</v>
      </c>
      <c r="B150" s="38">
        <f ca="1">model1!B150</f>
        <v>26798.980127913717</v>
      </c>
      <c r="C150" s="21" t="s">
        <v>50</v>
      </c>
      <c r="D150" s="38">
        <f t="shared" ca="1" si="43"/>
        <v>240</v>
      </c>
      <c r="E150" s="21">
        <f t="shared" si="44"/>
        <v>0</v>
      </c>
      <c r="F150" s="21">
        <f t="shared" si="53"/>
        <v>0</v>
      </c>
      <c r="G150" s="39">
        <f t="shared" si="54"/>
        <v>0</v>
      </c>
      <c r="H150" s="52">
        <f t="shared" ca="1" si="55"/>
        <v>0.04</v>
      </c>
      <c r="I150" s="40">
        <f t="shared" ca="1" si="62"/>
        <v>24.969999999999995</v>
      </c>
      <c r="J150" s="40">
        <f t="shared" ca="1" si="63"/>
        <v>25.009999999999994</v>
      </c>
      <c r="K150" s="21">
        <f t="shared" ca="1" si="64"/>
        <v>24.989999999999995</v>
      </c>
      <c r="L150" s="21" t="str">
        <f t="shared" si="56"/>
        <v/>
      </c>
      <c r="M150" s="47">
        <f t="shared" ca="1" si="57"/>
        <v>25.483333333333327</v>
      </c>
      <c r="N150" s="47">
        <f t="shared" si="58"/>
        <v>25.561538461538461</v>
      </c>
      <c r="O150" s="38">
        <f t="shared" si="59"/>
        <v>90000</v>
      </c>
      <c r="P150" s="38">
        <f t="shared" si="60"/>
        <v>130000</v>
      </c>
      <c r="Q150" s="38">
        <f t="shared" si="65"/>
        <v>-40000</v>
      </c>
      <c r="R150" s="38">
        <f t="shared" ca="1" si="66"/>
        <v>1029500.0000000005</v>
      </c>
      <c r="S150" s="38">
        <f t="shared" ca="1" si="67"/>
        <v>29900.000000000698</v>
      </c>
      <c r="U150" s="21"/>
      <c r="V150" s="21"/>
      <c r="W150" s="21"/>
    </row>
    <row r="151" spans="1:23" x14ac:dyDescent="0.2">
      <c r="A151" s="21">
        <f t="shared" si="61"/>
        <v>133</v>
      </c>
      <c r="B151" s="38">
        <f ca="1">model1!B151</f>
        <v>27038.980127913717</v>
      </c>
      <c r="C151" s="21" t="s">
        <v>50</v>
      </c>
      <c r="D151" s="38">
        <f t="shared" ref="D151:D173" ca="1" si="68">((B151-B150)+(B150-B149)+(B149-B148)+(B148-B147))/4</f>
        <v>240</v>
      </c>
      <c r="E151" s="21">
        <f t="shared" si="44"/>
        <v>0</v>
      </c>
      <c r="F151" s="21">
        <f t="shared" si="53"/>
        <v>0</v>
      </c>
      <c r="G151" s="39">
        <f t="shared" si="54"/>
        <v>0</v>
      </c>
      <c r="H151" s="52">
        <f t="shared" ca="1" si="55"/>
        <v>0.04</v>
      </c>
      <c r="I151" s="40">
        <f t="shared" ca="1" si="62"/>
        <v>24.969999999999995</v>
      </c>
      <c r="J151" s="40">
        <f t="shared" ca="1" si="63"/>
        <v>25.009999999999994</v>
      </c>
      <c r="K151" s="21">
        <f t="shared" ca="1" si="64"/>
        <v>24.989999999999995</v>
      </c>
      <c r="L151" s="21" t="str">
        <f t="shared" si="56"/>
        <v/>
      </c>
      <c r="M151" s="47">
        <f t="shared" ca="1" si="57"/>
        <v>25.483333333333327</v>
      </c>
      <c r="N151" s="47">
        <f t="shared" si="58"/>
        <v>25.561538461538461</v>
      </c>
      <c r="O151" s="38">
        <f t="shared" si="59"/>
        <v>90000</v>
      </c>
      <c r="P151" s="38">
        <f t="shared" si="60"/>
        <v>130000</v>
      </c>
      <c r="Q151" s="38">
        <f t="shared" si="65"/>
        <v>-40000</v>
      </c>
      <c r="R151" s="38">
        <f t="shared" ca="1" si="66"/>
        <v>1029500.0000000005</v>
      </c>
      <c r="S151" s="38">
        <f t="shared" ca="1" si="67"/>
        <v>29900.000000000698</v>
      </c>
      <c r="U151" s="21"/>
      <c r="V151" s="21"/>
      <c r="W151" s="21"/>
    </row>
    <row r="152" spans="1:23" x14ac:dyDescent="0.2">
      <c r="A152" s="21">
        <f t="shared" si="61"/>
        <v>134</v>
      </c>
      <c r="B152" s="38">
        <f ca="1">model1!B152</f>
        <v>27278.980127913717</v>
      </c>
      <c r="C152" s="21" t="s">
        <v>50</v>
      </c>
      <c r="D152" s="38">
        <f t="shared" ca="1" si="68"/>
        <v>240</v>
      </c>
      <c r="E152" s="21">
        <f t="shared" si="44"/>
        <v>0</v>
      </c>
      <c r="F152" s="21">
        <f t="shared" si="53"/>
        <v>0</v>
      </c>
      <c r="G152" s="39">
        <f t="shared" si="54"/>
        <v>0</v>
      </c>
      <c r="H152" s="52">
        <f t="shared" ca="1" si="55"/>
        <v>0.04</v>
      </c>
      <c r="I152" s="40">
        <f t="shared" ca="1" si="62"/>
        <v>24.969999999999995</v>
      </c>
      <c r="J152" s="40">
        <f t="shared" ca="1" si="63"/>
        <v>25.009999999999994</v>
      </c>
      <c r="K152" s="21">
        <f t="shared" ca="1" si="64"/>
        <v>24.989999999999995</v>
      </c>
      <c r="L152" s="21" t="str">
        <f t="shared" si="56"/>
        <v/>
      </c>
      <c r="M152" s="47">
        <f t="shared" ca="1" si="57"/>
        <v>25.483333333333327</v>
      </c>
      <c r="N152" s="47">
        <f t="shared" si="58"/>
        <v>25.561538461538461</v>
      </c>
      <c r="O152" s="38">
        <f t="shared" si="59"/>
        <v>90000</v>
      </c>
      <c r="P152" s="38">
        <f t="shared" si="60"/>
        <v>130000</v>
      </c>
      <c r="Q152" s="38">
        <f t="shared" si="65"/>
        <v>-40000</v>
      </c>
      <c r="R152" s="38">
        <f t="shared" ca="1" si="66"/>
        <v>1029500.0000000005</v>
      </c>
      <c r="S152" s="38">
        <f t="shared" ca="1" si="67"/>
        <v>29900.000000000698</v>
      </c>
      <c r="U152" s="21"/>
      <c r="V152" s="21"/>
      <c r="W152" s="21"/>
    </row>
    <row r="153" spans="1:23" x14ac:dyDescent="0.2">
      <c r="A153" s="21">
        <f t="shared" si="61"/>
        <v>135</v>
      </c>
      <c r="B153" s="38">
        <f ca="1">model1!B153</f>
        <v>27518.980127913717</v>
      </c>
      <c r="C153" s="21" t="s">
        <v>50</v>
      </c>
      <c r="D153" s="38">
        <f t="shared" ca="1" si="68"/>
        <v>240</v>
      </c>
      <c r="E153" s="21">
        <f t="shared" si="44"/>
        <v>0</v>
      </c>
      <c r="F153" s="21">
        <f t="shared" si="53"/>
        <v>0</v>
      </c>
      <c r="G153" s="39">
        <f t="shared" si="54"/>
        <v>0</v>
      </c>
      <c r="H153" s="52">
        <f t="shared" ca="1" si="55"/>
        <v>0.04</v>
      </c>
      <c r="I153" s="40">
        <f t="shared" ca="1" si="62"/>
        <v>24.969999999999995</v>
      </c>
      <c r="J153" s="40">
        <f t="shared" ca="1" si="63"/>
        <v>25.009999999999994</v>
      </c>
      <c r="K153" s="21">
        <f t="shared" ca="1" si="64"/>
        <v>24.989999999999995</v>
      </c>
      <c r="L153" s="21" t="str">
        <f t="shared" si="56"/>
        <v/>
      </c>
      <c r="M153" s="47">
        <f t="shared" ca="1" si="57"/>
        <v>25.483333333333327</v>
      </c>
      <c r="N153" s="47">
        <f t="shared" si="58"/>
        <v>25.561538461538461</v>
      </c>
      <c r="O153" s="38">
        <f t="shared" si="59"/>
        <v>90000</v>
      </c>
      <c r="P153" s="38">
        <f t="shared" si="60"/>
        <v>130000</v>
      </c>
      <c r="Q153" s="38">
        <f t="shared" si="65"/>
        <v>-40000</v>
      </c>
      <c r="R153" s="38">
        <f t="shared" ca="1" si="66"/>
        <v>1029500.0000000005</v>
      </c>
      <c r="S153" s="38">
        <f t="shared" ca="1" si="67"/>
        <v>29900.000000000698</v>
      </c>
      <c r="U153" s="21"/>
      <c r="V153" s="21"/>
      <c r="W153" s="21"/>
    </row>
    <row r="154" spans="1:23" x14ac:dyDescent="0.2">
      <c r="A154" s="21">
        <f t="shared" si="61"/>
        <v>136</v>
      </c>
      <c r="B154" s="38">
        <f ca="1">model1!B154</f>
        <v>27758.980127913717</v>
      </c>
      <c r="C154" s="21" t="s">
        <v>50</v>
      </c>
      <c r="D154" s="38">
        <f t="shared" ca="1" si="68"/>
        <v>240</v>
      </c>
      <c r="E154" s="21">
        <f t="shared" si="44"/>
        <v>0</v>
      </c>
      <c r="F154" s="21">
        <f t="shared" si="53"/>
        <v>0</v>
      </c>
      <c r="G154" s="39">
        <f t="shared" si="54"/>
        <v>0</v>
      </c>
      <c r="H154" s="52">
        <f t="shared" ca="1" si="55"/>
        <v>0.04</v>
      </c>
      <c r="I154" s="40">
        <f t="shared" ca="1" si="62"/>
        <v>24.969999999999995</v>
      </c>
      <c r="J154" s="40">
        <f t="shared" ca="1" si="63"/>
        <v>25.009999999999994</v>
      </c>
      <c r="K154" s="21">
        <f t="shared" ca="1" si="64"/>
        <v>24.989999999999995</v>
      </c>
      <c r="L154" s="21" t="str">
        <f t="shared" si="56"/>
        <v/>
      </c>
      <c r="M154" s="47">
        <f t="shared" ca="1" si="57"/>
        <v>25.483333333333327</v>
      </c>
      <c r="N154" s="47">
        <f t="shared" si="58"/>
        <v>25.561538461538461</v>
      </c>
      <c r="O154" s="38">
        <f t="shared" si="59"/>
        <v>90000</v>
      </c>
      <c r="P154" s="38">
        <f t="shared" si="60"/>
        <v>130000</v>
      </c>
      <c r="Q154" s="38">
        <f t="shared" si="65"/>
        <v>-40000</v>
      </c>
      <c r="R154" s="38">
        <f t="shared" ca="1" si="66"/>
        <v>1029500.0000000005</v>
      </c>
      <c r="S154" s="38">
        <f t="shared" ca="1" si="67"/>
        <v>29900.000000000698</v>
      </c>
      <c r="U154" s="21"/>
      <c r="V154" s="21"/>
      <c r="W154" s="21"/>
    </row>
    <row r="155" spans="1:23" x14ac:dyDescent="0.2">
      <c r="A155" s="21">
        <f t="shared" si="61"/>
        <v>137</v>
      </c>
      <c r="B155" s="38">
        <f ca="1">model1!B155</f>
        <v>27998.980127913717</v>
      </c>
      <c r="C155" s="21" t="s">
        <v>50</v>
      </c>
      <c r="D155" s="38">
        <f t="shared" ca="1" si="68"/>
        <v>240</v>
      </c>
      <c r="E155" s="21">
        <f t="shared" si="44"/>
        <v>0</v>
      </c>
      <c r="F155" s="21">
        <f t="shared" si="53"/>
        <v>0</v>
      </c>
      <c r="G155" s="39">
        <f t="shared" si="54"/>
        <v>0</v>
      </c>
      <c r="H155" s="52">
        <f t="shared" ca="1" si="55"/>
        <v>0.04</v>
      </c>
      <c r="I155" s="40">
        <f t="shared" ca="1" si="62"/>
        <v>24.969999999999995</v>
      </c>
      <c r="J155" s="40">
        <f t="shared" ca="1" si="63"/>
        <v>25.009999999999994</v>
      </c>
      <c r="K155" s="21">
        <f t="shared" ca="1" si="64"/>
        <v>24.989999999999995</v>
      </c>
      <c r="L155" s="21" t="str">
        <f t="shared" si="56"/>
        <v/>
      </c>
      <c r="M155" s="47">
        <f t="shared" ca="1" si="57"/>
        <v>25.483333333333327</v>
      </c>
      <c r="N155" s="47">
        <f t="shared" si="58"/>
        <v>25.561538461538461</v>
      </c>
      <c r="O155" s="38">
        <f t="shared" si="59"/>
        <v>90000</v>
      </c>
      <c r="P155" s="38">
        <f t="shared" si="60"/>
        <v>130000</v>
      </c>
      <c r="Q155" s="38">
        <f t="shared" si="65"/>
        <v>-40000</v>
      </c>
      <c r="R155" s="38">
        <f t="shared" ca="1" si="66"/>
        <v>1029500.0000000005</v>
      </c>
      <c r="S155" s="38">
        <f t="shared" ca="1" si="67"/>
        <v>29900.000000000698</v>
      </c>
      <c r="U155" s="21"/>
      <c r="V155" s="21"/>
      <c r="W155" s="21"/>
    </row>
    <row r="156" spans="1:23" x14ac:dyDescent="0.2">
      <c r="A156" s="21">
        <f t="shared" si="61"/>
        <v>138</v>
      </c>
      <c r="B156" s="38">
        <f ca="1">model1!B156</f>
        <v>28238.980127913717</v>
      </c>
      <c r="C156" s="21" t="s">
        <v>50</v>
      </c>
      <c r="D156" s="38">
        <f t="shared" ca="1" si="68"/>
        <v>240</v>
      </c>
      <c r="E156" s="21">
        <f t="shared" si="44"/>
        <v>0</v>
      </c>
      <c r="F156" s="21">
        <f t="shared" si="53"/>
        <v>0</v>
      </c>
      <c r="G156" s="39">
        <f t="shared" si="54"/>
        <v>0</v>
      </c>
      <c r="H156" s="52">
        <f t="shared" ca="1" si="55"/>
        <v>0.04</v>
      </c>
      <c r="I156" s="40">
        <f t="shared" ca="1" si="62"/>
        <v>24.969999999999995</v>
      </c>
      <c r="J156" s="40">
        <f t="shared" ca="1" si="63"/>
        <v>25.009999999999994</v>
      </c>
      <c r="K156" s="21">
        <f t="shared" ca="1" si="64"/>
        <v>24.989999999999995</v>
      </c>
      <c r="L156" s="21" t="str">
        <f t="shared" si="56"/>
        <v/>
      </c>
      <c r="M156" s="47">
        <f t="shared" ca="1" si="57"/>
        <v>25.483333333333327</v>
      </c>
      <c r="N156" s="47">
        <f t="shared" si="58"/>
        <v>25.561538461538461</v>
      </c>
      <c r="O156" s="38">
        <f t="shared" si="59"/>
        <v>90000</v>
      </c>
      <c r="P156" s="38">
        <f t="shared" si="60"/>
        <v>130000</v>
      </c>
      <c r="Q156" s="38">
        <f t="shared" si="65"/>
        <v>-40000</v>
      </c>
      <c r="R156" s="38">
        <f t="shared" ca="1" si="66"/>
        <v>1029500.0000000005</v>
      </c>
      <c r="S156" s="38">
        <f t="shared" ca="1" si="67"/>
        <v>29900.000000000698</v>
      </c>
      <c r="U156" s="21"/>
      <c r="V156" s="21"/>
      <c r="W156" s="21"/>
    </row>
    <row r="157" spans="1:23" x14ac:dyDescent="0.2">
      <c r="A157" s="21">
        <f t="shared" si="61"/>
        <v>139</v>
      </c>
      <c r="B157" s="38">
        <f ca="1">model1!B157</f>
        <v>28478.980127913717</v>
      </c>
      <c r="C157" s="21" t="s">
        <v>50</v>
      </c>
      <c r="D157" s="38">
        <f t="shared" ca="1" si="68"/>
        <v>240</v>
      </c>
      <c r="E157" s="21">
        <f t="shared" si="44"/>
        <v>0</v>
      </c>
      <c r="F157" s="21">
        <f t="shared" si="53"/>
        <v>0</v>
      </c>
      <c r="G157" s="39">
        <f t="shared" si="54"/>
        <v>0</v>
      </c>
      <c r="H157" s="52">
        <f t="shared" ca="1" si="55"/>
        <v>0.04</v>
      </c>
      <c r="I157" s="40">
        <f t="shared" ca="1" si="62"/>
        <v>24.969999999999995</v>
      </c>
      <c r="J157" s="40">
        <f t="shared" ca="1" si="63"/>
        <v>25.009999999999994</v>
      </c>
      <c r="K157" s="21">
        <f t="shared" ca="1" si="64"/>
        <v>24.989999999999995</v>
      </c>
      <c r="L157" s="21" t="str">
        <f t="shared" si="56"/>
        <v/>
      </c>
      <c r="M157" s="47">
        <f t="shared" ca="1" si="57"/>
        <v>25.483333333333327</v>
      </c>
      <c r="N157" s="47">
        <f t="shared" si="58"/>
        <v>25.561538461538461</v>
      </c>
      <c r="O157" s="38">
        <f t="shared" si="59"/>
        <v>90000</v>
      </c>
      <c r="P157" s="38">
        <f t="shared" si="60"/>
        <v>130000</v>
      </c>
      <c r="Q157" s="38">
        <f t="shared" si="65"/>
        <v>-40000</v>
      </c>
      <c r="R157" s="38">
        <f t="shared" ca="1" si="66"/>
        <v>1029500.0000000005</v>
      </c>
      <c r="S157" s="38">
        <f t="shared" ca="1" si="67"/>
        <v>29900.000000000698</v>
      </c>
      <c r="U157" s="21"/>
      <c r="V157" s="21"/>
      <c r="W157" s="21"/>
    </row>
    <row r="158" spans="1:23" x14ac:dyDescent="0.2">
      <c r="A158" s="21">
        <f t="shared" si="61"/>
        <v>140</v>
      </c>
      <c r="B158" s="38">
        <f ca="1">model1!B158</f>
        <v>28718.980127913717</v>
      </c>
      <c r="C158" s="21" t="s">
        <v>50</v>
      </c>
      <c r="D158" s="38">
        <f t="shared" ca="1" si="68"/>
        <v>240</v>
      </c>
      <c r="E158" s="21">
        <f t="shared" si="44"/>
        <v>0</v>
      </c>
      <c r="F158" s="21">
        <f t="shared" si="53"/>
        <v>0</v>
      </c>
      <c r="G158" s="39">
        <f t="shared" si="54"/>
        <v>0</v>
      </c>
      <c r="H158" s="52">
        <f t="shared" ca="1" si="55"/>
        <v>0.04</v>
      </c>
      <c r="I158" s="40">
        <f t="shared" ca="1" si="62"/>
        <v>24.969999999999995</v>
      </c>
      <c r="J158" s="40">
        <f t="shared" ca="1" si="63"/>
        <v>25.009999999999994</v>
      </c>
      <c r="K158" s="21">
        <f t="shared" ca="1" si="64"/>
        <v>24.989999999999995</v>
      </c>
      <c r="L158" s="21" t="str">
        <f t="shared" si="56"/>
        <v/>
      </c>
      <c r="M158" s="47">
        <f t="shared" ca="1" si="57"/>
        <v>25.483333333333327</v>
      </c>
      <c r="N158" s="47">
        <f t="shared" si="58"/>
        <v>25.561538461538461</v>
      </c>
      <c r="O158" s="38">
        <f t="shared" si="59"/>
        <v>90000</v>
      </c>
      <c r="P158" s="38">
        <f t="shared" si="60"/>
        <v>130000</v>
      </c>
      <c r="Q158" s="38">
        <f t="shared" si="65"/>
        <v>-40000</v>
      </c>
      <c r="R158" s="38">
        <f t="shared" ca="1" si="66"/>
        <v>1029500.0000000005</v>
      </c>
      <c r="S158" s="38">
        <f t="shared" ca="1" si="67"/>
        <v>29900.000000000698</v>
      </c>
      <c r="U158" s="21"/>
      <c r="V158" s="21"/>
      <c r="W158" s="21"/>
    </row>
    <row r="159" spans="1:23" x14ac:dyDescent="0.2">
      <c r="A159" s="21">
        <f t="shared" si="61"/>
        <v>141</v>
      </c>
      <c r="B159" s="38">
        <f ca="1">model1!B159</f>
        <v>28958.980127913717</v>
      </c>
      <c r="C159" s="21" t="s">
        <v>50</v>
      </c>
      <c r="D159" s="38">
        <f t="shared" ca="1" si="68"/>
        <v>240</v>
      </c>
      <c r="E159" s="21">
        <f t="shared" si="44"/>
        <v>0</v>
      </c>
      <c r="F159" s="21">
        <f t="shared" si="53"/>
        <v>0</v>
      </c>
      <c r="G159" s="39">
        <f t="shared" si="54"/>
        <v>0</v>
      </c>
      <c r="H159" s="52">
        <f t="shared" ca="1" si="55"/>
        <v>0.04</v>
      </c>
      <c r="I159" s="40">
        <f t="shared" ca="1" si="62"/>
        <v>24.969999999999995</v>
      </c>
      <c r="J159" s="40">
        <f t="shared" ca="1" si="63"/>
        <v>25.009999999999994</v>
      </c>
      <c r="K159" s="21">
        <f t="shared" ca="1" si="64"/>
        <v>24.989999999999995</v>
      </c>
      <c r="L159" s="21" t="str">
        <f t="shared" si="56"/>
        <v/>
      </c>
      <c r="M159" s="47">
        <f t="shared" ca="1" si="57"/>
        <v>25.483333333333327</v>
      </c>
      <c r="N159" s="47">
        <f t="shared" si="58"/>
        <v>25.561538461538461</v>
      </c>
      <c r="O159" s="38">
        <f t="shared" si="59"/>
        <v>90000</v>
      </c>
      <c r="P159" s="38">
        <f t="shared" si="60"/>
        <v>130000</v>
      </c>
      <c r="Q159" s="38">
        <f t="shared" si="65"/>
        <v>-40000</v>
      </c>
      <c r="R159" s="38">
        <f t="shared" ca="1" si="66"/>
        <v>1029500.0000000005</v>
      </c>
      <c r="S159" s="38">
        <f t="shared" ca="1" si="67"/>
        <v>29900.000000000698</v>
      </c>
      <c r="U159" s="21"/>
      <c r="V159" s="21"/>
      <c r="W159" s="21"/>
    </row>
    <row r="160" spans="1:23" x14ac:dyDescent="0.2">
      <c r="A160" s="21">
        <f t="shared" si="61"/>
        <v>142</v>
      </c>
      <c r="B160" s="38">
        <f ca="1">model1!B160</f>
        <v>29198.980127913717</v>
      </c>
      <c r="C160" s="21" t="s">
        <v>50</v>
      </c>
      <c r="D160" s="38">
        <f t="shared" ca="1" si="68"/>
        <v>240</v>
      </c>
      <c r="E160" s="21">
        <f t="shared" si="44"/>
        <v>0</v>
      </c>
      <c r="F160" s="21">
        <f t="shared" si="53"/>
        <v>0</v>
      </c>
      <c r="G160" s="39">
        <f t="shared" si="54"/>
        <v>0</v>
      </c>
      <c r="H160" s="52">
        <f t="shared" ca="1" si="55"/>
        <v>0.04</v>
      </c>
      <c r="I160" s="40">
        <f t="shared" ca="1" si="62"/>
        <v>24.969999999999995</v>
      </c>
      <c r="J160" s="40">
        <f t="shared" ca="1" si="63"/>
        <v>25.009999999999994</v>
      </c>
      <c r="K160" s="21">
        <f t="shared" ca="1" si="64"/>
        <v>24.989999999999995</v>
      </c>
      <c r="L160" s="21" t="str">
        <f t="shared" si="56"/>
        <v/>
      </c>
      <c r="M160" s="47">
        <f t="shared" ca="1" si="57"/>
        <v>25.483333333333327</v>
      </c>
      <c r="N160" s="47">
        <f t="shared" si="58"/>
        <v>25.561538461538461</v>
      </c>
      <c r="O160" s="38">
        <f t="shared" si="59"/>
        <v>90000</v>
      </c>
      <c r="P160" s="38">
        <f t="shared" si="60"/>
        <v>130000</v>
      </c>
      <c r="Q160" s="38">
        <f t="shared" si="65"/>
        <v>-40000</v>
      </c>
      <c r="R160" s="38">
        <f t="shared" ca="1" si="66"/>
        <v>1029500.0000000005</v>
      </c>
      <c r="S160" s="38">
        <f t="shared" ca="1" si="67"/>
        <v>29900.000000000698</v>
      </c>
      <c r="U160" s="21"/>
      <c r="V160" s="21"/>
      <c r="W160" s="21"/>
    </row>
    <row r="161" spans="1:23" x14ac:dyDescent="0.2">
      <c r="A161" s="21">
        <f t="shared" si="61"/>
        <v>143</v>
      </c>
      <c r="B161" s="38">
        <f ca="1">model1!B161</f>
        <v>29438.980127913717</v>
      </c>
      <c r="C161" s="21" t="s">
        <v>50</v>
      </c>
      <c r="D161" s="38">
        <f t="shared" ca="1" si="68"/>
        <v>240</v>
      </c>
      <c r="E161" s="21">
        <f t="shared" si="44"/>
        <v>0</v>
      </c>
      <c r="F161" s="21">
        <f t="shared" si="53"/>
        <v>0</v>
      </c>
      <c r="G161" s="39">
        <f t="shared" si="54"/>
        <v>0</v>
      </c>
      <c r="H161" s="52">
        <f t="shared" ca="1" si="55"/>
        <v>0.04</v>
      </c>
      <c r="I161" s="40">
        <f t="shared" ca="1" si="62"/>
        <v>24.969999999999995</v>
      </c>
      <c r="J161" s="40">
        <f t="shared" ca="1" si="63"/>
        <v>25.009999999999994</v>
      </c>
      <c r="K161" s="21">
        <f t="shared" ca="1" si="64"/>
        <v>24.989999999999995</v>
      </c>
      <c r="L161" s="21" t="str">
        <f t="shared" si="56"/>
        <v/>
      </c>
      <c r="M161" s="47">
        <f t="shared" ca="1" si="57"/>
        <v>25.483333333333327</v>
      </c>
      <c r="N161" s="47">
        <f t="shared" si="58"/>
        <v>25.561538461538461</v>
      </c>
      <c r="O161" s="38">
        <f t="shared" si="59"/>
        <v>90000</v>
      </c>
      <c r="P161" s="38">
        <f t="shared" si="60"/>
        <v>130000</v>
      </c>
      <c r="Q161" s="38">
        <f t="shared" si="65"/>
        <v>-40000</v>
      </c>
      <c r="R161" s="38">
        <f t="shared" ca="1" si="66"/>
        <v>1029500.0000000005</v>
      </c>
      <c r="S161" s="38">
        <f t="shared" ca="1" si="67"/>
        <v>29900.000000000698</v>
      </c>
      <c r="U161" s="21"/>
      <c r="V161" s="21"/>
      <c r="W161" s="21"/>
    </row>
    <row r="162" spans="1:23" x14ac:dyDescent="0.2">
      <c r="A162" s="21">
        <f t="shared" si="61"/>
        <v>144</v>
      </c>
      <c r="B162" s="38">
        <f ca="1">model1!B162</f>
        <v>29678.980127913717</v>
      </c>
      <c r="C162" s="21" t="s">
        <v>50</v>
      </c>
      <c r="D162" s="38">
        <f t="shared" ca="1" si="68"/>
        <v>240</v>
      </c>
      <c r="E162" s="21">
        <f t="shared" ref="E162:E173" si="69">IF(C162="Sell",E161-1,IF(C162="Buy",E161+1,IF(AND(C162="null",E161&gt;0),E161-1,IF(AND(C162="null",E161&lt;0),E161+1,E161))))</f>
        <v>0</v>
      </c>
      <c r="F162" s="21">
        <f t="shared" si="53"/>
        <v>0</v>
      </c>
      <c r="G162" s="39">
        <f t="shared" si="54"/>
        <v>0</v>
      </c>
      <c r="H162" s="52">
        <f t="shared" ca="1" si="55"/>
        <v>0.04</v>
      </c>
      <c r="I162" s="40">
        <f t="shared" ca="1" si="62"/>
        <v>24.969999999999995</v>
      </c>
      <c r="J162" s="40">
        <f t="shared" ca="1" si="63"/>
        <v>25.009999999999994</v>
      </c>
      <c r="K162" s="21">
        <f t="shared" ca="1" si="64"/>
        <v>24.989999999999995</v>
      </c>
      <c r="L162" s="21" t="str">
        <f t="shared" si="56"/>
        <v/>
      </c>
      <c r="M162" s="47">
        <f t="shared" ca="1" si="57"/>
        <v>25.483333333333327</v>
      </c>
      <c r="N162" s="47">
        <f t="shared" si="58"/>
        <v>25.561538461538461</v>
      </c>
      <c r="O162" s="38">
        <f t="shared" si="59"/>
        <v>90000</v>
      </c>
      <c r="P162" s="38">
        <f t="shared" si="60"/>
        <v>130000</v>
      </c>
      <c r="Q162" s="38">
        <f t="shared" si="65"/>
        <v>-40000</v>
      </c>
      <c r="R162" s="38">
        <f t="shared" ca="1" si="66"/>
        <v>1029500.0000000005</v>
      </c>
      <c r="S162" s="38">
        <f t="shared" ca="1" si="67"/>
        <v>29900.000000000698</v>
      </c>
      <c r="U162" s="21"/>
      <c r="V162" s="21"/>
      <c r="W162" s="21"/>
    </row>
    <row r="163" spans="1:23" x14ac:dyDescent="0.2">
      <c r="A163" s="21">
        <f t="shared" si="61"/>
        <v>145</v>
      </c>
      <c r="B163" s="38">
        <f ca="1">model1!B163</f>
        <v>29918.980127913717</v>
      </c>
      <c r="C163" s="21" t="s">
        <v>50</v>
      </c>
      <c r="D163" s="38">
        <f t="shared" ca="1" si="68"/>
        <v>240</v>
      </c>
      <c r="E163" s="21">
        <f t="shared" si="69"/>
        <v>0</v>
      </c>
      <c r="F163" s="21">
        <f t="shared" si="53"/>
        <v>0</v>
      </c>
      <c r="G163" s="39">
        <f t="shared" si="54"/>
        <v>0</v>
      </c>
      <c r="H163" s="52">
        <f t="shared" ca="1" si="55"/>
        <v>0.04</v>
      </c>
      <c r="I163" s="40">
        <f t="shared" ca="1" si="62"/>
        <v>24.969999999999995</v>
      </c>
      <c r="J163" s="40">
        <f t="shared" ca="1" si="63"/>
        <v>25.009999999999994</v>
      </c>
      <c r="K163" s="21">
        <f t="shared" ca="1" si="64"/>
        <v>24.989999999999995</v>
      </c>
      <c r="L163" s="21" t="str">
        <f t="shared" si="56"/>
        <v/>
      </c>
      <c r="M163" s="47">
        <f t="shared" ca="1" si="57"/>
        <v>25.483333333333327</v>
      </c>
      <c r="N163" s="47">
        <f t="shared" si="58"/>
        <v>25.561538461538461</v>
      </c>
      <c r="O163" s="38">
        <f t="shared" si="59"/>
        <v>90000</v>
      </c>
      <c r="P163" s="38">
        <f t="shared" si="60"/>
        <v>130000</v>
      </c>
      <c r="Q163" s="38">
        <f t="shared" si="65"/>
        <v>-40000</v>
      </c>
      <c r="R163" s="38">
        <f t="shared" ca="1" si="66"/>
        <v>1029500.0000000005</v>
      </c>
      <c r="S163" s="38">
        <f t="shared" ca="1" si="67"/>
        <v>29900.000000000698</v>
      </c>
      <c r="U163" s="21"/>
      <c r="V163" s="21"/>
      <c r="W163" s="21"/>
    </row>
    <row r="164" spans="1:23" x14ac:dyDescent="0.2">
      <c r="A164" s="21">
        <f t="shared" si="61"/>
        <v>146</v>
      </c>
      <c r="B164" s="38">
        <f ca="1">model1!B164</f>
        <v>30158.980127913717</v>
      </c>
      <c r="C164" s="21" t="s">
        <v>50</v>
      </c>
      <c r="D164" s="38">
        <f t="shared" ca="1" si="68"/>
        <v>240</v>
      </c>
      <c r="E164" s="21">
        <f t="shared" si="69"/>
        <v>0</v>
      </c>
      <c r="F164" s="21">
        <f t="shared" si="53"/>
        <v>0</v>
      </c>
      <c r="G164" s="39">
        <f t="shared" si="54"/>
        <v>0</v>
      </c>
      <c r="H164" s="52">
        <f t="shared" ca="1" si="55"/>
        <v>0.04</v>
      </c>
      <c r="I164" s="40">
        <f t="shared" ca="1" si="62"/>
        <v>24.969999999999995</v>
      </c>
      <c r="J164" s="40">
        <f t="shared" ca="1" si="63"/>
        <v>25.009999999999994</v>
      </c>
      <c r="K164" s="21">
        <f t="shared" ca="1" si="64"/>
        <v>24.989999999999995</v>
      </c>
      <c r="L164" s="21" t="str">
        <f t="shared" si="56"/>
        <v/>
      </c>
      <c r="M164" s="47">
        <f t="shared" ca="1" si="57"/>
        <v>25.483333333333327</v>
      </c>
      <c r="N164" s="47">
        <f t="shared" si="58"/>
        <v>25.561538461538461</v>
      </c>
      <c r="O164" s="38">
        <f t="shared" si="59"/>
        <v>90000</v>
      </c>
      <c r="P164" s="38">
        <f t="shared" si="60"/>
        <v>130000</v>
      </c>
      <c r="Q164" s="38">
        <f t="shared" si="65"/>
        <v>-40000</v>
      </c>
      <c r="R164" s="38">
        <f t="shared" ca="1" si="66"/>
        <v>1029500.0000000005</v>
      </c>
      <c r="S164" s="38">
        <f t="shared" ca="1" si="67"/>
        <v>29900.000000000698</v>
      </c>
      <c r="U164" s="21"/>
      <c r="V164" s="21"/>
      <c r="W164" s="21"/>
    </row>
    <row r="165" spans="1:23" x14ac:dyDescent="0.2">
      <c r="A165" s="21">
        <f t="shared" si="61"/>
        <v>147</v>
      </c>
      <c r="B165" s="38">
        <f ca="1">model1!B165</f>
        <v>30398.980127913717</v>
      </c>
      <c r="C165" s="21" t="s">
        <v>50</v>
      </c>
      <c r="D165" s="38">
        <f t="shared" ca="1" si="68"/>
        <v>240</v>
      </c>
      <c r="E165" s="21">
        <f t="shared" si="69"/>
        <v>0</v>
      </c>
      <c r="F165" s="21">
        <f t="shared" si="53"/>
        <v>0</v>
      </c>
      <c r="G165" s="39">
        <f t="shared" si="54"/>
        <v>0</v>
      </c>
      <c r="H165" s="52">
        <f t="shared" ca="1" si="55"/>
        <v>0.04</v>
      </c>
      <c r="I165" s="40">
        <f t="shared" ca="1" si="62"/>
        <v>24.969999999999995</v>
      </c>
      <c r="J165" s="40">
        <f t="shared" ca="1" si="63"/>
        <v>25.009999999999994</v>
      </c>
      <c r="K165" s="21">
        <f t="shared" ca="1" si="64"/>
        <v>24.989999999999995</v>
      </c>
      <c r="L165" s="21" t="str">
        <f t="shared" si="56"/>
        <v/>
      </c>
      <c r="M165" s="47">
        <f t="shared" ca="1" si="57"/>
        <v>25.483333333333327</v>
      </c>
      <c r="N165" s="47">
        <f t="shared" si="58"/>
        <v>25.561538461538461</v>
      </c>
      <c r="O165" s="38">
        <f t="shared" si="59"/>
        <v>90000</v>
      </c>
      <c r="P165" s="38">
        <f t="shared" si="60"/>
        <v>130000</v>
      </c>
      <c r="Q165" s="38">
        <f t="shared" si="65"/>
        <v>-40000</v>
      </c>
      <c r="R165" s="38">
        <f t="shared" ca="1" si="66"/>
        <v>1029500.0000000005</v>
      </c>
      <c r="S165" s="38">
        <f t="shared" ca="1" si="67"/>
        <v>29900.000000000698</v>
      </c>
      <c r="U165" s="21"/>
      <c r="V165" s="21"/>
      <c r="W165" s="21"/>
    </row>
    <row r="166" spans="1:23" x14ac:dyDescent="0.2">
      <c r="A166" s="21">
        <f t="shared" si="61"/>
        <v>148</v>
      </c>
      <c r="B166" s="38">
        <f ca="1">model1!B166</f>
        <v>30638.980127913717</v>
      </c>
      <c r="C166" s="21" t="s">
        <v>50</v>
      </c>
      <c r="D166" s="38">
        <f t="shared" ca="1" si="68"/>
        <v>240</v>
      </c>
      <c r="E166" s="21">
        <f t="shared" si="69"/>
        <v>0</v>
      </c>
      <c r="F166" s="21">
        <f t="shared" si="53"/>
        <v>0</v>
      </c>
      <c r="G166" s="39">
        <f t="shared" si="54"/>
        <v>0</v>
      </c>
      <c r="H166" s="52">
        <f t="shared" ca="1" si="55"/>
        <v>0.04</v>
      </c>
      <c r="I166" s="40">
        <f t="shared" ca="1" si="62"/>
        <v>24.969999999999995</v>
      </c>
      <c r="J166" s="40">
        <f t="shared" ca="1" si="63"/>
        <v>25.009999999999994</v>
      </c>
      <c r="K166" s="21">
        <f t="shared" ca="1" si="64"/>
        <v>24.989999999999995</v>
      </c>
      <c r="L166" s="21" t="str">
        <f t="shared" si="56"/>
        <v/>
      </c>
      <c r="M166" s="47">
        <f t="shared" ca="1" si="57"/>
        <v>25.483333333333327</v>
      </c>
      <c r="N166" s="47">
        <f t="shared" si="58"/>
        <v>25.561538461538461</v>
      </c>
      <c r="O166" s="38">
        <f t="shared" si="59"/>
        <v>90000</v>
      </c>
      <c r="P166" s="38">
        <f t="shared" si="60"/>
        <v>130000</v>
      </c>
      <c r="Q166" s="38">
        <f t="shared" si="65"/>
        <v>-40000</v>
      </c>
      <c r="R166" s="38">
        <f t="shared" ca="1" si="66"/>
        <v>1029500.0000000005</v>
      </c>
      <c r="S166" s="38">
        <f t="shared" ca="1" si="67"/>
        <v>29900.000000000698</v>
      </c>
      <c r="U166" s="21"/>
      <c r="V166" s="21"/>
      <c r="W166" s="21"/>
    </row>
    <row r="167" spans="1:23" x14ac:dyDescent="0.2">
      <c r="A167" s="21">
        <f t="shared" si="61"/>
        <v>149</v>
      </c>
      <c r="B167" s="38">
        <f ca="1">model1!B167</f>
        <v>30878.980127913717</v>
      </c>
      <c r="C167" s="21" t="s">
        <v>50</v>
      </c>
      <c r="D167" s="38">
        <f t="shared" ca="1" si="68"/>
        <v>240</v>
      </c>
      <c r="E167" s="21">
        <f t="shared" si="69"/>
        <v>0</v>
      </c>
      <c r="F167" s="21">
        <f t="shared" si="53"/>
        <v>0</v>
      </c>
      <c r="G167" s="39">
        <f t="shared" si="54"/>
        <v>0</v>
      </c>
      <c r="H167" s="52">
        <f t="shared" ca="1" si="55"/>
        <v>0.04</v>
      </c>
      <c r="I167" s="40">
        <f t="shared" ca="1" si="62"/>
        <v>24.969999999999995</v>
      </c>
      <c r="J167" s="40">
        <f t="shared" ca="1" si="63"/>
        <v>25.009999999999994</v>
      </c>
      <c r="K167" s="21">
        <f t="shared" ca="1" si="64"/>
        <v>24.989999999999995</v>
      </c>
      <c r="L167" s="21" t="str">
        <f t="shared" si="56"/>
        <v/>
      </c>
      <c r="M167" s="47">
        <f t="shared" ca="1" si="57"/>
        <v>25.483333333333327</v>
      </c>
      <c r="N167" s="47">
        <f t="shared" si="58"/>
        <v>25.561538461538461</v>
      </c>
      <c r="O167" s="38">
        <f t="shared" si="59"/>
        <v>90000</v>
      </c>
      <c r="P167" s="38">
        <f t="shared" si="60"/>
        <v>130000</v>
      </c>
      <c r="Q167" s="38">
        <f t="shared" si="65"/>
        <v>-40000</v>
      </c>
      <c r="R167" s="38">
        <f t="shared" ca="1" si="66"/>
        <v>1029500.0000000005</v>
      </c>
      <c r="S167" s="38">
        <f t="shared" ca="1" si="67"/>
        <v>29900.000000000698</v>
      </c>
      <c r="U167" s="21"/>
      <c r="V167" s="21"/>
      <c r="W167" s="21"/>
    </row>
    <row r="168" spans="1:23" x14ac:dyDescent="0.2">
      <c r="A168" s="21">
        <f t="shared" si="61"/>
        <v>150</v>
      </c>
      <c r="B168" s="38">
        <f ca="1">model1!B168</f>
        <v>31118.980127913717</v>
      </c>
      <c r="C168" s="21" t="s">
        <v>50</v>
      </c>
      <c r="D168" s="38">
        <f t="shared" ca="1" si="68"/>
        <v>240</v>
      </c>
      <c r="E168" s="21">
        <f t="shared" si="69"/>
        <v>0</v>
      </c>
      <c r="F168" s="21">
        <f t="shared" si="53"/>
        <v>0</v>
      </c>
      <c r="G168" s="39">
        <f t="shared" si="54"/>
        <v>0</v>
      </c>
      <c r="H168" s="52">
        <f t="shared" ca="1" si="55"/>
        <v>0.04</v>
      </c>
      <c r="I168" s="40">
        <f t="shared" ca="1" si="62"/>
        <v>24.969999999999995</v>
      </c>
      <c r="J168" s="40">
        <f t="shared" ca="1" si="63"/>
        <v>25.009999999999994</v>
      </c>
      <c r="K168" s="21">
        <f t="shared" ca="1" si="64"/>
        <v>24.989999999999995</v>
      </c>
      <c r="L168" s="21" t="str">
        <f t="shared" si="56"/>
        <v/>
      </c>
      <c r="M168" s="47">
        <f t="shared" ca="1" si="57"/>
        <v>25.483333333333327</v>
      </c>
      <c r="N168" s="47">
        <f t="shared" si="58"/>
        <v>25.561538461538461</v>
      </c>
      <c r="O168" s="38">
        <f t="shared" si="59"/>
        <v>90000</v>
      </c>
      <c r="P168" s="38">
        <f t="shared" si="60"/>
        <v>130000</v>
      </c>
      <c r="Q168" s="38">
        <f t="shared" si="65"/>
        <v>-40000</v>
      </c>
      <c r="R168" s="38">
        <f t="shared" ca="1" si="66"/>
        <v>1029500.0000000005</v>
      </c>
      <c r="S168" s="38">
        <f t="shared" ca="1" si="67"/>
        <v>29900.000000000698</v>
      </c>
      <c r="U168" s="21"/>
      <c r="V168" s="21"/>
      <c r="W168" s="21"/>
    </row>
    <row r="169" spans="1:23" x14ac:dyDescent="0.2">
      <c r="A169" s="21">
        <f t="shared" si="61"/>
        <v>151</v>
      </c>
      <c r="B169" s="38">
        <f ca="1">model1!B169</f>
        <v>31358.980127913717</v>
      </c>
      <c r="C169" s="21" t="s">
        <v>50</v>
      </c>
      <c r="D169" s="38">
        <f t="shared" ca="1" si="68"/>
        <v>240</v>
      </c>
      <c r="E169" s="21">
        <f t="shared" si="69"/>
        <v>0</v>
      </c>
      <c r="F169" s="21">
        <f t="shared" si="53"/>
        <v>0</v>
      </c>
      <c r="G169" s="39">
        <f t="shared" si="54"/>
        <v>0</v>
      </c>
      <c r="H169" s="52">
        <f t="shared" ca="1" si="55"/>
        <v>0.04</v>
      </c>
      <c r="I169" s="40">
        <f t="shared" ca="1" si="62"/>
        <v>24.969999999999995</v>
      </c>
      <c r="J169" s="40">
        <f t="shared" ca="1" si="63"/>
        <v>25.009999999999994</v>
      </c>
      <c r="K169" s="21">
        <f t="shared" ca="1" si="64"/>
        <v>24.989999999999995</v>
      </c>
      <c r="L169" s="21" t="str">
        <f t="shared" si="56"/>
        <v/>
      </c>
      <c r="M169" s="47">
        <f t="shared" ca="1" si="57"/>
        <v>25.483333333333327</v>
      </c>
      <c r="N169" s="47">
        <f t="shared" si="58"/>
        <v>25.561538461538461</v>
      </c>
      <c r="O169" s="38">
        <f t="shared" si="59"/>
        <v>90000</v>
      </c>
      <c r="P169" s="38">
        <f t="shared" si="60"/>
        <v>130000</v>
      </c>
      <c r="Q169" s="38">
        <f t="shared" si="65"/>
        <v>-40000</v>
      </c>
      <c r="R169" s="38">
        <f t="shared" ca="1" si="66"/>
        <v>1029500.0000000005</v>
      </c>
      <c r="S169" s="38">
        <f t="shared" ca="1" si="67"/>
        <v>29900.000000000698</v>
      </c>
      <c r="U169" s="21"/>
      <c r="V169" s="21"/>
      <c r="W169" s="21"/>
    </row>
    <row r="170" spans="1:23" x14ac:dyDescent="0.2">
      <c r="A170" s="21">
        <f t="shared" si="61"/>
        <v>152</v>
      </c>
      <c r="B170" s="38">
        <f ca="1">model1!B170</f>
        <v>31598.980127913717</v>
      </c>
      <c r="C170" s="21" t="s">
        <v>50</v>
      </c>
      <c r="D170" s="38">
        <f t="shared" ca="1" si="68"/>
        <v>240</v>
      </c>
      <c r="E170" s="21">
        <f t="shared" si="69"/>
        <v>0</v>
      </c>
      <c r="F170" s="21">
        <f t="shared" si="53"/>
        <v>0</v>
      </c>
      <c r="G170" s="39">
        <f t="shared" si="54"/>
        <v>0</v>
      </c>
      <c r="H170" s="52">
        <f t="shared" ca="1" si="55"/>
        <v>0.04</v>
      </c>
      <c r="I170" s="40">
        <f t="shared" ca="1" si="62"/>
        <v>24.969999999999995</v>
      </c>
      <c r="J170" s="40">
        <f t="shared" ca="1" si="63"/>
        <v>25.009999999999994</v>
      </c>
      <c r="K170" s="21">
        <f t="shared" ca="1" si="64"/>
        <v>24.989999999999995</v>
      </c>
      <c r="L170" s="21" t="str">
        <f t="shared" si="56"/>
        <v/>
      </c>
      <c r="M170" s="47">
        <f t="shared" ca="1" si="57"/>
        <v>25.483333333333327</v>
      </c>
      <c r="N170" s="47">
        <f t="shared" si="58"/>
        <v>25.561538461538461</v>
      </c>
      <c r="O170" s="38">
        <f t="shared" si="59"/>
        <v>90000</v>
      </c>
      <c r="P170" s="38">
        <f t="shared" si="60"/>
        <v>130000</v>
      </c>
      <c r="Q170" s="38">
        <f t="shared" si="65"/>
        <v>-40000</v>
      </c>
      <c r="R170" s="38">
        <f t="shared" ca="1" si="66"/>
        <v>1029500.0000000005</v>
      </c>
      <c r="S170" s="38">
        <f t="shared" ca="1" si="67"/>
        <v>29900.000000000698</v>
      </c>
      <c r="U170" s="21"/>
      <c r="V170" s="21"/>
      <c r="W170" s="21"/>
    </row>
    <row r="171" spans="1:23" x14ac:dyDescent="0.2">
      <c r="A171" s="21">
        <f t="shared" si="61"/>
        <v>153</v>
      </c>
      <c r="B171" s="38">
        <f ca="1">model1!B171</f>
        <v>31838.980127913717</v>
      </c>
      <c r="C171" s="21" t="s">
        <v>50</v>
      </c>
      <c r="D171" s="38">
        <f t="shared" ca="1" si="68"/>
        <v>240</v>
      </c>
      <c r="E171" s="21">
        <f t="shared" si="69"/>
        <v>0</v>
      </c>
      <c r="F171" s="21">
        <f t="shared" si="53"/>
        <v>0</v>
      </c>
      <c r="G171" s="39">
        <f t="shared" si="54"/>
        <v>0</v>
      </c>
      <c r="H171" s="52">
        <f t="shared" ca="1" si="55"/>
        <v>0.04</v>
      </c>
      <c r="I171" s="40">
        <f t="shared" ca="1" si="62"/>
        <v>24.969999999999995</v>
      </c>
      <c r="J171" s="40">
        <f t="shared" ca="1" si="63"/>
        <v>25.009999999999994</v>
      </c>
      <c r="K171" s="21">
        <f t="shared" ca="1" si="64"/>
        <v>24.989999999999995</v>
      </c>
      <c r="L171" s="21" t="str">
        <f t="shared" si="56"/>
        <v/>
      </c>
      <c r="M171" s="47">
        <f t="shared" ca="1" si="57"/>
        <v>25.483333333333327</v>
      </c>
      <c r="N171" s="47">
        <f t="shared" si="58"/>
        <v>25.561538461538461</v>
      </c>
      <c r="O171" s="38">
        <f t="shared" si="59"/>
        <v>90000</v>
      </c>
      <c r="P171" s="38">
        <f t="shared" si="60"/>
        <v>130000</v>
      </c>
      <c r="Q171" s="38">
        <f t="shared" si="65"/>
        <v>-40000</v>
      </c>
      <c r="R171" s="38">
        <f t="shared" ca="1" si="66"/>
        <v>1029500.0000000005</v>
      </c>
      <c r="S171" s="38">
        <f t="shared" ca="1" si="67"/>
        <v>29900.000000000698</v>
      </c>
      <c r="U171" s="21"/>
      <c r="V171" s="21"/>
      <c r="W171" s="21"/>
    </row>
    <row r="172" spans="1:23" x14ac:dyDescent="0.2">
      <c r="A172" s="21">
        <f t="shared" si="61"/>
        <v>154</v>
      </c>
      <c r="B172" s="38">
        <f ca="1">model1!B172</f>
        <v>32078.980127913717</v>
      </c>
      <c r="C172" s="21" t="s">
        <v>50</v>
      </c>
      <c r="D172" s="38">
        <f t="shared" ca="1" si="68"/>
        <v>240</v>
      </c>
      <c r="E172" s="21">
        <f t="shared" si="69"/>
        <v>0</v>
      </c>
      <c r="F172" s="21">
        <f t="shared" si="53"/>
        <v>0</v>
      </c>
      <c r="G172" s="39">
        <f t="shared" si="54"/>
        <v>0</v>
      </c>
      <c r="H172" s="52">
        <f t="shared" ca="1" si="55"/>
        <v>0.04</v>
      </c>
      <c r="I172" s="40">
        <f t="shared" ca="1" si="62"/>
        <v>24.969999999999995</v>
      </c>
      <c r="J172" s="40">
        <f t="shared" ca="1" si="63"/>
        <v>25.009999999999994</v>
      </c>
      <c r="K172" s="21">
        <f t="shared" ca="1" si="64"/>
        <v>24.989999999999995</v>
      </c>
      <c r="L172" s="21" t="str">
        <f t="shared" si="56"/>
        <v/>
      </c>
      <c r="M172" s="47">
        <f t="shared" ca="1" si="57"/>
        <v>25.483333333333327</v>
      </c>
      <c r="N172" s="47">
        <f t="shared" si="58"/>
        <v>25.561538461538461</v>
      </c>
      <c r="O172" s="38">
        <f t="shared" si="59"/>
        <v>90000</v>
      </c>
      <c r="P172" s="38">
        <f t="shared" si="60"/>
        <v>130000</v>
      </c>
      <c r="Q172" s="38">
        <f t="shared" si="65"/>
        <v>-40000</v>
      </c>
      <c r="R172" s="38">
        <f t="shared" ca="1" si="66"/>
        <v>1029500.0000000005</v>
      </c>
      <c r="S172" s="38">
        <f t="shared" ca="1" si="67"/>
        <v>29900.000000000698</v>
      </c>
      <c r="U172" s="21"/>
      <c r="V172" s="21"/>
      <c r="W172" s="21"/>
    </row>
    <row r="173" spans="1:23" x14ac:dyDescent="0.2">
      <c r="A173" s="21">
        <f t="shared" si="61"/>
        <v>155</v>
      </c>
      <c r="B173" s="38">
        <f ca="1">model1!B173</f>
        <v>32318.980127913717</v>
      </c>
      <c r="C173" s="21" t="s">
        <v>50</v>
      </c>
      <c r="D173" s="38">
        <f t="shared" ca="1" si="68"/>
        <v>240</v>
      </c>
      <c r="E173" s="21">
        <f t="shared" si="69"/>
        <v>0</v>
      </c>
      <c r="F173" s="21">
        <f t="shared" si="53"/>
        <v>0</v>
      </c>
      <c r="G173" s="39">
        <f t="shared" si="54"/>
        <v>0</v>
      </c>
      <c r="H173" s="52">
        <f t="shared" ca="1" si="55"/>
        <v>0.04</v>
      </c>
      <c r="I173" s="40">
        <f t="shared" ca="1" si="62"/>
        <v>24.969999999999995</v>
      </c>
      <c r="J173" s="40">
        <f t="shared" ca="1" si="63"/>
        <v>25.009999999999994</v>
      </c>
      <c r="K173" s="21">
        <f t="shared" ca="1" si="64"/>
        <v>24.989999999999995</v>
      </c>
      <c r="L173" s="21" t="str">
        <f t="shared" si="56"/>
        <v/>
      </c>
      <c r="M173" s="47">
        <f t="shared" ca="1" si="57"/>
        <v>25.483333333333327</v>
      </c>
      <c r="N173" s="47">
        <f t="shared" si="58"/>
        <v>25.561538461538461</v>
      </c>
      <c r="O173" s="38">
        <f t="shared" si="59"/>
        <v>90000</v>
      </c>
      <c r="P173" s="38">
        <f t="shared" si="60"/>
        <v>130000</v>
      </c>
      <c r="Q173" s="38">
        <f t="shared" si="65"/>
        <v>-40000</v>
      </c>
      <c r="R173" s="38">
        <f t="shared" ca="1" si="66"/>
        <v>1029500.0000000005</v>
      </c>
      <c r="S173" s="38">
        <f t="shared" ca="1" si="67"/>
        <v>29900.000000000698</v>
      </c>
      <c r="U173" s="21"/>
      <c r="V173" s="21"/>
      <c r="W173" s="21"/>
    </row>
    <row r="174" spans="1:23" x14ac:dyDescent="0.2">
      <c r="G174" s="39"/>
      <c r="H174" s="39"/>
      <c r="I174" s="39"/>
      <c r="J174" s="39"/>
      <c r="L174" s="42"/>
      <c r="M174" s="42"/>
      <c r="N174" s="42"/>
      <c r="O174" s="42"/>
    </row>
    <row r="175" spans="1:23" x14ac:dyDescent="0.2">
      <c r="G175" s="39"/>
      <c r="H175" s="39"/>
      <c r="I175" s="39"/>
      <c r="J175" s="39"/>
      <c r="L175" s="42"/>
      <c r="M175" s="42"/>
      <c r="N175" s="42"/>
      <c r="O175" s="42"/>
    </row>
    <row r="176" spans="1:23" x14ac:dyDescent="0.2">
      <c r="G176" s="39"/>
      <c r="H176" s="39"/>
      <c r="I176" s="39"/>
      <c r="J176" s="39"/>
      <c r="L176" s="42"/>
      <c r="M176" s="42"/>
      <c r="N176" s="42"/>
      <c r="O176" s="42"/>
    </row>
    <row r="177" spans="7:15" x14ac:dyDescent="0.2">
      <c r="G177" s="39"/>
      <c r="H177" s="39"/>
      <c r="I177" s="39"/>
      <c r="J177" s="39"/>
      <c r="L177" s="42"/>
      <c r="M177" s="42"/>
      <c r="N177" s="42"/>
      <c r="O177" s="42"/>
    </row>
    <row r="178" spans="7:15" x14ac:dyDescent="0.2">
      <c r="G178" s="39"/>
      <c r="H178" s="39"/>
      <c r="I178" s="39"/>
      <c r="J178" s="39"/>
      <c r="L178" s="42"/>
      <c r="M178" s="42"/>
      <c r="N178" s="42"/>
      <c r="O178" s="42"/>
    </row>
    <row r="179" spans="7:15" x14ac:dyDescent="0.2">
      <c r="G179" s="39"/>
      <c r="H179" s="39"/>
      <c r="I179" s="39"/>
      <c r="J179" s="39"/>
      <c r="L179" s="42"/>
      <c r="M179" s="42"/>
      <c r="N179" s="42"/>
      <c r="O179" s="42"/>
    </row>
    <row r="180" spans="7:15" x14ac:dyDescent="0.2">
      <c r="G180" s="39"/>
      <c r="H180" s="39"/>
      <c r="I180" s="39"/>
      <c r="J180" s="39"/>
      <c r="L180" s="42"/>
      <c r="M180" s="42"/>
      <c r="N180" s="42"/>
      <c r="O180" s="42"/>
    </row>
    <row r="181" spans="7:15" x14ac:dyDescent="0.2">
      <c r="G181" s="39"/>
      <c r="H181" s="39"/>
      <c r="I181" s="39"/>
      <c r="J181" s="39"/>
      <c r="L181" s="42"/>
      <c r="M181" s="42"/>
      <c r="N181" s="42"/>
      <c r="O181" s="42"/>
    </row>
    <row r="182" spans="7:15" x14ac:dyDescent="0.2">
      <c r="G182" s="39"/>
      <c r="H182" s="39"/>
      <c r="I182" s="39"/>
      <c r="J182" s="39"/>
      <c r="L182" s="42"/>
      <c r="M182" s="42"/>
      <c r="N182" s="42"/>
      <c r="O182" s="42"/>
    </row>
    <row r="183" spans="7:15" x14ac:dyDescent="0.2">
      <c r="G183" s="39"/>
      <c r="H183" s="39"/>
      <c r="I183" s="39"/>
      <c r="J183" s="39"/>
      <c r="L183" s="42"/>
      <c r="M183" s="42"/>
      <c r="N183" s="42"/>
      <c r="O183" s="42"/>
    </row>
    <row r="184" spans="7:15" x14ac:dyDescent="0.2">
      <c r="G184" s="39"/>
      <c r="H184" s="39"/>
      <c r="I184" s="39"/>
      <c r="J184" s="39"/>
      <c r="L184" s="42"/>
      <c r="M184" s="42"/>
      <c r="N184" s="42"/>
      <c r="O184" s="42"/>
    </row>
    <row r="185" spans="7:15" x14ac:dyDescent="0.2">
      <c r="G185" s="39"/>
      <c r="H185" s="39"/>
      <c r="I185" s="39"/>
      <c r="J185" s="39"/>
      <c r="L185" s="42"/>
      <c r="M185" s="42"/>
      <c r="N185" s="42"/>
      <c r="O185" s="42"/>
    </row>
    <row r="186" spans="7:15" x14ac:dyDescent="0.2">
      <c r="G186" s="39"/>
      <c r="H186" s="39"/>
      <c r="I186" s="39"/>
      <c r="J186" s="39"/>
      <c r="L186" s="42"/>
      <c r="M186" s="42"/>
      <c r="N186" s="42"/>
      <c r="O186" s="42"/>
    </row>
    <row r="187" spans="7:15" x14ac:dyDescent="0.2">
      <c r="G187" s="39"/>
      <c r="H187" s="39"/>
      <c r="I187" s="39"/>
      <c r="J187" s="39"/>
      <c r="L187" s="42"/>
      <c r="M187" s="42"/>
      <c r="N187" s="42"/>
      <c r="O187" s="42"/>
    </row>
    <row r="188" spans="7:15" x14ac:dyDescent="0.2">
      <c r="G188" s="39"/>
      <c r="H188" s="39"/>
      <c r="I188" s="39"/>
      <c r="J188" s="39"/>
      <c r="L188" s="42"/>
      <c r="M188" s="42"/>
      <c r="N188" s="42"/>
      <c r="O188" s="42"/>
    </row>
    <row r="189" spans="7:15" x14ac:dyDescent="0.2">
      <c r="G189" s="39"/>
      <c r="H189" s="39"/>
      <c r="I189" s="39"/>
      <c r="J189" s="39"/>
      <c r="L189" s="42"/>
      <c r="M189" s="42"/>
      <c r="N189" s="42"/>
      <c r="O189" s="42"/>
    </row>
    <row r="190" spans="7:15" x14ac:dyDescent="0.2">
      <c r="G190" s="39"/>
      <c r="H190" s="39"/>
      <c r="I190" s="39"/>
      <c r="J190" s="39"/>
      <c r="L190" s="42"/>
      <c r="M190" s="42"/>
      <c r="N190" s="42"/>
      <c r="O190" s="42"/>
    </row>
    <row r="191" spans="7:15" x14ac:dyDescent="0.2">
      <c r="G191" s="39"/>
      <c r="H191" s="39"/>
      <c r="I191" s="39"/>
      <c r="J191" s="39"/>
      <c r="L191" s="42"/>
      <c r="M191" s="42"/>
      <c r="N191" s="42"/>
      <c r="O191" s="42"/>
    </row>
    <row r="192" spans="7:15" x14ac:dyDescent="0.2">
      <c r="G192" s="39"/>
      <c r="H192" s="39"/>
      <c r="I192" s="39"/>
      <c r="J192" s="39"/>
    </row>
    <row r="193" spans="7:10" x14ac:dyDescent="0.2">
      <c r="G193" s="39"/>
      <c r="H193" s="39"/>
      <c r="I193" s="39"/>
      <c r="J193" s="39"/>
    </row>
    <row r="194" spans="7:10" x14ac:dyDescent="0.2">
      <c r="G194" s="39"/>
      <c r="H194" s="39"/>
      <c r="I194" s="39"/>
      <c r="J194" s="39"/>
    </row>
    <row r="195" spans="7:10" x14ac:dyDescent="0.2">
      <c r="G195" s="39"/>
      <c r="H195" s="39"/>
      <c r="I195" s="39"/>
      <c r="J195" s="39"/>
    </row>
    <row r="196" spans="7:10" x14ac:dyDescent="0.2">
      <c r="G196" s="39"/>
      <c r="H196" s="39"/>
      <c r="I196" s="39"/>
      <c r="J196" s="39"/>
    </row>
    <row r="197" spans="7:10" x14ac:dyDescent="0.2">
      <c r="G197" s="39"/>
      <c r="H197" s="39"/>
      <c r="I197" s="39"/>
      <c r="J197" s="39"/>
    </row>
    <row r="198" spans="7:10" x14ac:dyDescent="0.2">
      <c r="G198" s="39"/>
      <c r="H198" s="39"/>
      <c r="I198" s="39"/>
      <c r="J198" s="39"/>
    </row>
    <row r="199" spans="7:10" x14ac:dyDescent="0.2">
      <c r="G199" s="39"/>
      <c r="H199" s="39"/>
      <c r="I199" s="39"/>
      <c r="J199" s="39"/>
    </row>
    <row r="200" spans="7:10" x14ac:dyDescent="0.2">
      <c r="G200" s="39"/>
      <c r="H200" s="39"/>
      <c r="I200" s="39"/>
      <c r="J200" s="39"/>
    </row>
    <row r="201" spans="7:10" x14ac:dyDescent="0.2">
      <c r="G201" s="39"/>
      <c r="H201" s="39"/>
      <c r="I201" s="39"/>
      <c r="J201" s="39"/>
    </row>
    <row r="202" spans="7:10" x14ac:dyDescent="0.2">
      <c r="G202" s="39"/>
      <c r="H202" s="39"/>
      <c r="I202" s="39"/>
      <c r="J202" s="39"/>
    </row>
    <row r="203" spans="7:10" x14ac:dyDescent="0.2">
      <c r="G203" s="39"/>
      <c r="H203" s="39"/>
      <c r="I203" s="39"/>
      <c r="J203" s="39"/>
    </row>
    <row r="204" spans="7:10" x14ac:dyDescent="0.2">
      <c r="G204" s="39"/>
      <c r="H204" s="39"/>
      <c r="I204" s="39"/>
      <c r="J204" s="39"/>
    </row>
    <row r="205" spans="7:10" x14ac:dyDescent="0.2">
      <c r="G205" s="39"/>
      <c r="H205" s="39"/>
      <c r="I205" s="39"/>
      <c r="J205" s="39"/>
    </row>
    <row r="206" spans="7:10" x14ac:dyDescent="0.2">
      <c r="G206" s="39"/>
      <c r="H206" s="39"/>
      <c r="I206" s="39"/>
      <c r="J206" s="39"/>
    </row>
    <row r="207" spans="7:10" x14ac:dyDescent="0.2">
      <c r="G207" s="39"/>
      <c r="H207" s="39"/>
      <c r="I207" s="39"/>
      <c r="J207" s="39"/>
    </row>
    <row r="208" spans="7:10" x14ac:dyDescent="0.2">
      <c r="G208" s="39"/>
      <c r="H208" s="39"/>
      <c r="I208" s="39"/>
      <c r="J208" s="39"/>
    </row>
    <row r="209" spans="7:10" x14ac:dyDescent="0.2">
      <c r="G209" s="39"/>
      <c r="H209" s="39"/>
      <c r="I209" s="39"/>
      <c r="J209" s="39"/>
    </row>
    <row r="210" spans="7:10" x14ac:dyDescent="0.2">
      <c r="G210" s="39"/>
      <c r="H210" s="39"/>
      <c r="I210" s="39"/>
      <c r="J210" s="39"/>
    </row>
    <row r="211" spans="7:10" x14ac:dyDescent="0.2">
      <c r="G211" s="39"/>
      <c r="H211" s="39"/>
      <c r="I211" s="39"/>
      <c r="J211" s="39"/>
    </row>
    <row r="212" spans="7:10" x14ac:dyDescent="0.2">
      <c r="G212" s="39"/>
      <c r="H212" s="39"/>
      <c r="I212" s="39"/>
      <c r="J212" s="39"/>
    </row>
    <row r="213" spans="7:10" x14ac:dyDescent="0.2">
      <c r="G213" s="39"/>
      <c r="H213" s="39"/>
      <c r="I213" s="39"/>
      <c r="J213" s="39"/>
    </row>
    <row r="214" spans="7:10" x14ac:dyDescent="0.2">
      <c r="G214" s="39"/>
      <c r="H214" s="39"/>
      <c r="I214" s="39"/>
      <c r="J214" s="39"/>
    </row>
    <row r="215" spans="7:10" x14ac:dyDescent="0.2">
      <c r="G215" s="39"/>
      <c r="H215" s="39"/>
      <c r="I215" s="39"/>
      <c r="J215" s="39"/>
    </row>
    <row r="216" spans="7:10" x14ac:dyDescent="0.2">
      <c r="G216" s="39"/>
      <c r="H216" s="39"/>
      <c r="I216" s="39"/>
      <c r="J216" s="39"/>
    </row>
    <row r="217" spans="7:10" x14ac:dyDescent="0.2">
      <c r="G217" s="39"/>
      <c r="H217" s="39"/>
      <c r="I217" s="39"/>
      <c r="J217" s="39"/>
    </row>
    <row r="218" spans="7:10" x14ac:dyDescent="0.2">
      <c r="G218" s="39"/>
      <c r="H218" s="39"/>
      <c r="I218" s="39"/>
      <c r="J218" s="39"/>
    </row>
    <row r="219" spans="7:10" x14ac:dyDescent="0.2">
      <c r="G219" s="39"/>
      <c r="H219" s="39"/>
      <c r="I219" s="39"/>
      <c r="J219" s="39"/>
    </row>
    <row r="220" spans="7:10" x14ac:dyDescent="0.2">
      <c r="G220" s="39"/>
      <c r="H220" s="39"/>
      <c r="I220" s="39"/>
      <c r="J220" s="39"/>
    </row>
    <row r="221" spans="7:10" x14ac:dyDescent="0.2">
      <c r="G221" s="39"/>
      <c r="H221" s="39"/>
      <c r="I221" s="39"/>
      <c r="J221" s="39"/>
    </row>
    <row r="222" spans="7:10" x14ac:dyDescent="0.2">
      <c r="G222" s="39"/>
      <c r="H222" s="39"/>
      <c r="I222" s="39"/>
      <c r="J222" s="39"/>
    </row>
    <row r="223" spans="7:10" x14ac:dyDescent="0.2">
      <c r="G223" s="39"/>
      <c r="H223" s="39"/>
      <c r="I223" s="39"/>
      <c r="J223" s="39"/>
    </row>
    <row r="224" spans="7:10" x14ac:dyDescent="0.2">
      <c r="G224" s="39"/>
      <c r="H224" s="39"/>
      <c r="I224" s="39"/>
      <c r="J224" s="39"/>
    </row>
    <row r="225" spans="7:10" x14ac:dyDescent="0.2">
      <c r="G225" s="39"/>
      <c r="H225" s="39"/>
      <c r="I225" s="39"/>
      <c r="J225" s="39"/>
    </row>
    <row r="226" spans="7:10" x14ac:dyDescent="0.2">
      <c r="G226" s="39"/>
      <c r="H226" s="39"/>
      <c r="I226" s="39"/>
      <c r="J226" s="39"/>
    </row>
    <row r="227" spans="7:10" x14ac:dyDescent="0.2">
      <c r="G227" s="39"/>
      <c r="H227" s="39"/>
      <c r="I227" s="39"/>
      <c r="J227" s="39"/>
    </row>
    <row r="228" spans="7:10" x14ac:dyDescent="0.2">
      <c r="G228" s="39"/>
      <c r="H228" s="39"/>
      <c r="I228" s="39"/>
      <c r="J228" s="39"/>
    </row>
    <row r="229" spans="7:10" x14ac:dyDescent="0.2">
      <c r="G229" s="39"/>
      <c r="H229" s="39"/>
      <c r="I229" s="39"/>
      <c r="J229" s="39"/>
    </row>
    <row r="230" spans="7:10" x14ac:dyDescent="0.2">
      <c r="G230" s="39"/>
      <c r="H230" s="39"/>
      <c r="I230" s="39"/>
      <c r="J230" s="39"/>
    </row>
    <row r="231" spans="7:10" x14ac:dyDescent="0.2">
      <c r="G231" s="39"/>
      <c r="H231" s="39"/>
      <c r="I231" s="39"/>
      <c r="J231" s="39"/>
    </row>
    <row r="232" spans="7:10" x14ac:dyDescent="0.2">
      <c r="G232" s="39"/>
      <c r="H232" s="39"/>
      <c r="I232" s="39"/>
      <c r="J232" s="39"/>
    </row>
    <row r="233" spans="7:10" x14ac:dyDescent="0.2">
      <c r="G233" s="39"/>
      <c r="H233" s="39"/>
      <c r="I233" s="39"/>
      <c r="J233" s="39"/>
    </row>
    <row r="234" spans="7:10" x14ac:dyDescent="0.2">
      <c r="G234" s="39"/>
      <c r="H234" s="39"/>
      <c r="I234" s="39"/>
      <c r="J234" s="39"/>
    </row>
    <row r="235" spans="7:10" x14ac:dyDescent="0.2">
      <c r="G235" s="39"/>
      <c r="H235" s="39"/>
      <c r="I235" s="39"/>
      <c r="J235" s="39"/>
    </row>
    <row r="236" spans="7:10" x14ac:dyDescent="0.2">
      <c r="G236" s="39"/>
      <c r="H236" s="39"/>
      <c r="I236" s="39"/>
      <c r="J236" s="39"/>
    </row>
    <row r="237" spans="7:10" x14ac:dyDescent="0.2">
      <c r="G237" s="39"/>
      <c r="H237" s="39"/>
      <c r="I237" s="39"/>
      <c r="J237" s="39"/>
    </row>
    <row r="238" spans="7:10" x14ac:dyDescent="0.2">
      <c r="G238" s="39"/>
      <c r="H238" s="39"/>
      <c r="I238" s="39"/>
      <c r="J238" s="39"/>
    </row>
    <row r="239" spans="7:10" x14ac:dyDescent="0.2">
      <c r="G239" s="39"/>
      <c r="H239" s="39"/>
      <c r="I239" s="39"/>
      <c r="J239" s="39"/>
    </row>
    <row r="240" spans="7:10" x14ac:dyDescent="0.2">
      <c r="G240" s="39"/>
      <c r="H240" s="39"/>
      <c r="I240" s="39"/>
      <c r="J240" s="39"/>
    </row>
    <row r="241" spans="7:10" x14ac:dyDescent="0.2">
      <c r="G241" s="39"/>
      <c r="H241" s="39"/>
      <c r="I241" s="39"/>
      <c r="J241" s="39"/>
    </row>
    <row r="242" spans="7:10" x14ac:dyDescent="0.2">
      <c r="G242" s="39"/>
      <c r="H242" s="39"/>
      <c r="I242" s="39"/>
      <c r="J242" s="39"/>
    </row>
    <row r="243" spans="7:10" x14ac:dyDescent="0.2">
      <c r="G243" s="39"/>
      <c r="H243" s="39"/>
      <c r="I243" s="39"/>
      <c r="J243" s="39"/>
    </row>
    <row r="244" spans="7:10" x14ac:dyDescent="0.2">
      <c r="G244" s="39"/>
      <c r="H244" s="39"/>
      <c r="I244" s="39"/>
      <c r="J244" s="39"/>
    </row>
    <row r="245" spans="7:10" x14ac:dyDescent="0.2">
      <c r="G245" s="39"/>
      <c r="H245" s="39"/>
      <c r="I245" s="39"/>
      <c r="J245" s="39"/>
    </row>
    <row r="246" spans="7:10" x14ac:dyDescent="0.2">
      <c r="G246" s="39"/>
      <c r="H246" s="39"/>
      <c r="I246" s="39"/>
      <c r="J246" s="39"/>
    </row>
    <row r="247" spans="7:10" x14ac:dyDescent="0.2">
      <c r="G247" s="39"/>
      <c r="H247" s="39"/>
      <c r="I247" s="39"/>
      <c r="J247" s="39"/>
    </row>
    <row r="248" spans="7:10" x14ac:dyDescent="0.2">
      <c r="G248" s="39"/>
      <c r="H248" s="39"/>
      <c r="I248" s="39"/>
      <c r="J248" s="39"/>
    </row>
    <row r="249" spans="7:10" x14ac:dyDescent="0.2">
      <c r="G249" s="39"/>
      <c r="H249" s="39"/>
      <c r="I249" s="39"/>
      <c r="J249" s="39"/>
    </row>
    <row r="250" spans="7:10" x14ac:dyDescent="0.2">
      <c r="G250" s="39"/>
      <c r="H250" s="39"/>
      <c r="I250" s="39"/>
      <c r="J250" s="39"/>
    </row>
    <row r="251" spans="7:10" x14ac:dyDescent="0.2">
      <c r="G251" s="39"/>
      <c r="H251" s="39"/>
      <c r="I251" s="39"/>
      <c r="J251" s="39"/>
    </row>
    <row r="252" spans="7:10" x14ac:dyDescent="0.2">
      <c r="G252" s="39"/>
      <c r="H252" s="39"/>
      <c r="I252" s="39"/>
      <c r="J252" s="39"/>
    </row>
    <row r="253" spans="7:10" x14ac:dyDescent="0.2">
      <c r="G253" s="39"/>
      <c r="H253" s="39"/>
      <c r="I253" s="39"/>
      <c r="J253" s="39"/>
    </row>
    <row r="254" spans="7:10" x14ac:dyDescent="0.2">
      <c r="G254" s="39"/>
      <c r="H254" s="39"/>
      <c r="I254" s="39"/>
      <c r="J254" s="39"/>
    </row>
    <row r="255" spans="7:10" x14ac:dyDescent="0.2">
      <c r="G255" s="39"/>
      <c r="H255" s="39"/>
      <c r="I255" s="39"/>
      <c r="J255" s="39"/>
    </row>
    <row r="256" spans="7:10" x14ac:dyDescent="0.2">
      <c r="G256" s="39"/>
      <c r="H256" s="39"/>
      <c r="I256" s="39"/>
      <c r="J256" s="39"/>
    </row>
    <row r="257" spans="7:10" x14ac:dyDescent="0.2">
      <c r="G257" s="39"/>
      <c r="H257" s="39"/>
      <c r="I257" s="39"/>
      <c r="J257" s="39"/>
    </row>
    <row r="258" spans="7:10" x14ac:dyDescent="0.2">
      <c r="G258" s="39"/>
      <c r="H258" s="39"/>
      <c r="I258" s="39"/>
      <c r="J258" s="39"/>
    </row>
    <row r="259" spans="7:10" x14ac:dyDescent="0.2">
      <c r="G259" s="39"/>
      <c r="H259" s="39"/>
      <c r="I259" s="39"/>
      <c r="J259" s="39"/>
    </row>
    <row r="260" spans="7:10" x14ac:dyDescent="0.2">
      <c r="G260" s="39"/>
      <c r="H260" s="39"/>
      <c r="I260" s="39"/>
      <c r="J260" s="39"/>
    </row>
    <row r="261" spans="7:10" x14ac:dyDescent="0.2">
      <c r="G261" s="39"/>
      <c r="H261" s="39"/>
      <c r="I261" s="39"/>
      <c r="J261" s="39"/>
    </row>
    <row r="262" spans="7:10" x14ac:dyDescent="0.2">
      <c r="G262" s="39"/>
      <c r="H262" s="39"/>
      <c r="I262" s="39"/>
      <c r="J262" s="39"/>
    </row>
    <row r="263" spans="7:10" x14ac:dyDescent="0.2">
      <c r="G263" s="39"/>
      <c r="H263" s="39"/>
      <c r="I263" s="39"/>
      <c r="J263" s="39"/>
    </row>
    <row r="264" spans="7:10" x14ac:dyDescent="0.2">
      <c r="G264" s="39"/>
      <c r="H264" s="39"/>
      <c r="I264" s="39"/>
      <c r="J264" s="39"/>
    </row>
    <row r="265" spans="7:10" x14ac:dyDescent="0.2">
      <c r="G265" s="39"/>
      <c r="H265" s="39"/>
      <c r="I265" s="39"/>
      <c r="J265" s="39"/>
    </row>
    <row r="266" spans="7:10" x14ac:dyDescent="0.2">
      <c r="G266" s="39"/>
      <c r="H266" s="39"/>
      <c r="I266" s="39"/>
      <c r="J266" s="39"/>
    </row>
    <row r="267" spans="7:10" x14ac:dyDescent="0.2">
      <c r="G267" s="39"/>
      <c r="H267" s="39"/>
      <c r="I267" s="39"/>
      <c r="J267" s="39"/>
    </row>
    <row r="268" spans="7:10" x14ac:dyDescent="0.2">
      <c r="G268" s="39"/>
      <c r="H268" s="39"/>
      <c r="I268" s="39"/>
      <c r="J268" s="39"/>
    </row>
    <row r="269" spans="7:10" x14ac:dyDescent="0.2">
      <c r="G269" s="39"/>
      <c r="H269" s="39"/>
      <c r="I269" s="39"/>
      <c r="J269" s="39"/>
    </row>
    <row r="270" spans="7:10" x14ac:dyDescent="0.2">
      <c r="G270" s="39"/>
      <c r="H270" s="39"/>
      <c r="I270" s="39"/>
      <c r="J270" s="39"/>
    </row>
    <row r="271" spans="7:10" x14ac:dyDescent="0.2">
      <c r="G271" s="39"/>
      <c r="H271" s="39"/>
      <c r="I271" s="39"/>
      <c r="J271" s="39"/>
    </row>
    <row r="272" spans="7:10" x14ac:dyDescent="0.2">
      <c r="G272" s="39"/>
      <c r="H272" s="39"/>
      <c r="I272" s="39"/>
      <c r="J272" s="39"/>
    </row>
    <row r="273" spans="7:10" x14ac:dyDescent="0.2">
      <c r="G273" s="39"/>
      <c r="H273" s="39"/>
      <c r="I273" s="39"/>
      <c r="J273" s="39"/>
    </row>
    <row r="274" spans="7:10" x14ac:dyDescent="0.2">
      <c r="G274" s="39"/>
      <c r="H274" s="39"/>
      <c r="I274" s="39"/>
      <c r="J274" s="39"/>
    </row>
    <row r="275" spans="7:10" x14ac:dyDescent="0.2">
      <c r="G275" s="39"/>
      <c r="H275" s="39"/>
      <c r="I275" s="39"/>
      <c r="J275" s="39"/>
    </row>
    <row r="276" spans="7:10" x14ac:dyDescent="0.2">
      <c r="G276" s="39"/>
      <c r="H276" s="39"/>
      <c r="I276" s="39"/>
      <c r="J276" s="39"/>
    </row>
    <row r="277" spans="7:10" x14ac:dyDescent="0.2">
      <c r="G277" s="39"/>
      <c r="H277" s="39"/>
      <c r="I277" s="39"/>
      <c r="J277" s="39"/>
    </row>
    <row r="278" spans="7:10" x14ac:dyDescent="0.2">
      <c r="G278" s="39"/>
      <c r="H278" s="39"/>
      <c r="I278" s="39"/>
      <c r="J278" s="39"/>
    </row>
    <row r="279" spans="7:10" x14ac:dyDescent="0.2">
      <c r="G279" s="39"/>
      <c r="H279" s="39"/>
      <c r="I279" s="39"/>
      <c r="J279" s="39"/>
    </row>
    <row r="280" spans="7:10" x14ac:dyDescent="0.2">
      <c r="G280" s="39"/>
      <c r="H280" s="39"/>
      <c r="I280" s="39"/>
      <c r="J280" s="39"/>
    </row>
    <row r="281" spans="7:10" x14ac:dyDescent="0.2">
      <c r="G281" s="39"/>
      <c r="H281" s="39"/>
      <c r="I281" s="39"/>
      <c r="J281" s="39"/>
    </row>
    <row r="282" spans="7:10" x14ac:dyDescent="0.2">
      <c r="G282" s="39"/>
      <c r="H282" s="39"/>
      <c r="I282" s="39"/>
      <c r="J282" s="39"/>
    </row>
    <row r="283" spans="7:10" x14ac:dyDescent="0.2">
      <c r="G283" s="39"/>
      <c r="H283" s="39"/>
      <c r="I283" s="39"/>
      <c r="J283" s="39"/>
    </row>
    <row r="284" spans="7:10" x14ac:dyDescent="0.2">
      <c r="G284" s="39"/>
      <c r="H284" s="39"/>
      <c r="I284" s="39"/>
      <c r="J284" s="39"/>
    </row>
    <row r="285" spans="7:10" x14ac:dyDescent="0.2">
      <c r="G285" s="39"/>
      <c r="H285" s="39"/>
      <c r="I285" s="39"/>
      <c r="J285" s="39"/>
    </row>
    <row r="286" spans="7:10" x14ac:dyDescent="0.2">
      <c r="G286" s="39"/>
      <c r="H286" s="39"/>
      <c r="I286" s="39"/>
      <c r="J286" s="39"/>
    </row>
    <row r="287" spans="7:10" x14ac:dyDescent="0.2">
      <c r="G287" s="39"/>
      <c r="H287" s="39"/>
      <c r="I287" s="39"/>
      <c r="J287" s="39"/>
    </row>
    <row r="288" spans="7:10" x14ac:dyDescent="0.2">
      <c r="G288" s="39"/>
      <c r="H288" s="39"/>
      <c r="I288" s="39"/>
      <c r="J288" s="39"/>
    </row>
    <row r="289" spans="7:10" x14ac:dyDescent="0.2">
      <c r="G289" s="39"/>
      <c r="H289" s="39"/>
      <c r="I289" s="39"/>
      <c r="J289" s="39"/>
    </row>
    <row r="290" spans="7:10" x14ac:dyDescent="0.2">
      <c r="G290" s="39"/>
      <c r="H290" s="39"/>
      <c r="I290" s="39"/>
      <c r="J290" s="39"/>
    </row>
    <row r="291" spans="7:10" x14ac:dyDescent="0.2">
      <c r="G291" s="39"/>
      <c r="H291" s="39"/>
      <c r="I291" s="39"/>
      <c r="J291" s="39"/>
    </row>
    <row r="292" spans="7:10" x14ac:dyDescent="0.2">
      <c r="G292" s="39"/>
      <c r="H292" s="39"/>
      <c r="I292" s="39"/>
      <c r="J292" s="39"/>
    </row>
    <row r="293" spans="7:10" x14ac:dyDescent="0.2">
      <c r="G293" s="39"/>
      <c r="H293" s="39"/>
      <c r="I293" s="39"/>
      <c r="J293" s="39"/>
    </row>
    <row r="294" spans="7:10" x14ac:dyDescent="0.2">
      <c r="G294" s="39"/>
      <c r="H294" s="39"/>
      <c r="I294" s="39"/>
      <c r="J294" s="39"/>
    </row>
    <row r="295" spans="7:10" x14ac:dyDescent="0.2">
      <c r="G295" s="39"/>
      <c r="H295" s="39"/>
      <c r="I295" s="39"/>
      <c r="J295" s="39"/>
    </row>
    <row r="296" spans="7:10" x14ac:dyDescent="0.2">
      <c r="G296" s="39"/>
      <c r="H296" s="39"/>
      <c r="I296" s="39"/>
      <c r="J296" s="39"/>
    </row>
    <row r="297" spans="7:10" x14ac:dyDescent="0.2">
      <c r="G297" s="39"/>
      <c r="H297" s="39"/>
      <c r="I297" s="39"/>
      <c r="J297" s="39"/>
    </row>
    <row r="298" spans="7:10" x14ac:dyDescent="0.2">
      <c r="G298" s="39"/>
      <c r="H298" s="39"/>
      <c r="I298" s="39"/>
      <c r="J298" s="39"/>
    </row>
    <row r="299" spans="7:10" x14ac:dyDescent="0.2">
      <c r="G299" s="39"/>
      <c r="H299" s="39"/>
      <c r="I299" s="39"/>
      <c r="J299" s="39"/>
    </row>
    <row r="300" spans="7:10" x14ac:dyDescent="0.2">
      <c r="G300" s="39"/>
      <c r="H300" s="39"/>
      <c r="I300" s="39"/>
      <c r="J300" s="39"/>
    </row>
    <row r="301" spans="7:10" x14ac:dyDescent="0.2">
      <c r="G301" s="39"/>
      <c r="H301" s="39"/>
      <c r="I301" s="39"/>
      <c r="J301" s="39"/>
    </row>
    <row r="302" spans="7:10" x14ac:dyDescent="0.2">
      <c r="G302" s="39"/>
      <c r="H302" s="39"/>
      <c r="I302" s="39"/>
      <c r="J302" s="39"/>
    </row>
    <row r="303" spans="7:10" x14ac:dyDescent="0.2">
      <c r="G303" s="39"/>
      <c r="H303" s="39"/>
      <c r="I303" s="39"/>
      <c r="J303" s="39"/>
    </row>
    <row r="304" spans="7:10" x14ac:dyDescent="0.2">
      <c r="G304" s="39"/>
      <c r="H304" s="39"/>
      <c r="I304" s="39"/>
      <c r="J304" s="39"/>
    </row>
    <row r="305" spans="7:10" x14ac:dyDescent="0.2">
      <c r="G305" s="39"/>
      <c r="H305" s="39"/>
      <c r="I305" s="39"/>
      <c r="J305" s="39"/>
    </row>
    <row r="306" spans="7:10" x14ac:dyDescent="0.2">
      <c r="G306" s="39"/>
      <c r="H306" s="39"/>
      <c r="I306" s="39"/>
      <c r="J306" s="39"/>
    </row>
    <row r="307" spans="7:10" x14ac:dyDescent="0.2">
      <c r="G307" s="39"/>
      <c r="H307" s="39"/>
      <c r="I307" s="39"/>
      <c r="J307" s="39"/>
    </row>
    <row r="308" spans="7:10" x14ac:dyDescent="0.2">
      <c r="G308" s="39"/>
      <c r="H308" s="39"/>
      <c r="I308" s="39"/>
      <c r="J308" s="39"/>
    </row>
    <row r="309" spans="7:10" x14ac:dyDescent="0.2">
      <c r="G309" s="39"/>
      <c r="H309" s="39"/>
      <c r="I309" s="39"/>
      <c r="J309" s="39"/>
    </row>
    <row r="310" spans="7:10" x14ac:dyDescent="0.2">
      <c r="G310" s="39"/>
      <c r="H310" s="39"/>
      <c r="I310" s="39"/>
      <c r="J310" s="39"/>
    </row>
    <row r="311" spans="7:10" x14ac:dyDescent="0.2">
      <c r="G311" s="39"/>
      <c r="H311" s="39"/>
      <c r="I311" s="39"/>
      <c r="J311" s="39"/>
    </row>
    <row r="312" spans="7:10" x14ac:dyDescent="0.2">
      <c r="G312" s="39"/>
      <c r="H312" s="39"/>
      <c r="I312" s="39"/>
      <c r="J312" s="39"/>
    </row>
    <row r="313" spans="7:10" x14ac:dyDescent="0.2">
      <c r="G313" s="39"/>
      <c r="H313" s="39"/>
      <c r="I313" s="39"/>
      <c r="J313" s="39"/>
    </row>
    <row r="314" spans="7:10" x14ac:dyDescent="0.2">
      <c r="G314" s="39"/>
      <c r="H314" s="39"/>
      <c r="I314" s="39"/>
      <c r="J314" s="39"/>
    </row>
    <row r="315" spans="7:10" x14ac:dyDescent="0.2">
      <c r="G315" s="39"/>
      <c r="H315" s="39"/>
      <c r="I315" s="39"/>
      <c r="J315" s="39"/>
    </row>
    <row r="316" spans="7:10" x14ac:dyDescent="0.2">
      <c r="G316" s="39"/>
      <c r="H316" s="39"/>
      <c r="I316" s="39"/>
      <c r="J316" s="39"/>
    </row>
    <row r="317" spans="7:10" x14ac:dyDescent="0.2">
      <c r="G317" s="39"/>
      <c r="H317" s="39"/>
      <c r="I317" s="39"/>
      <c r="J317" s="39"/>
    </row>
    <row r="318" spans="7:10" x14ac:dyDescent="0.2">
      <c r="G318" s="39"/>
      <c r="H318" s="39"/>
      <c r="I318" s="39"/>
      <c r="J318" s="39"/>
    </row>
    <row r="319" spans="7:10" x14ac:dyDescent="0.2">
      <c r="G319" s="39"/>
      <c r="H319" s="39"/>
      <c r="I319" s="39"/>
      <c r="J319" s="39"/>
    </row>
    <row r="320" spans="7:10" x14ac:dyDescent="0.2">
      <c r="G320" s="39"/>
      <c r="H320" s="39"/>
      <c r="I320" s="39"/>
      <c r="J320" s="39"/>
    </row>
    <row r="321" spans="7:10" x14ac:dyDescent="0.2">
      <c r="G321" s="39"/>
      <c r="H321" s="39"/>
      <c r="I321" s="39"/>
      <c r="J321" s="39"/>
    </row>
    <row r="322" spans="7:10" x14ac:dyDescent="0.2">
      <c r="G322" s="39"/>
      <c r="H322" s="39"/>
      <c r="I322" s="39"/>
      <c r="J322" s="39"/>
    </row>
    <row r="323" spans="7:10" x14ac:dyDescent="0.2">
      <c r="G323" s="39"/>
      <c r="H323" s="39"/>
      <c r="I323" s="39"/>
      <c r="J323" s="39"/>
    </row>
    <row r="324" spans="7:10" x14ac:dyDescent="0.2">
      <c r="G324" s="39"/>
      <c r="H324" s="39"/>
      <c r="I324" s="39"/>
      <c r="J324" s="39"/>
    </row>
    <row r="325" spans="7:10" x14ac:dyDescent="0.2">
      <c r="G325" s="39"/>
      <c r="H325" s="39"/>
      <c r="I325" s="39"/>
      <c r="J325" s="39"/>
    </row>
    <row r="326" spans="7:10" x14ac:dyDescent="0.2">
      <c r="G326" s="39"/>
      <c r="H326" s="39"/>
      <c r="I326" s="39"/>
      <c r="J326" s="39"/>
    </row>
    <row r="327" spans="7:10" x14ac:dyDescent="0.2">
      <c r="G327" s="39"/>
      <c r="H327" s="39"/>
      <c r="I327" s="39"/>
      <c r="J327" s="39"/>
    </row>
    <row r="328" spans="7:10" x14ac:dyDescent="0.2">
      <c r="G328" s="39"/>
      <c r="H328" s="39"/>
      <c r="I328" s="39"/>
      <c r="J328" s="39"/>
    </row>
    <row r="329" spans="7:10" x14ac:dyDescent="0.2">
      <c r="G329" s="39"/>
      <c r="H329" s="39"/>
      <c r="I329" s="39"/>
      <c r="J329" s="39"/>
    </row>
    <row r="330" spans="7:10" x14ac:dyDescent="0.2">
      <c r="G330" s="39"/>
      <c r="H330" s="39"/>
      <c r="I330" s="39"/>
      <c r="J330" s="39"/>
    </row>
    <row r="331" spans="7:10" x14ac:dyDescent="0.2">
      <c r="G331" s="39"/>
      <c r="H331" s="39"/>
      <c r="I331" s="39"/>
      <c r="J331" s="39"/>
    </row>
    <row r="332" spans="7:10" x14ac:dyDescent="0.2">
      <c r="G332" s="39"/>
      <c r="H332" s="39"/>
      <c r="I332" s="39"/>
      <c r="J332" s="39"/>
    </row>
    <row r="333" spans="7:10" x14ac:dyDescent="0.2">
      <c r="G333" s="39"/>
      <c r="H333" s="39"/>
      <c r="I333" s="39"/>
      <c r="J333" s="39"/>
    </row>
    <row r="334" spans="7:10" x14ac:dyDescent="0.2">
      <c r="G334" s="39"/>
      <c r="H334" s="39"/>
      <c r="I334" s="39"/>
      <c r="J334" s="39"/>
    </row>
    <row r="335" spans="7:10" x14ac:dyDescent="0.2">
      <c r="G335" s="39"/>
      <c r="H335" s="39"/>
      <c r="I335" s="39"/>
      <c r="J335" s="39"/>
    </row>
    <row r="336" spans="7:10" x14ac:dyDescent="0.2">
      <c r="G336" s="39"/>
      <c r="H336" s="39"/>
      <c r="I336" s="39"/>
      <c r="J336" s="39"/>
    </row>
    <row r="337" spans="7:10" x14ac:dyDescent="0.2">
      <c r="G337" s="39"/>
      <c r="H337" s="39"/>
      <c r="I337" s="39"/>
      <c r="J337" s="39"/>
    </row>
    <row r="338" spans="7:10" x14ac:dyDescent="0.2">
      <c r="G338" s="39"/>
      <c r="H338" s="39"/>
      <c r="I338" s="39"/>
      <c r="J338" s="39"/>
    </row>
    <row r="339" spans="7:10" x14ac:dyDescent="0.2">
      <c r="G339" s="39"/>
      <c r="H339" s="39"/>
      <c r="I339" s="39"/>
      <c r="J339" s="39"/>
    </row>
    <row r="340" spans="7:10" x14ac:dyDescent="0.2">
      <c r="G340" s="39"/>
      <c r="H340" s="39"/>
      <c r="I340" s="39"/>
      <c r="J340" s="39"/>
    </row>
    <row r="341" spans="7:10" x14ac:dyDescent="0.2">
      <c r="G341" s="39"/>
      <c r="H341" s="39"/>
      <c r="I341" s="39"/>
      <c r="J341" s="39"/>
    </row>
    <row r="342" spans="7:10" x14ac:dyDescent="0.2">
      <c r="G342" s="39"/>
      <c r="H342" s="39"/>
      <c r="I342" s="39"/>
      <c r="J342" s="39"/>
    </row>
    <row r="343" spans="7:10" x14ac:dyDescent="0.2">
      <c r="G343" s="39"/>
      <c r="H343" s="39"/>
      <c r="I343" s="39"/>
      <c r="J343" s="39"/>
    </row>
    <row r="344" spans="7:10" x14ac:dyDescent="0.2">
      <c r="G344" s="39"/>
      <c r="H344" s="39"/>
      <c r="I344" s="39"/>
      <c r="J344" s="39"/>
    </row>
    <row r="345" spans="7:10" x14ac:dyDescent="0.2">
      <c r="G345" s="39"/>
      <c r="H345" s="39"/>
      <c r="I345" s="39"/>
      <c r="J345" s="39"/>
    </row>
    <row r="346" spans="7:10" x14ac:dyDescent="0.2">
      <c r="G346" s="39"/>
      <c r="H346" s="39"/>
      <c r="I346" s="39"/>
      <c r="J346" s="39"/>
    </row>
    <row r="347" spans="7:10" x14ac:dyDescent="0.2">
      <c r="G347" s="39"/>
      <c r="H347" s="39"/>
      <c r="I347" s="39"/>
      <c r="J347" s="39"/>
    </row>
    <row r="348" spans="7:10" x14ac:dyDescent="0.2">
      <c r="G348" s="39"/>
      <c r="H348" s="39"/>
      <c r="I348" s="39"/>
      <c r="J348" s="39"/>
    </row>
    <row r="349" spans="7:10" x14ac:dyDescent="0.2">
      <c r="G349" s="39"/>
      <c r="H349" s="39"/>
      <c r="I349" s="39"/>
      <c r="J349" s="39"/>
    </row>
    <row r="350" spans="7:10" x14ac:dyDescent="0.2">
      <c r="G350" s="39"/>
      <c r="H350" s="39"/>
      <c r="I350" s="39"/>
      <c r="J350" s="39"/>
    </row>
    <row r="351" spans="7:10" x14ac:dyDescent="0.2">
      <c r="G351" s="39"/>
      <c r="H351" s="39"/>
      <c r="I351" s="39"/>
      <c r="J351" s="39"/>
    </row>
    <row r="352" spans="7:10" x14ac:dyDescent="0.2">
      <c r="G352" s="39"/>
      <c r="H352" s="39"/>
      <c r="I352" s="39"/>
      <c r="J352" s="39"/>
    </row>
    <row r="353" spans="7:10" x14ac:dyDescent="0.2">
      <c r="G353" s="39"/>
      <c r="H353" s="39"/>
      <c r="I353" s="39"/>
      <c r="J353" s="39"/>
    </row>
    <row r="354" spans="7:10" x14ac:dyDescent="0.2">
      <c r="G354" s="39"/>
      <c r="H354" s="39"/>
      <c r="I354" s="39"/>
      <c r="J354" s="39"/>
    </row>
    <row r="355" spans="7:10" x14ac:dyDescent="0.2">
      <c r="G355" s="39"/>
      <c r="H355" s="39"/>
      <c r="I355" s="39"/>
      <c r="J355" s="39"/>
    </row>
    <row r="356" spans="7:10" x14ac:dyDescent="0.2">
      <c r="G356" s="39"/>
      <c r="H356" s="39"/>
      <c r="I356" s="39"/>
      <c r="J356" s="39"/>
    </row>
    <row r="357" spans="7:10" x14ac:dyDescent="0.2">
      <c r="G357" s="39"/>
      <c r="H357" s="39"/>
      <c r="I357" s="39"/>
      <c r="J357" s="39"/>
    </row>
    <row r="358" spans="7:10" x14ac:dyDescent="0.2">
      <c r="G358" s="39"/>
      <c r="H358" s="39"/>
      <c r="I358" s="39"/>
      <c r="J358" s="39"/>
    </row>
    <row r="359" spans="7:10" x14ac:dyDescent="0.2">
      <c r="G359" s="39"/>
      <c r="H359" s="39"/>
      <c r="I359" s="39"/>
      <c r="J359" s="39"/>
    </row>
    <row r="360" spans="7:10" x14ac:dyDescent="0.2">
      <c r="G360" s="39"/>
      <c r="H360" s="39"/>
      <c r="I360" s="39"/>
      <c r="J360" s="39"/>
    </row>
    <row r="361" spans="7:10" x14ac:dyDescent="0.2">
      <c r="G361" s="39"/>
      <c r="H361" s="39"/>
      <c r="I361" s="39"/>
      <c r="J361" s="39"/>
    </row>
    <row r="362" spans="7:10" x14ac:dyDescent="0.2">
      <c r="G362" s="39"/>
      <c r="H362" s="39"/>
      <c r="I362" s="39"/>
      <c r="J362" s="39"/>
    </row>
    <row r="363" spans="7:10" x14ac:dyDescent="0.2">
      <c r="G363" s="39"/>
      <c r="H363" s="39"/>
      <c r="I363" s="39"/>
      <c r="J363" s="39"/>
    </row>
    <row r="364" spans="7:10" x14ac:dyDescent="0.2">
      <c r="G364" s="39"/>
      <c r="H364" s="39"/>
      <c r="I364" s="39"/>
      <c r="J364" s="39"/>
    </row>
    <row r="365" spans="7:10" x14ac:dyDescent="0.2">
      <c r="G365" s="39"/>
      <c r="H365" s="39"/>
      <c r="I365" s="39"/>
      <c r="J365" s="39"/>
    </row>
    <row r="366" spans="7:10" x14ac:dyDescent="0.2">
      <c r="G366" s="39"/>
      <c r="H366" s="39"/>
      <c r="I366" s="39"/>
      <c r="J366" s="39"/>
    </row>
    <row r="367" spans="7:10" x14ac:dyDescent="0.2">
      <c r="G367" s="39"/>
      <c r="H367" s="39"/>
      <c r="I367" s="39"/>
      <c r="J367" s="39"/>
    </row>
    <row r="368" spans="7:10" x14ac:dyDescent="0.2">
      <c r="G368" s="39"/>
      <c r="H368" s="39"/>
      <c r="I368" s="39"/>
      <c r="J368" s="39"/>
    </row>
    <row r="369" spans="7:10" x14ac:dyDescent="0.2">
      <c r="G369" s="39"/>
      <c r="H369" s="39"/>
      <c r="I369" s="39"/>
      <c r="J369" s="39"/>
    </row>
    <row r="370" spans="7:10" x14ac:dyDescent="0.2">
      <c r="G370" s="39"/>
      <c r="H370" s="39"/>
      <c r="I370" s="39"/>
      <c r="J370" s="39"/>
    </row>
    <row r="371" spans="7:10" x14ac:dyDescent="0.2">
      <c r="G371" s="39"/>
      <c r="H371" s="39"/>
      <c r="I371" s="39"/>
      <c r="J371" s="39"/>
    </row>
    <row r="372" spans="7:10" x14ac:dyDescent="0.2">
      <c r="G372" s="39"/>
      <c r="H372" s="39"/>
      <c r="I372" s="39"/>
      <c r="J372" s="39"/>
    </row>
    <row r="373" spans="7:10" x14ac:dyDescent="0.2">
      <c r="G373" s="39"/>
      <c r="H373" s="39"/>
      <c r="I373" s="39"/>
      <c r="J373" s="39"/>
    </row>
    <row r="374" spans="7:10" x14ac:dyDescent="0.2">
      <c r="G374" s="39"/>
      <c r="H374" s="39"/>
      <c r="I374" s="39"/>
      <c r="J374" s="39"/>
    </row>
    <row r="375" spans="7:10" x14ac:dyDescent="0.2">
      <c r="G375" s="39"/>
      <c r="H375" s="39"/>
      <c r="I375" s="39"/>
      <c r="J375" s="39"/>
    </row>
    <row r="376" spans="7:10" x14ac:dyDescent="0.2">
      <c r="G376" s="39"/>
      <c r="H376" s="39"/>
      <c r="I376" s="39"/>
      <c r="J376" s="39"/>
    </row>
    <row r="377" spans="7:10" x14ac:dyDescent="0.2">
      <c r="G377" s="39"/>
      <c r="H377" s="39"/>
      <c r="I377" s="39"/>
      <c r="J377" s="39"/>
    </row>
    <row r="378" spans="7:10" x14ac:dyDescent="0.2">
      <c r="G378" s="39"/>
      <c r="H378" s="39"/>
      <c r="I378" s="39"/>
      <c r="J378" s="39"/>
    </row>
    <row r="379" spans="7:10" x14ac:dyDescent="0.2">
      <c r="G379" s="39"/>
      <c r="H379" s="39"/>
      <c r="I379" s="39"/>
      <c r="J379" s="39"/>
    </row>
    <row r="380" spans="7:10" x14ac:dyDescent="0.2">
      <c r="G380" s="39"/>
      <c r="H380" s="39"/>
      <c r="I380" s="39"/>
      <c r="J380" s="39"/>
    </row>
    <row r="381" spans="7:10" x14ac:dyDescent="0.2">
      <c r="G381" s="39"/>
      <c r="H381" s="39"/>
      <c r="I381" s="39"/>
      <c r="J381" s="39"/>
    </row>
    <row r="382" spans="7:10" x14ac:dyDescent="0.2">
      <c r="G382" s="39"/>
      <c r="H382" s="39"/>
      <c r="I382" s="39"/>
      <c r="J382" s="39"/>
    </row>
    <row r="383" spans="7:10" x14ac:dyDescent="0.2">
      <c r="G383" s="39"/>
      <c r="H383" s="39"/>
      <c r="I383" s="39"/>
      <c r="J383" s="39"/>
    </row>
    <row r="384" spans="7:10" x14ac:dyDescent="0.2">
      <c r="G384" s="39"/>
      <c r="H384" s="39"/>
      <c r="I384" s="39"/>
      <c r="J384" s="39"/>
    </row>
    <row r="385" spans="7:10" x14ac:dyDescent="0.2">
      <c r="G385" s="39"/>
      <c r="H385" s="39"/>
      <c r="I385" s="39"/>
      <c r="J385" s="39"/>
    </row>
    <row r="386" spans="7:10" x14ac:dyDescent="0.2">
      <c r="G386" s="39"/>
      <c r="H386" s="39"/>
      <c r="I386" s="39"/>
      <c r="J386" s="39"/>
    </row>
    <row r="387" spans="7:10" x14ac:dyDescent="0.2">
      <c r="G387" s="39"/>
      <c r="H387" s="39"/>
      <c r="I387" s="39"/>
      <c r="J387" s="39"/>
    </row>
    <row r="388" spans="7:10" x14ac:dyDescent="0.2">
      <c r="G388" s="39"/>
      <c r="H388" s="39"/>
      <c r="I388" s="39"/>
      <c r="J388" s="39"/>
    </row>
    <row r="389" spans="7:10" x14ac:dyDescent="0.2">
      <c r="G389" s="39"/>
      <c r="H389" s="39"/>
      <c r="I389" s="39"/>
      <c r="J389" s="39"/>
    </row>
    <row r="390" spans="7:10" x14ac:dyDescent="0.2">
      <c r="G390" s="39"/>
      <c r="H390" s="39"/>
      <c r="I390" s="39"/>
      <c r="J390" s="39"/>
    </row>
    <row r="391" spans="7:10" x14ac:dyDescent="0.2">
      <c r="G391" s="39"/>
      <c r="H391" s="39"/>
      <c r="I391" s="39"/>
      <c r="J391" s="39"/>
    </row>
    <row r="392" spans="7:10" x14ac:dyDescent="0.2">
      <c r="G392" s="39"/>
      <c r="H392" s="39"/>
      <c r="I392" s="39"/>
      <c r="J392" s="39"/>
    </row>
    <row r="393" spans="7:10" x14ac:dyDescent="0.2">
      <c r="G393" s="39"/>
      <c r="H393" s="39"/>
      <c r="I393" s="39"/>
      <c r="J393" s="39"/>
    </row>
    <row r="394" spans="7:10" x14ac:dyDescent="0.2">
      <c r="G394" s="39"/>
      <c r="H394" s="39"/>
      <c r="I394" s="39"/>
      <c r="J394" s="39"/>
    </row>
    <row r="395" spans="7:10" x14ac:dyDescent="0.2">
      <c r="G395" s="39"/>
      <c r="H395" s="39"/>
      <c r="I395" s="39"/>
      <c r="J395" s="39"/>
    </row>
    <row r="396" spans="7:10" x14ac:dyDescent="0.2">
      <c r="G396" s="39"/>
      <c r="H396" s="39"/>
      <c r="I396" s="39"/>
      <c r="J396" s="39"/>
    </row>
    <row r="397" spans="7:10" x14ac:dyDescent="0.2">
      <c r="G397" s="39"/>
      <c r="H397" s="39"/>
      <c r="I397" s="39"/>
      <c r="J397" s="39"/>
    </row>
    <row r="398" spans="7:10" x14ac:dyDescent="0.2">
      <c r="G398" s="39"/>
      <c r="H398" s="39"/>
      <c r="I398" s="39"/>
      <c r="J398" s="39"/>
    </row>
    <row r="399" spans="7:10" x14ac:dyDescent="0.2">
      <c r="G399" s="39"/>
      <c r="H399" s="39"/>
      <c r="I399" s="39"/>
      <c r="J399" s="39"/>
    </row>
    <row r="400" spans="7:10" x14ac:dyDescent="0.2">
      <c r="G400" s="39"/>
      <c r="H400" s="39"/>
      <c r="I400" s="39"/>
      <c r="J400" s="39"/>
    </row>
    <row r="401" spans="7:10" x14ac:dyDescent="0.2">
      <c r="G401" s="39"/>
      <c r="H401" s="39"/>
      <c r="I401" s="39"/>
      <c r="J401" s="39"/>
    </row>
    <row r="402" spans="7:10" x14ac:dyDescent="0.2">
      <c r="G402" s="39"/>
      <c r="H402" s="39"/>
      <c r="I402" s="39"/>
      <c r="J402" s="39"/>
    </row>
    <row r="403" spans="7:10" x14ac:dyDescent="0.2">
      <c r="G403" s="39"/>
      <c r="H403" s="39"/>
      <c r="I403" s="39"/>
      <c r="J403" s="39"/>
    </row>
    <row r="404" spans="7:10" x14ac:dyDescent="0.2">
      <c r="G404" s="39"/>
      <c r="H404" s="39"/>
      <c r="I404" s="39"/>
      <c r="J404" s="39"/>
    </row>
    <row r="405" spans="7:10" x14ac:dyDescent="0.2">
      <c r="G405" s="39"/>
      <c r="H405" s="39"/>
      <c r="I405" s="39"/>
      <c r="J405" s="39"/>
    </row>
    <row r="406" spans="7:10" x14ac:dyDescent="0.2">
      <c r="G406" s="39"/>
      <c r="H406" s="39"/>
      <c r="I406" s="39"/>
      <c r="J406" s="39"/>
    </row>
    <row r="407" spans="7:10" x14ac:dyDescent="0.2">
      <c r="G407" s="39"/>
      <c r="H407" s="39"/>
      <c r="I407" s="39"/>
      <c r="J407" s="39"/>
    </row>
    <row r="408" spans="7:10" x14ac:dyDescent="0.2">
      <c r="G408" s="39"/>
      <c r="H408" s="39"/>
      <c r="I408" s="39"/>
      <c r="J408" s="39"/>
    </row>
    <row r="409" spans="7:10" x14ac:dyDescent="0.2">
      <c r="G409" s="39"/>
      <c r="H409" s="39"/>
      <c r="I409" s="39"/>
      <c r="J409" s="39"/>
    </row>
    <row r="410" spans="7:10" x14ac:dyDescent="0.2">
      <c r="G410" s="39"/>
      <c r="H410" s="39"/>
      <c r="I410" s="39"/>
      <c r="J410" s="39"/>
    </row>
    <row r="411" spans="7:10" x14ac:dyDescent="0.2">
      <c r="G411" s="39"/>
      <c r="H411" s="39"/>
      <c r="I411" s="39"/>
      <c r="J411" s="39"/>
    </row>
    <row r="412" spans="7:10" x14ac:dyDescent="0.2">
      <c r="G412" s="39"/>
      <c r="H412" s="39"/>
      <c r="I412" s="39"/>
      <c r="J412" s="39"/>
    </row>
    <row r="413" spans="7:10" x14ac:dyDescent="0.2">
      <c r="G413" s="39"/>
      <c r="H413" s="39"/>
      <c r="I413" s="39"/>
      <c r="J413" s="39"/>
    </row>
    <row r="414" spans="7:10" x14ac:dyDescent="0.2">
      <c r="G414" s="39"/>
      <c r="H414" s="39"/>
      <c r="I414" s="39"/>
      <c r="J414" s="39"/>
    </row>
    <row r="415" spans="7:10" x14ac:dyDescent="0.2">
      <c r="G415" s="39"/>
      <c r="H415" s="39"/>
      <c r="I415" s="39"/>
      <c r="J415" s="39"/>
    </row>
    <row r="416" spans="7:10" x14ac:dyDescent="0.2">
      <c r="G416" s="39"/>
      <c r="H416" s="39"/>
      <c r="I416" s="39"/>
      <c r="J416" s="39"/>
    </row>
    <row r="417" spans="7:10" x14ac:dyDescent="0.2">
      <c r="G417" s="39"/>
      <c r="H417" s="39"/>
      <c r="I417" s="39"/>
      <c r="J417" s="39"/>
    </row>
    <row r="418" spans="7:10" x14ac:dyDescent="0.2">
      <c r="G418" s="39"/>
      <c r="H418" s="39"/>
      <c r="I418" s="39"/>
      <c r="J418" s="39"/>
    </row>
    <row r="419" spans="7:10" x14ac:dyDescent="0.2">
      <c r="G419" s="39"/>
      <c r="H419" s="39"/>
      <c r="I419" s="39"/>
      <c r="J419" s="39"/>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D8" sqref="D8"/>
    </sheetView>
  </sheetViews>
  <sheetFormatPr defaultRowHeight="12.75" x14ac:dyDescent="0.2"/>
  <cols>
    <col min="1" max="1" width="9.85546875" customWidth="1"/>
    <col min="2" max="2" width="11.85546875" bestFit="1" customWidth="1"/>
  </cols>
  <sheetData>
    <row r="2" spans="1:4" x14ac:dyDescent="0.2">
      <c r="A2" t="s">
        <v>88</v>
      </c>
      <c r="C2" t="s">
        <v>130</v>
      </c>
    </row>
    <row r="4" spans="1:4" x14ac:dyDescent="0.2">
      <c r="A4" t="s">
        <v>131</v>
      </c>
      <c r="B4" s="2">
        <f ca="1">model1!T182</f>
        <v>-266400</v>
      </c>
      <c r="D4" t="s">
        <v>151</v>
      </c>
    </row>
    <row r="5" spans="1:4" x14ac:dyDescent="0.2">
      <c r="A5" t="s">
        <v>134</v>
      </c>
      <c r="B5" s="2">
        <f ca="1">model2!V173</f>
        <v>-148100</v>
      </c>
      <c r="D5" t="s">
        <v>152</v>
      </c>
    </row>
    <row r="6" spans="1:4" x14ac:dyDescent="0.2">
      <c r="A6" t="s">
        <v>144</v>
      </c>
      <c r="B6" s="2">
        <f ca="1">model3!Z173</f>
        <v>18250</v>
      </c>
      <c r="D6" t="s">
        <v>153</v>
      </c>
    </row>
    <row r="7" spans="1:4" x14ac:dyDescent="0.2">
      <c r="A7" t="s">
        <v>149</v>
      </c>
      <c r="B7" s="2">
        <f ca="1">simple3!S173</f>
        <v>29900.000000000698</v>
      </c>
      <c r="D7" t="s">
        <v>154</v>
      </c>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5:J22"/>
  <sheetViews>
    <sheetView workbookViewId="0">
      <selection activeCell="B4" sqref="B4:B8"/>
    </sheetView>
  </sheetViews>
  <sheetFormatPr defaultRowHeight="12.75" x14ac:dyDescent="0.2"/>
  <cols>
    <col min="1" max="1" width="10.5703125" customWidth="1"/>
    <col min="8" max="8" width="25.42578125" customWidth="1"/>
    <col min="9" max="9" width="18.140625" customWidth="1"/>
    <col min="10" max="10" width="18.28515625" customWidth="1"/>
  </cols>
  <sheetData>
    <row r="5" spans="8:10" x14ac:dyDescent="0.2">
      <c r="H5" t="s">
        <v>113</v>
      </c>
    </row>
    <row r="7" spans="8:10" x14ac:dyDescent="0.2">
      <c r="H7" s="1" t="s">
        <v>114</v>
      </c>
      <c r="I7" s="1" t="s">
        <v>115</v>
      </c>
      <c r="J7" s="1" t="s">
        <v>116</v>
      </c>
    </row>
    <row r="8" spans="8:10" x14ac:dyDescent="0.2">
      <c r="H8" t="s">
        <v>117</v>
      </c>
      <c r="I8" t="s">
        <v>118</v>
      </c>
      <c r="J8" t="s">
        <v>119</v>
      </c>
    </row>
    <row r="9" spans="8:10" x14ac:dyDescent="0.2">
      <c r="H9" t="s">
        <v>120</v>
      </c>
      <c r="I9" t="s">
        <v>118</v>
      </c>
      <c r="J9" t="s">
        <v>118</v>
      </c>
    </row>
    <row r="10" spans="8:10" x14ac:dyDescent="0.2">
      <c r="H10" t="s">
        <v>121</v>
      </c>
      <c r="I10" t="s">
        <v>118</v>
      </c>
      <c r="J10" t="s">
        <v>118</v>
      </c>
    </row>
    <row r="11" spans="8:10" x14ac:dyDescent="0.2">
      <c r="H11" t="s">
        <v>122</v>
      </c>
      <c r="I11" t="s">
        <v>119</v>
      </c>
      <c r="J11" t="s">
        <v>118</v>
      </c>
    </row>
    <row r="12" spans="8:10" x14ac:dyDescent="0.2">
      <c r="H12" t="s">
        <v>123</v>
      </c>
      <c r="I12" t="s">
        <v>119</v>
      </c>
      <c r="J12" t="s">
        <v>119</v>
      </c>
    </row>
    <row r="15" spans="8:10" x14ac:dyDescent="0.2">
      <c r="H15" s="1" t="s">
        <v>124</v>
      </c>
      <c r="I15" s="1" t="s">
        <v>115</v>
      </c>
      <c r="J15" s="1" t="s">
        <v>116</v>
      </c>
    </row>
    <row r="16" spans="8:10" x14ac:dyDescent="0.2">
      <c r="H16" t="s">
        <v>125</v>
      </c>
      <c r="I16" t="s">
        <v>118</v>
      </c>
    </row>
    <row r="17" spans="8:10" x14ac:dyDescent="0.2">
      <c r="H17" t="s">
        <v>121</v>
      </c>
      <c r="I17" t="s">
        <v>118</v>
      </c>
    </row>
    <row r="18" spans="8:10" x14ac:dyDescent="0.2">
      <c r="H18" t="s">
        <v>126</v>
      </c>
      <c r="I18" t="s">
        <v>127</v>
      </c>
    </row>
    <row r="20" spans="8:10" x14ac:dyDescent="0.2">
      <c r="H20" t="s">
        <v>128</v>
      </c>
      <c r="J20" t="s">
        <v>118</v>
      </c>
    </row>
    <row r="21" spans="8:10" x14ac:dyDescent="0.2">
      <c r="H21" t="s">
        <v>120</v>
      </c>
      <c r="J21" t="s">
        <v>118</v>
      </c>
    </row>
    <row r="22" spans="8:10" x14ac:dyDescent="0.2">
      <c r="H22" t="s">
        <v>126</v>
      </c>
      <c r="J22" t="s">
        <v>127</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base</vt:lpstr>
      <vt:lpstr>model1</vt:lpstr>
      <vt:lpstr>model2</vt:lpstr>
      <vt:lpstr>model3</vt:lpstr>
      <vt:lpstr>simple3</vt:lpstr>
      <vt:lpstr>Summary</vt:lpstr>
      <vt:lpstr>Sheet3</vt:lpstr>
      <vt:lpstr>Intensity</vt:lpstr>
      <vt:lpstr>Intensity2</vt:lpstr>
      <vt:lpstr>Trans</vt:lpstr>
      <vt:lpstr>Trans2</vt:lpstr>
      <vt:lpstr>Transs3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dforster</dc:creator>
  <cp:lastModifiedBy>Felienne</cp:lastModifiedBy>
  <cp:lastPrinted>2001-05-17T17:03:08Z</cp:lastPrinted>
  <dcterms:created xsi:type="dcterms:W3CDTF">2001-01-01T02:02:18Z</dcterms:created>
  <dcterms:modified xsi:type="dcterms:W3CDTF">2014-09-04T19:40:57Z</dcterms:modified>
</cp:coreProperties>
</file>