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25" windowWidth="11460" windowHeight="5295" activeTab="1"/>
  </bookViews>
  <sheets>
    <sheet name="Position" sheetId="4" r:id="rId1"/>
    <sheet name="Trades" sheetId="1" r:id="rId2"/>
    <sheet name="WinsTrades" sheetId="10" r:id="rId3"/>
    <sheet name="Credit" sheetId="5" r:id="rId4"/>
    <sheet name="SuperbowlRisk" sheetId="11" r:id="rId5"/>
    <sheet name="Exposure" sheetId="12" r:id="rId6"/>
  </sheets>
  <definedNames>
    <definedName name="_xlnm._FilterDatabase" localSheetId="1" hidden="1">Trades!$A$8:$J$1498</definedName>
    <definedName name="_xlnm.Print_Area" localSheetId="0">Position!$B$2:$S$26</definedName>
    <definedName name="TABLE" localSheetId="0">Position!#REF!</definedName>
  </definedNames>
  <calcPr calcId="152511"/>
</workbook>
</file>

<file path=xl/calcChain.xml><?xml version="1.0" encoding="utf-8"?>
<calcChain xmlns="http://schemas.openxmlformats.org/spreadsheetml/2006/main">
  <c r="H5" i="5" l="1"/>
  <c r="I5" i="5"/>
  <c r="J5" i="5" s="1"/>
  <c r="O5" i="5"/>
  <c r="P5" i="5"/>
  <c r="Q5" i="5" s="1"/>
  <c r="H6" i="5"/>
  <c r="I6" i="5"/>
  <c r="J6" i="5" s="1"/>
  <c r="O6" i="5"/>
  <c r="P6" i="5"/>
  <c r="Q6" i="5" s="1"/>
  <c r="H7" i="5"/>
  <c r="I7" i="5"/>
  <c r="J7" i="5" s="1"/>
  <c r="O7" i="5"/>
  <c r="P7" i="5"/>
  <c r="Q7" i="5" s="1"/>
  <c r="H8" i="5"/>
  <c r="I8" i="5"/>
  <c r="J8" i="5" s="1"/>
  <c r="O8" i="5"/>
  <c r="P8" i="5"/>
  <c r="Q8" i="5"/>
  <c r="H9" i="5"/>
  <c r="I9" i="5"/>
  <c r="J9" i="5"/>
  <c r="O9" i="5"/>
  <c r="P9" i="5"/>
  <c r="Q9" i="5"/>
  <c r="H11" i="5"/>
  <c r="I11" i="5"/>
  <c r="J11" i="5"/>
  <c r="O11" i="5"/>
  <c r="P11" i="5"/>
  <c r="Q11" i="5" s="1"/>
  <c r="Q10" i="5" s="1"/>
  <c r="H12" i="5"/>
  <c r="I12" i="5"/>
  <c r="J12" i="5" s="1"/>
  <c r="O12" i="5"/>
  <c r="Q12" i="5" s="1"/>
  <c r="P12" i="5"/>
  <c r="H13" i="5"/>
  <c r="J13" i="5" s="1"/>
  <c r="I13" i="5"/>
  <c r="O13" i="5"/>
  <c r="P13" i="5"/>
  <c r="Q13" i="5"/>
  <c r="H14" i="5"/>
  <c r="I14" i="5"/>
  <c r="J14" i="5"/>
  <c r="O14" i="5"/>
  <c r="P14" i="5"/>
  <c r="Q14" i="5"/>
  <c r="H15" i="5"/>
  <c r="I15" i="5"/>
  <c r="J15" i="5"/>
  <c r="O15" i="5"/>
  <c r="P15" i="5"/>
  <c r="Q15" i="5" s="1"/>
  <c r="H16" i="5"/>
  <c r="I16" i="5"/>
  <c r="J16" i="5" s="1"/>
  <c r="H18" i="5"/>
  <c r="I18" i="5"/>
  <c r="J18" i="5" s="1"/>
  <c r="J17" i="5" s="1"/>
  <c r="O18" i="5"/>
  <c r="Q18" i="5" s="1"/>
  <c r="P18" i="5"/>
  <c r="H19" i="5"/>
  <c r="J19" i="5" s="1"/>
  <c r="I19" i="5"/>
  <c r="O19" i="5"/>
  <c r="P19" i="5"/>
  <c r="Q19" i="5"/>
  <c r="H20" i="5"/>
  <c r="I20" i="5"/>
  <c r="J20" i="5"/>
  <c r="O20" i="5"/>
  <c r="P20" i="5"/>
  <c r="Q20" i="5"/>
  <c r="H21" i="5"/>
  <c r="I21" i="5"/>
  <c r="J21" i="5"/>
  <c r="O21" i="5"/>
  <c r="P21" i="5"/>
  <c r="Q21" i="5" s="1"/>
  <c r="H22" i="5"/>
  <c r="I22" i="5"/>
  <c r="J22" i="5" s="1"/>
  <c r="O22" i="5"/>
  <c r="Q22" i="5" s="1"/>
  <c r="P22" i="5"/>
  <c r="C24" i="5"/>
  <c r="D24" i="5"/>
  <c r="C28" i="5"/>
  <c r="D28" i="5"/>
  <c r="C29" i="5"/>
  <c r="D29" i="5"/>
  <c r="F48" i="5"/>
  <c r="F49" i="5"/>
  <c r="F50" i="5"/>
  <c r="F51" i="5"/>
  <c r="F52" i="5"/>
  <c r="F53" i="5"/>
  <c r="F54" i="5"/>
  <c r="F55" i="5"/>
  <c r="C69" i="12"/>
  <c r="D69" i="12"/>
  <c r="C3" i="4"/>
  <c r="H4" i="5" s="1"/>
  <c r="D3" i="4"/>
  <c r="I4" i="5" s="1"/>
  <c r="L3" i="4"/>
  <c r="O4" i="5" s="1"/>
  <c r="M3" i="4"/>
  <c r="P4" i="5" s="1"/>
  <c r="N3" i="4"/>
  <c r="E4" i="4"/>
  <c r="F4" i="4"/>
  <c r="N4" i="4"/>
  <c r="O4" i="4"/>
  <c r="Q4" i="4" s="1"/>
  <c r="E5" i="4"/>
  <c r="F221" i="1" s="1"/>
  <c r="F5" i="4"/>
  <c r="H5" i="4" s="1"/>
  <c r="N5" i="4"/>
  <c r="O5" i="4"/>
  <c r="Q5" i="4" s="1"/>
  <c r="E6" i="4"/>
  <c r="F6" i="4"/>
  <c r="H6" i="4" s="1"/>
  <c r="N6" i="4"/>
  <c r="O6" i="4"/>
  <c r="E7" i="4"/>
  <c r="F7" i="4"/>
  <c r="H7" i="4" s="1"/>
  <c r="N7" i="4"/>
  <c r="O7" i="4"/>
  <c r="Q7" i="4" s="1"/>
  <c r="E8" i="4"/>
  <c r="F8" i="4"/>
  <c r="N8" i="4"/>
  <c r="O8" i="4"/>
  <c r="C9" i="4"/>
  <c r="H10" i="5" s="1"/>
  <c r="D9" i="4"/>
  <c r="I10" i="5" s="1"/>
  <c r="L9" i="4"/>
  <c r="O10" i="5" s="1"/>
  <c r="M9" i="4"/>
  <c r="P10" i="5" s="1"/>
  <c r="E10" i="4"/>
  <c r="F10" i="4"/>
  <c r="N10" i="4"/>
  <c r="O10" i="4"/>
  <c r="E11" i="4"/>
  <c r="F11" i="4"/>
  <c r="N11" i="4"/>
  <c r="O11" i="4"/>
  <c r="Q11" i="4" s="1"/>
  <c r="E12" i="4"/>
  <c r="F12" i="4"/>
  <c r="H12" i="4" s="1"/>
  <c r="N12" i="4"/>
  <c r="F17" i="1" s="1"/>
  <c r="O12" i="4"/>
  <c r="E13" i="4"/>
  <c r="F13" i="4"/>
  <c r="N13" i="4"/>
  <c r="O13" i="4"/>
  <c r="E14" i="4"/>
  <c r="F14" i="4"/>
  <c r="H14" i="4"/>
  <c r="N14" i="4"/>
  <c r="O14" i="4"/>
  <c r="Q14" i="4"/>
  <c r="E15" i="4"/>
  <c r="F261" i="1" s="1"/>
  <c r="F15" i="4"/>
  <c r="H15" i="4" s="1"/>
  <c r="L15" i="4"/>
  <c r="M15" i="4"/>
  <c r="P17" i="5" s="1"/>
  <c r="C16" i="4"/>
  <c r="D16" i="4"/>
  <c r="I17" i="5" s="1"/>
  <c r="E16" i="4"/>
  <c r="N16" i="4"/>
  <c r="N15" i="4" s="1"/>
  <c r="O16" i="4"/>
  <c r="Q16" i="4"/>
  <c r="E17" i="4"/>
  <c r="F17" i="4"/>
  <c r="N17" i="4"/>
  <c r="O17" i="4"/>
  <c r="Q17" i="4" s="1"/>
  <c r="E18" i="4"/>
  <c r="F18" i="4"/>
  <c r="N18" i="4"/>
  <c r="O18" i="4"/>
  <c r="E19" i="4"/>
  <c r="F19" i="4"/>
  <c r="H19" i="4" s="1"/>
  <c r="N19" i="4"/>
  <c r="O19" i="4"/>
  <c r="E20" i="4"/>
  <c r="F20" i="4"/>
  <c r="N20" i="4"/>
  <c r="O20" i="4"/>
  <c r="E21" i="4"/>
  <c r="F21" i="4"/>
  <c r="D24" i="4"/>
  <c r="D25" i="4"/>
  <c r="C26" i="4"/>
  <c r="D26" i="4"/>
  <c r="F9" i="1"/>
  <c r="G9" i="1"/>
  <c r="H9" i="1"/>
  <c r="I9" i="1"/>
  <c r="J9" i="1"/>
  <c r="F10" i="1"/>
  <c r="G10" i="1" s="1"/>
  <c r="H10" i="1"/>
  <c r="I10" i="1"/>
  <c r="J10" i="1"/>
  <c r="F11" i="1"/>
  <c r="G11" i="1" s="1"/>
  <c r="H11" i="1"/>
  <c r="I11" i="1"/>
  <c r="J11" i="1"/>
  <c r="F12" i="1"/>
  <c r="G12" i="1" s="1"/>
  <c r="H12" i="1"/>
  <c r="I12" i="1"/>
  <c r="J12" i="1"/>
  <c r="F13" i="1"/>
  <c r="G13" i="1"/>
  <c r="H13" i="1"/>
  <c r="I13" i="1"/>
  <c r="J13" i="1"/>
  <c r="F14" i="1"/>
  <c r="G14" i="1" s="1"/>
  <c r="H14" i="1"/>
  <c r="I14" i="1"/>
  <c r="J14" i="1"/>
  <c r="F15" i="1"/>
  <c r="G15" i="1" s="1"/>
  <c r="H15" i="1"/>
  <c r="I15" i="1"/>
  <c r="J15" i="1"/>
  <c r="F16" i="1"/>
  <c r="G16" i="1" s="1"/>
  <c r="H16" i="1"/>
  <c r="I16" i="1"/>
  <c r="J16" i="1"/>
  <c r="G17" i="1"/>
  <c r="H17" i="1"/>
  <c r="I17" i="1"/>
  <c r="J17" i="1"/>
  <c r="F18" i="1"/>
  <c r="G18" i="1" s="1"/>
  <c r="H18" i="1"/>
  <c r="I18" i="1"/>
  <c r="J18" i="1"/>
  <c r="F19" i="1"/>
  <c r="G19" i="1"/>
  <c r="H19" i="1"/>
  <c r="I19" i="1"/>
  <c r="J19" i="1"/>
  <c r="F20" i="1"/>
  <c r="G20" i="1" s="1"/>
  <c r="H20" i="1"/>
  <c r="I20" i="1"/>
  <c r="J20" i="1"/>
  <c r="F21" i="1"/>
  <c r="G21" i="1"/>
  <c r="H21" i="1"/>
  <c r="I21" i="1"/>
  <c r="J21" i="1"/>
  <c r="F22" i="1"/>
  <c r="G22" i="1" s="1"/>
  <c r="H22" i="1"/>
  <c r="I22" i="1"/>
  <c r="J22" i="1"/>
  <c r="F23" i="1"/>
  <c r="G23" i="1" s="1"/>
  <c r="H23" i="1"/>
  <c r="I23" i="1"/>
  <c r="J23" i="1"/>
  <c r="F24" i="1"/>
  <c r="G24" i="1" s="1"/>
  <c r="H24" i="1"/>
  <c r="I24" i="1"/>
  <c r="J24" i="1"/>
  <c r="F25" i="1"/>
  <c r="G25" i="1"/>
  <c r="H25" i="1"/>
  <c r="I25" i="1"/>
  <c r="J25" i="1"/>
  <c r="F26" i="1"/>
  <c r="G26" i="1" s="1"/>
  <c r="H26" i="1"/>
  <c r="I26" i="1"/>
  <c r="J26" i="1"/>
  <c r="F27" i="1"/>
  <c r="G27" i="1" s="1"/>
  <c r="H27" i="1"/>
  <c r="I27" i="1"/>
  <c r="J27" i="1"/>
  <c r="F28" i="1"/>
  <c r="G28" i="1" s="1"/>
  <c r="H28" i="1"/>
  <c r="I28" i="1"/>
  <c r="J28" i="1"/>
  <c r="H29" i="1"/>
  <c r="I29" i="1"/>
  <c r="J29" i="1"/>
  <c r="F30" i="1"/>
  <c r="G30" i="1" s="1"/>
  <c r="H30" i="1"/>
  <c r="I30" i="1"/>
  <c r="J30" i="1"/>
  <c r="F31" i="1"/>
  <c r="G31" i="1"/>
  <c r="H31" i="1"/>
  <c r="I31" i="1"/>
  <c r="J31" i="1"/>
  <c r="F32" i="1"/>
  <c r="G32" i="1" s="1"/>
  <c r="H32" i="1"/>
  <c r="I32" i="1"/>
  <c r="J32" i="1"/>
  <c r="F33" i="1"/>
  <c r="G33" i="1"/>
  <c r="H33" i="1"/>
  <c r="I33" i="1"/>
  <c r="J33" i="1"/>
  <c r="F34" i="1"/>
  <c r="G34" i="1" s="1"/>
  <c r="H34" i="1"/>
  <c r="I34" i="1"/>
  <c r="J34" i="1"/>
  <c r="F35" i="1"/>
  <c r="G35" i="1" s="1"/>
  <c r="H35" i="1"/>
  <c r="I35" i="1"/>
  <c r="J35" i="1"/>
  <c r="F36" i="1"/>
  <c r="G36" i="1" s="1"/>
  <c r="H36" i="1"/>
  <c r="I36" i="1"/>
  <c r="J36" i="1"/>
  <c r="H37" i="1"/>
  <c r="I37" i="1"/>
  <c r="J37" i="1"/>
  <c r="F38" i="1"/>
  <c r="G38" i="1"/>
  <c r="H38" i="1"/>
  <c r="I38" i="1"/>
  <c r="J38" i="1"/>
  <c r="F39" i="1"/>
  <c r="G39" i="1"/>
  <c r="H39" i="1"/>
  <c r="I39" i="1"/>
  <c r="J39" i="1"/>
  <c r="F40" i="1"/>
  <c r="G40" i="1" s="1"/>
  <c r="H40" i="1"/>
  <c r="I40" i="1"/>
  <c r="J40" i="1"/>
  <c r="H41" i="1"/>
  <c r="I41" i="1"/>
  <c r="J41" i="1"/>
  <c r="F42" i="1"/>
  <c r="G42" i="1"/>
  <c r="H42" i="1"/>
  <c r="I42" i="1"/>
  <c r="J42" i="1"/>
  <c r="F43" i="1"/>
  <c r="G43" i="1" s="1"/>
  <c r="H43" i="1"/>
  <c r="I43" i="1"/>
  <c r="J43" i="1"/>
  <c r="F44" i="1"/>
  <c r="G44" i="1" s="1"/>
  <c r="H44" i="1"/>
  <c r="I44" i="1"/>
  <c r="J44" i="1"/>
  <c r="F45" i="1"/>
  <c r="G45" i="1"/>
  <c r="H45" i="1"/>
  <c r="I45" i="1"/>
  <c r="J45" i="1"/>
  <c r="F46" i="1"/>
  <c r="G46" i="1"/>
  <c r="H46" i="1"/>
  <c r="I46" i="1"/>
  <c r="J46" i="1"/>
  <c r="F47" i="1"/>
  <c r="G47" i="1"/>
  <c r="H47" i="1"/>
  <c r="I47" i="1"/>
  <c r="J47" i="1"/>
  <c r="F48" i="1"/>
  <c r="G48" i="1" s="1"/>
  <c r="H48" i="1"/>
  <c r="I48" i="1"/>
  <c r="J48" i="1"/>
  <c r="F49" i="1"/>
  <c r="G49" i="1"/>
  <c r="H49" i="1"/>
  <c r="I49" i="1"/>
  <c r="J49" i="1"/>
  <c r="F50" i="1"/>
  <c r="G50" i="1"/>
  <c r="C12" i="5" s="1"/>
  <c r="H50" i="1"/>
  <c r="I50" i="1"/>
  <c r="D12" i="5" s="1"/>
  <c r="J50" i="1"/>
  <c r="F51" i="1"/>
  <c r="G51" i="1"/>
  <c r="H51" i="1"/>
  <c r="I51" i="1"/>
  <c r="J51" i="1"/>
  <c r="F52" i="1"/>
  <c r="G52" i="1"/>
  <c r="H52" i="1"/>
  <c r="I52" i="1"/>
  <c r="J52" i="1"/>
  <c r="H53" i="1"/>
  <c r="I53" i="1"/>
  <c r="D32" i="5" s="1"/>
  <c r="J53" i="1"/>
  <c r="F54" i="1"/>
  <c r="G54" i="1" s="1"/>
  <c r="H54" i="1"/>
  <c r="I54" i="1"/>
  <c r="J54" i="1"/>
  <c r="F55" i="1"/>
  <c r="G55" i="1"/>
  <c r="H55" i="1"/>
  <c r="I55" i="1"/>
  <c r="J55" i="1"/>
  <c r="F56" i="1"/>
  <c r="G56" i="1" s="1"/>
  <c r="H56" i="1"/>
  <c r="I56" i="1"/>
  <c r="J56" i="1"/>
  <c r="F57" i="1"/>
  <c r="G57" i="1" s="1"/>
  <c r="H57" i="1"/>
  <c r="I57" i="1"/>
  <c r="J57" i="1"/>
  <c r="F58" i="1"/>
  <c r="G58" i="1" s="1"/>
  <c r="H58" i="1"/>
  <c r="I58" i="1"/>
  <c r="J58" i="1"/>
  <c r="F59" i="1"/>
  <c r="G59" i="1" s="1"/>
  <c r="H59" i="1"/>
  <c r="I59" i="1"/>
  <c r="J59" i="1"/>
  <c r="F60" i="1"/>
  <c r="G60" i="1"/>
  <c r="H60" i="1"/>
  <c r="I60" i="1"/>
  <c r="J60" i="1"/>
  <c r="F61" i="1"/>
  <c r="G61" i="1"/>
  <c r="H61" i="1"/>
  <c r="I61" i="1"/>
  <c r="J61" i="1"/>
  <c r="F62" i="1"/>
  <c r="G62" i="1"/>
  <c r="H62" i="1"/>
  <c r="I62" i="1"/>
  <c r="J62" i="1"/>
  <c r="F63" i="1"/>
  <c r="G63" i="1" s="1"/>
  <c r="H63" i="1"/>
  <c r="I63" i="1"/>
  <c r="J63" i="1"/>
  <c r="F64" i="1"/>
  <c r="G64" i="1" s="1"/>
  <c r="H64" i="1"/>
  <c r="I64" i="1"/>
  <c r="J64" i="1"/>
  <c r="F65" i="1"/>
  <c r="G65" i="1"/>
  <c r="H65" i="1"/>
  <c r="I65" i="1"/>
  <c r="J65" i="1"/>
  <c r="F66" i="1"/>
  <c r="G66" i="1"/>
  <c r="H66" i="1"/>
  <c r="I66" i="1"/>
  <c r="J66" i="1"/>
  <c r="F67" i="1"/>
  <c r="G67" i="1"/>
  <c r="H67" i="1"/>
  <c r="I67" i="1"/>
  <c r="J67" i="1"/>
  <c r="F68" i="1"/>
  <c r="G68" i="1" s="1"/>
  <c r="H68" i="1"/>
  <c r="I68" i="1"/>
  <c r="J68" i="1"/>
  <c r="F69" i="1"/>
  <c r="G69" i="1"/>
  <c r="H69" i="1"/>
  <c r="I69" i="1"/>
  <c r="J69" i="1"/>
  <c r="F70" i="1"/>
  <c r="G70" i="1" s="1"/>
  <c r="H70" i="1"/>
  <c r="I70" i="1"/>
  <c r="J70" i="1"/>
  <c r="F71" i="1"/>
  <c r="G71" i="1" s="1"/>
  <c r="H71" i="1"/>
  <c r="I71" i="1"/>
  <c r="J71" i="1"/>
  <c r="F72" i="1"/>
  <c r="G72" i="1" s="1"/>
  <c r="H72" i="1"/>
  <c r="I72" i="1"/>
  <c r="J72" i="1"/>
  <c r="F73" i="1"/>
  <c r="G73" i="1" s="1"/>
  <c r="H73" i="1"/>
  <c r="I73" i="1"/>
  <c r="J73" i="1"/>
  <c r="F74" i="1"/>
  <c r="G74" i="1"/>
  <c r="H74" i="1"/>
  <c r="I74" i="1"/>
  <c r="J74" i="1"/>
  <c r="F75" i="1"/>
  <c r="G75" i="1" s="1"/>
  <c r="H75" i="1"/>
  <c r="I75" i="1"/>
  <c r="J75" i="1"/>
  <c r="F76" i="1"/>
  <c r="G76" i="1" s="1"/>
  <c r="H76" i="1"/>
  <c r="I76" i="1"/>
  <c r="J76" i="1"/>
  <c r="F77" i="1"/>
  <c r="G77" i="1"/>
  <c r="H77" i="1"/>
  <c r="I77" i="1"/>
  <c r="J77" i="1"/>
  <c r="F78" i="1"/>
  <c r="G78" i="1"/>
  <c r="H78" i="1"/>
  <c r="I78" i="1"/>
  <c r="J78" i="1"/>
  <c r="F79" i="1"/>
  <c r="G79" i="1"/>
  <c r="H79" i="1"/>
  <c r="I79" i="1"/>
  <c r="J79" i="1"/>
  <c r="F80" i="1"/>
  <c r="G80" i="1" s="1"/>
  <c r="H80" i="1"/>
  <c r="I80" i="1"/>
  <c r="J80" i="1"/>
  <c r="F81" i="1"/>
  <c r="G81" i="1" s="1"/>
  <c r="H81" i="1"/>
  <c r="I81" i="1"/>
  <c r="J81" i="1"/>
  <c r="F82" i="1"/>
  <c r="G82" i="1" s="1"/>
  <c r="H82" i="1"/>
  <c r="I82" i="1"/>
  <c r="J82" i="1"/>
  <c r="F83" i="1"/>
  <c r="G83" i="1"/>
  <c r="H83" i="1"/>
  <c r="I83" i="1"/>
  <c r="J83" i="1"/>
  <c r="F84" i="1"/>
  <c r="G84" i="1"/>
  <c r="H84" i="1"/>
  <c r="I84" i="1"/>
  <c r="J84" i="1"/>
  <c r="F85" i="1"/>
  <c r="G85" i="1"/>
  <c r="H85" i="1"/>
  <c r="I85" i="1"/>
  <c r="J85" i="1"/>
  <c r="F86" i="1"/>
  <c r="G86" i="1" s="1"/>
  <c r="H86" i="1"/>
  <c r="I86" i="1"/>
  <c r="J86" i="1"/>
  <c r="F87" i="1"/>
  <c r="G87" i="1"/>
  <c r="H87" i="1"/>
  <c r="I87" i="1"/>
  <c r="J87" i="1"/>
  <c r="F88" i="1"/>
  <c r="G88" i="1" s="1"/>
  <c r="H88" i="1"/>
  <c r="I88" i="1"/>
  <c r="J88" i="1"/>
  <c r="F89" i="1"/>
  <c r="G89" i="1"/>
  <c r="H89" i="1"/>
  <c r="I89" i="1"/>
  <c r="J89" i="1"/>
  <c r="F90" i="1"/>
  <c r="G90" i="1"/>
  <c r="H90" i="1"/>
  <c r="I90" i="1"/>
  <c r="J90" i="1"/>
  <c r="F91" i="1"/>
  <c r="G91" i="1" s="1"/>
  <c r="H91" i="1"/>
  <c r="I91" i="1"/>
  <c r="J91" i="1"/>
  <c r="F92" i="1"/>
  <c r="G92" i="1"/>
  <c r="H92" i="1"/>
  <c r="I92" i="1"/>
  <c r="J92" i="1"/>
  <c r="F93" i="1"/>
  <c r="G93" i="1"/>
  <c r="H93" i="1"/>
  <c r="I93" i="1"/>
  <c r="J93" i="1"/>
  <c r="F94" i="1"/>
  <c r="G94" i="1" s="1"/>
  <c r="H94" i="1"/>
  <c r="I94" i="1"/>
  <c r="J94" i="1"/>
  <c r="F95" i="1"/>
  <c r="G95" i="1" s="1"/>
  <c r="H95" i="1"/>
  <c r="I95" i="1"/>
  <c r="J95" i="1"/>
  <c r="F96" i="1"/>
  <c r="G96" i="1" s="1"/>
  <c r="H96" i="1"/>
  <c r="I96" i="1"/>
  <c r="J96" i="1"/>
  <c r="F97" i="1"/>
  <c r="G97" i="1"/>
  <c r="H97" i="1"/>
  <c r="I97" i="1"/>
  <c r="J97" i="1"/>
  <c r="F98" i="1"/>
  <c r="G98" i="1" s="1"/>
  <c r="H98" i="1"/>
  <c r="I98" i="1"/>
  <c r="J98" i="1"/>
  <c r="F99" i="1"/>
  <c r="G99" i="1" s="1"/>
  <c r="H99" i="1"/>
  <c r="I99" i="1"/>
  <c r="J99" i="1"/>
  <c r="F100" i="1"/>
  <c r="G100" i="1" s="1"/>
  <c r="H100" i="1"/>
  <c r="I100" i="1"/>
  <c r="J100" i="1"/>
  <c r="F101" i="1"/>
  <c r="G101" i="1"/>
  <c r="H101" i="1"/>
  <c r="I101" i="1"/>
  <c r="J101" i="1"/>
  <c r="F102" i="1"/>
  <c r="G102" i="1"/>
  <c r="H102" i="1"/>
  <c r="I102" i="1"/>
  <c r="J102" i="1"/>
  <c r="F103" i="1"/>
  <c r="G103" i="1"/>
  <c r="H103" i="1"/>
  <c r="I103" i="1"/>
  <c r="J103" i="1"/>
  <c r="F104" i="1"/>
  <c r="G104" i="1" s="1"/>
  <c r="H104" i="1"/>
  <c r="I104" i="1"/>
  <c r="J104" i="1"/>
  <c r="F105" i="1"/>
  <c r="G105" i="1" s="1"/>
  <c r="H105" i="1"/>
  <c r="I105" i="1"/>
  <c r="J105" i="1"/>
  <c r="F106" i="1"/>
  <c r="G106" i="1"/>
  <c r="H106" i="1"/>
  <c r="I106" i="1"/>
  <c r="J106" i="1"/>
  <c r="F107" i="1"/>
  <c r="G107" i="1"/>
  <c r="H107" i="1"/>
  <c r="I107" i="1"/>
  <c r="J107" i="1"/>
  <c r="F108" i="1"/>
  <c r="G108" i="1"/>
  <c r="H108" i="1"/>
  <c r="I108" i="1"/>
  <c r="J108" i="1"/>
  <c r="F109" i="1"/>
  <c r="G109" i="1"/>
  <c r="H109" i="1"/>
  <c r="I109" i="1"/>
  <c r="J109" i="1"/>
  <c r="F110" i="1"/>
  <c r="G110" i="1"/>
  <c r="H110" i="1"/>
  <c r="I110" i="1"/>
  <c r="J110" i="1"/>
  <c r="F111" i="1"/>
  <c r="G111" i="1" s="1"/>
  <c r="H111" i="1"/>
  <c r="I111" i="1"/>
  <c r="J111" i="1"/>
  <c r="F112" i="1"/>
  <c r="G112" i="1" s="1"/>
  <c r="H112" i="1"/>
  <c r="I112" i="1"/>
  <c r="J112" i="1"/>
  <c r="F113" i="1"/>
  <c r="G113" i="1"/>
  <c r="H113" i="1"/>
  <c r="I113" i="1"/>
  <c r="J113" i="1"/>
  <c r="F114" i="1"/>
  <c r="G114" i="1" s="1"/>
  <c r="H114" i="1"/>
  <c r="I114" i="1"/>
  <c r="J114" i="1"/>
  <c r="F115" i="1"/>
  <c r="G115" i="1"/>
  <c r="H115" i="1"/>
  <c r="I115" i="1"/>
  <c r="J115" i="1"/>
  <c r="F116" i="1"/>
  <c r="G116" i="1" s="1"/>
  <c r="H116" i="1"/>
  <c r="I116" i="1"/>
  <c r="J116" i="1"/>
  <c r="F117" i="1"/>
  <c r="G117" i="1"/>
  <c r="H117" i="1"/>
  <c r="I117" i="1"/>
  <c r="J117" i="1"/>
  <c r="F118" i="1"/>
  <c r="G118" i="1" s="1"/>
  <c r="H118" i="1"/>
  <c r="I118" i="1"/>
  <c r="J118" i="1"/>
  <c r="F119" i="1"/>
  <c r="G119" i="1"/>
  <c r="H119" i="1"/>
  <c r="I119" i="1"/>
  <c r="J119" i="1"/>
  <c r="F120" i="1"/>
  <c r="G120" i="1" s="1"/>
  <c r="H120" i="1"/>
  <c r="I120" i="1"/>
  <c r="J120" i="1"/>
  <c r="F121" i="1"/>
  <c r="G121" i="1" s="1"/>
  <c r="H121" i="1"/>
  <c r="I121" i="1"/>
  <c r="J121" i="1"/>
  <c r="F122" i="1"/>
  <c r="G122" i="1" s="1"/>
  <c r="H122" i="1"/>
  <c r="I122" i="1"/>
  <c r="J122" i="1"/>
  <c r="F123" i="1"/>
  <c r="G123" i="1" s="1"/>
  <c r="H123" i="1"/>
  <c r="I123" i="1"/>
  <c r="J123" i="1"/>
  <c r="F124" i="1"/>
  <c r="G124" i="1"/>
  <c r="H124" i="1"/>
  <c r="I124" i="1"/>
  <c r="J124" i="1"/>
  <c r="F125" i="1"/>
  <c r="G125" i="1"/>
  <c r="H125" i="1"/>
  <c r="I125" i="1"/>
  <c r="J125" i="1"/>
  <c r="F126" i="1"/>
  <c r="G126" i="1"/>
  <c r="H126" i="1"/>
  <c r="I126" i="1"/>
  <c r="J126" i="1"/>
  <c r="F127" i="1"/>
  <c r="G127" i="1" s="1"/>
  <c r="H127" i="1"/>
  <c r="I127" i="1"/>
  <c r="J127" i="1"/>
  <c r="F128" i="1"/>
  <c r="G128" i="1" s="1"/>
  <c r="H128" i="1"/>
  <c r="I128" i="1"/>
  <c r="J128" i="1"/>
  <c r="F129" i="1"/>
  <c r="G129" i="1"/>
  <c r="H129" i="1"/>
  <c r="I129" i="1"/>
  <c r="J129" i="1"/>
  <c r="F130" i="1"/>
  <c r="G130" i="1"/>
  <c r="H130" i="1"/>
  <c r="I130" i="1"/>
  <c r="J130" i="1"/>
  <c r="F131" i="1"/>
  <c r="G131" i="1"/>
  <c r="H131" i="1"/>
  <c r="I131" i="1"/>
  <c r="J131" i="1"/>
  <c r="F132" i="1"/>
  <c r="G132" i="1" s="1"/>
  <c r="H132" i="1"/>
  <c r="I132" i="1"/>
  <c r="J132" i="1"/>
  <c r="F133" i="1"/>
  <c r="G133" i="1"/>
  <c r="H133" i="1"/>
  <c r="I133" i="1"/>
  <c r="J133" i="1"/>
  <c r="F134" i="1"/>
  <c r="G134" i="1" s="1"/>
  <c r="H134" i="1"/>
  <c r="I134" i="1"/>
  <c r="J134" i="1"/>
  <c r="F135" i="1"/>
  <c r="G135" i="1" s="1"/>
  <c r="H135" i="1"/>
  <c r="I135" i="1"/>
  <c r="J135" i="1"/>
  <c r="F136" i="1"/>
  <c r="G136" i="1" s="1"/>
  <c r="H136" i="1"/>
  <c r="I136" i="1"/>
  <c r="J136" i="1"/>
  <c r="F137" i="1"/>
  <c r="G137" i="1" s="1"/>
  <c r="H137" i="1"/>
  <c r="I137" i="1"/>
  <c r="J137" i="1"/>
  <c r="F138" i="1"/>
  <c r="G138" i="1"/>
  <c r="H138" i="1"/>
  <c r="I138" i="1"/>
  <c r="J138" i="1"/>
  <c r="F139" i="1"/>
  <c r="G139" i="1" s="1"/>
  <c r="H139" i="1"/>
  <c r="I139" i="1"/>
  <c r="J139" i="1"/>
  <c r="F140" i="1"/>
  <c r="G140" i="1" s="1"/>
  <c r="H140" i="1"/>
  <c r="I140" i="1"/>
  <c r="J140" i="1"/>
  <c r="F141" i="1"/>
  <c r="G141" i="1"/>
  <c r="H141" i="1"/>
  <c r="I141" i="1"/>
  <c r="J141" i="1"/>
  <c r="F142" i="1"/>
  <c r="G142" i="1"/>
  <c r="H142" i="1"/>
  <c r="I142" i="1"/>
  <c r="J142" i="1"/>
  <c r="F143" i="1"/>
  <c r="G143" i="1"/>
  <c r="H143" i="1"/>
  <c r="I143" i="1"/>
  <c r="J143" i="1"/>
  <c r="F144" i="1"/>
  <c r="G144" i="1" s="1"/>
  <c r="H144" i="1"/>
  <c r="I144" i="1"/>
  <c r="J144" i="1"/>
  <c r="F145" i="1"/>
  <c r="G145" i="1" s="1"/>
  <c r="H145" i="1"/>
  <c r="I145" i="1"/>
  <c r="J145" i="1"/>
  <c r="F146" i="1"/>
  <c r="G146" i="1" s="1"/>
  <c r="H146" i="1"/>
  <c r="I146" i="1"/>
  <c r="J146" i="1"/>
  <c r="F147" i="1"/>
  <c r="G147" i="1"/>
  <c r="H147" i="1"/>
  <c r="I147" i="1"/>
  <c r="J147" i="1"/>
  <c r="F148" i="1"/>
  <c r="G148" i="1"/>
  <c r="H148" i="1"/>
  <c r="I148" i="1"/>
  <c r="J148" i="1"/>
  <c r="F149" i="1"/>
  <c r="G149" i="1"/>
  <c r="H149" i="1"/>
  <c r="I149" i="1"/>
  <c r="J149" i="1"/>
  <c r="F150" i="1"/>
  <c r="G150" i="1" s="1"/>
  <c r="H150" i="1"/>
  <c r="I150" i="1"/>
  <c r="J150" i="1"/>
  <c r="F151" i="1"/>
  <c r="G151" i="1"/>
  <c r="H151" i="1"/>
  <c r="I151" i="1"/>
  <c r="J151" i="1"/>
  <c r="F152" i="1"/>
  <c r="G152" i="1" s="1"/>
  <c r="H152" i="1"/>
  <c r="I152" i="1"/>
  <c r="J152" i="1"/>
  <c r="F153" i="1"/>
  <c r="G153" i="1"/>
  <c r="H153" i="1"/>
  <c r="I153" i="1"/>
  <c r="J153" i="1"/>
  <c r="F154" i="1"/>
  <c r="G154" i="1"/>
  <c r="H154" i="1"/>
  <c r="I154" i="1"/>
  <c r="J154" i="1"/>
  <c r="F155" i="1"/>
  <c r="G155" i="1" s="1"/>
  <c r="H155" i="1"/>
  <c r="I155" i="1"/>
  <c r="J155" i="1"/>
  <c r="F156" i="1"/>
  <c r="G156" i="1"/>
  <c r="H156" i="1"/>
  <c r="I156" i="1"/>
  <c r="J156" i="1"/>
  <c r="F157" i="1"/>
  <c r="G157" i="1"/>
  <c r="H157" i="1"/>
  <c r="I157" i="1"/>
  <c r="J157" i="1"/>
  <c r="F158" i="1"/>
  <c r="G158" i="1" s="1"/>
  <c r="H158" i="1"/>
  <c r="I158" i="1"/>
  <c r="J158" i="1"/>
  <c r="F159" i="1"/>
  <c r="G159" i="1" s="1"/>
  <c r="H159" i="1"/>
  <c r="I159" i="1"/>
  <c r="J159" i="1"/>
  <c r="F160" i="1"/>
  <c r="G160" i="1" s="1"/>
  <c r="H160" i="1"/>
  <c r="I160" i="1"/>
  <c r="J160" i="1"/>
  <c r="F161" i="1"/>
  <c r="G161" i="1"/>
  <c r="H161" i="1"/>
  <c r="I161" i="1"/>
  <c r="J161" i="1"/>
  <c r="F162" i="1"/>
  <c r="G162" i="1" s="1"/>
  <c r="H162" i="1"/>
  <c r="I162" i="1"/>
  <c r="J162" i="1"/>
  <c r="F163" i="1"/>
  <c r="G163" i="1" s="1"/>
  <c r="H163" i="1"/>
  <c r="I163" i="1"/>
  <c r="J163" i="1"/>
  <c r="F164" i="1"/>
  <c r="G164" i="1" s="1"/>
  <c r="H164" i="1"/>
  <c r="I164" i="1"/>
  <c r="J164" i="1"/>
  <c r="F165" i="1"/>
  <c r="G165" i="1"/>
  <c r="H165" i="1"/>
  <c r="I165" i="1"/>
  <c r="J165" i="1"/>
  <c r="F166" i="1"/>
  <c r="G166" i="1"/>
  <c r="H166" i="1"/>
  <c r="I166" i="1"/>
  <c r="J166" i="1"/>
  <c r="F167" i="1"/>
  <c r="G167" i="1"/>
  <c r="H167" i="1"/>
  <c r="I167" i="1"/>
  <c r="J167" i="1"/>
  <c r="F168" i="1"/>
  <c r="G168" i="1" s="1"/>
  <c r="H168" i="1"/>
  <c r="I168" i="1"/>
  <c r="J168" i="1"/>
  <c r="F169" i="1"/>
  <c r="G169" i="1" s="1"/>
  <c r="H169" i="1"/>
  <c r="I169" i="1"/>
  <c r="J169" i="1"/>
  <c r="F170" i="1"/>
  <c r="G170" i="1"/>
  <c r="H170" i="1"/>
  <c r="I170" i="1"/>
  <c r="J170" i="1"/>
  <c r="F171" i="1"/>
  <c r="G171" i="1"/>
  <c r="H171" i="1"/>
  <c r="I171" i="1"/>
  <c r="J171" i="1"/>
  <c r="F172" i="1"/>
  <c r="G172" i="1"/>
  <c r="H172" i="1"/>
  <c r="I172" i="1"/>
  <c r="J172" i="1"/>
  <c r="F173" i="1"/>
  <c r="G173" i="1"/>
  <c r="H173" i="1"/>
  <c r="I173" i="1"/>
  <c r="J173" i="1"/>
  <c r="F174" i="1"/>
  <c r="G174" i="1"/>
  <c r="H174" i="1"/>
  <c r="I174" i="1"/>
  <c r="J174" i="1"/>
  <c r="F175" i="1"/>
  <c r="G175" i="1" s="1"/>
  <c r="H175" i="1"/>
  <c r="I175" i="1"/>
  <c r="J175" i="1"/>
  <c r="F176" i="1"/>
  <c r="G176" i="1" s="1"/>
  <c r="H176" i="1"/>
  <c r="I176" i="1"/>
  <c r="J176" i="1"/>
  <c r="F177" i="1"/>
  <c r="G177" i="1"/>
  <c r="H177" i="1"/>
  <c r="I177" i="1"/>
  <c r="J177" i="1"/>
  <c r="F178" i="1"/>
  <c r="G178" i="1" s="1"/>
  <c r="H178" i="1"/>
  <c r="I178" i="1"/>
  <c r="J178" i="1"/>
  <c r="F179" i="1"/>
  <c r="G179" i="1"/>
  <c r="H179" i="1"/>
  <c r="I179" i="1"/>
  <c r="J179" i="1"/>
  <c r="F180" i="1"/>
  <c r="G180" i="1" s="1"/>
  <c r="H180" i="1"/>
  <c r="I180" i="1"/>
  <c r="J180" i="1"/>
  <c r="F181" i="1"/>
  <c r="G181" i="1"/>
  <c r="H181" i="1"/>
  <c r="I181" i="1"/>
  <c r="J181" i="1"/>
  <c r="F182" i="1"/>
  <c r="G182" i="1" s="1"/>
  <c r="H182" i="1"/>
  <c r="I182" i="1"/>
  <c r="J182" i="1"/>
  <c r="F183" i="1"/>
  <c r="G183" i="1"/>
  <c r="H183" i="1"/>
  <c r="I183" i="1"/>
  <c r="J183" i="1"/>
  <c r="F184" i="1"/>
  <c r="G184" i="1" s="1"/>
  <c r="H184" i="1"/>
  <c r="I184" i="1"/>
  <c r="J184" i="1"/>
  <c r="F185" i="1"/>
  <c r="G185" i="1" s="1"/>
  <c r="H185" i="1"/>
  <c r="I185" i="1"/>
  <c r="J185" i="1"/>
  <c r="F186" i="1"/>
  <c r="G186" i="1" s="1"/>
  <c r="H186" i="1"/>
  <c r="I186" i="1"/>
  <c r="J186" i="1"/>
  <c r="F187" i="1"/>
  <c r="G187" i="1" s="1"/>
  <c r="H187" i="1"/>
  <c r="I187" i="1"/>
  <c r="J187" i="1"/>
  <c r="F188" i="1"/>
  <c r="G188" i="1"/>
  <c r="H188" i="1"/>
  <c r="I188" i="1"/>
  <c r="J188" i="1"/>
  <c r="F189" i="1"/>
  <c r="G189" i="1"/>
  <c r="H189" i="1"/>
  <c r="I189" i="1"/>
  <c r="J189" i="1"/>
  <c r="F190" i="1"/>
  <c r="G190" i="1"/>
  <c r="H190" i="1"/>
  <c r="I190" i="1"/>
  <c r="J190" i="1"/>
  <c r="F191" i="1"/>
  <c r="G191" i="1" s="1"/>
  <c r="H191" i="1"/>
  <c r="I191" i="1"/>
  <c r="J191" i="1"/>
  <c r="F192" i="1"/>
  <c r="G192" i="1" s="1"/>
  <c r="H192" i="1"/>
  <c r="I192" i="1"/>
  <c r="J192" i="1"/>
  <c r="F193" i="1"/>
  <c r="G193" i="1"/>
  <c r="H193" i="1"/>
  <c r="I193" i="1"/>
  <c r="J193" i="1"/>
  <c r="F194" i="1"/>
  <c r="G194" i="1"/>
  <c r="H194" i="1"/>
  <c r="I194" i="1"/>
  <c r="J194" i="1"/>
  <c r="F195" i="1"/>
  <c r="G195" i="1"/>
  <c r="H195" i="1"/>
  <c r="I195" i="1"/>
  <c r="J195" i="1"/>
  <c r="F196" i="1"/>
  <c r="G196" i="1" s="1"/>
  <c r="H196" i="1"/>
  <c r="I196" i="1"/>
  <c r="J196" i="1"/>
  <c r="F197" i="1"/>
  <c r="G197" i="1"/>
  <c r="H197" i="1"/>
  <c r="I197" i="1"/>
  <c r="J197" i="1"/>
  <c r="F198" i="1"/>
  <c r="G198" i="1" s="1"/>
  <c r="H198" i="1"/>
  <c r="I198" i="1"/>
  <c r="J198" i="1"/>
  <c r="F199" i="1"/>
  <c r="G199" i="1" s="1"/>
  <c r="H199" i="1"/>
  <c r="I199" i="1"/>
  <c r="J199" i="1"/>
  <c r="F200" i="1"/>
  <c r="G200" i="1" s="1"/>
  <c r="H200" i="1"/>
  <c r="I200" i="1"/>
  <c r="J200" i="1"/>
  <c r="F201" i="1"/>
  <c r="G201" i="1" s="1"/>
  <c r="H201" i="1"/>
  <c r="I201" i="1"/>
  <c r="J201" i="1"/>
  <c r="F202" i="1"/>
  <c r="G202" i="1"/>
  <c r="H202" i="1"/>
  <c r="I202" i="1"/>
  <c r="J202" i="1"/>
  <c r="F203" i="1"/>
  <c r="G203" i="1" s="1"/>
  <c r="H203" i="1"/>
  <c r="I203" i="1"/>
  <c r="J203" i="1"/>
  <c r="F204" i="1"/>
  <c r="G204" i="1" s="1"/>
  <c r="H204" i="1"/>
  <c r="I204" i="1"/>
  <c r="J204" i="1"/>
  <c r="F205" i="1"/>
  <c r="G205" i="1"/>
  <c r="H205" i="1"/>
  <c r="I205" i="1"/>
  <c r="J205" i="1"/>
  <c r="F206" i="1"/>
  <c r="G206" i="1"/>
  <c r="H206" i="1"/>
  <c r="I206" i="1"/>
  <c r="J206" i="1"/>
  <c r="F207" i="1"/>
  <c r="G207" i="1"/>
  <c r="H207" i="1"/>
  <c r="I207" i="1"/>
  <c r="J207" i="1"/>
  <c r="F208" i="1"/>
  <c r="G208" i="1" s="1"/>
  <c r="H208" i="1"/>
  <c r="I208" i="1"/>
  <c r="J208" i="1"/>
  <c r="F209" i="1"/>
  <c r="G209" i="1" s="1"/>
  <c r="H209" i="1"/>
  <c r="I209" i="1"/>
  <c r="J209" i="1"/>
  <c r="F210" i="1"/>
  <c r="G210" i="1" s="1"/>
  <c r="H210" i="1"/>
  <c r="I210" i="1"/>
  <c r="J210" i="1"/>
  <c r="F211" i="1"/>
  <c r="G211" i="1"/>
  <c r="H211" i="1"/>
  <c r="I211" i="1"/>
  <c r="J211" i="1"/>
  <c r="F212" i="1"/>
  <c r="G212" i="1"/>
  <c r="H212" i="1"/>
  <c r="I212" i="1"/>
  <c r="J212" i="1"/>
  <c r="F213" i="1"/>
  <c r="G213" i="1"/>
  <c r="H213" i="1"/>
  <c r="I213" i="1"/>
  <c r="J213" i="1"/>
  <c r="F214" i="1"/>
  <c r="G214" i="1" s="1"/>
  <c r="H214" i="1"/>
  <c r="I214" i="1"/>
  <c r="J214" i="1"/>
  <c r="F215" i="1"/>
  <c r="G215" i="1"/>
  <c r="H215" i="1"/>
  <c r="I215" i="1"/>
  <c r="J215" i="1"/>
  <c r="F216" i="1"/>
  <c r="G216" i="1" s="1"/>
  <c r="H216" i="1"/>
  <c r="I216" i="1"/>
  <c r="J216" i="1"/>
  <c r="F217" i="1"/>
  <c r="G217" i="1"/>
  <c r="H217" i="1"/>
  <c r="I217" i="1"/>
  <c r="J217" i="1"/>
  <c r="F218" i="1"/>
  <c r="G218" i="1"/>
  <c r="H218" i="1"/>
  <c r="I218" i="1"/>
  <c r="J218" i="1"/>
  <c r="F219" i="1"/>
  <c r="G219" i="1" s="1"/>
  <c r="H219" i="1"/>
  <c r="I219" i="1"/>
  <c r="J219" i="1"/>
  <c r="F220" i="1"/>
  <c r="G220" i="1"/>
  <c r="H220" i="1"/>
  <c r="I220" i="1"/>
  <c r="J220" i="1"/>
  <c r="G221" i="1"/>
  <c r="H221" i="1"/>
  <c r="I221" i="1"/>
  <c r="J221" i="1"/>
  <c r="F222" i="1"/>
  <c r="G222" i="1"/>
  <c r="H222" i="1"/>
  <c r="I222" i="1"/>
  <c r="J222" i="1"/>
  <c r="F223" i="1"/>
  <c r="G223" i="1"/>
  <c r="H223" i="1"/>
  <c r="I223" i="1"/>
  <c r="J223" i="1"/>
  <c r="F224" i="1"/>
  <c r="G224" i="1" s="1"/>
  <c r="H224" i="1"/>
  <c r="I224" i="1"/>
  <c r="J224" i="1"/>
  <c r="F225" i="1"/>
  <c r="G225" i="1" s="1"/>
  <c r="H225" i="1"/>
  <c r="I225" i="1"/>
  <c r="J225" i="1"/>
  <c r="F226" i="1"/>
  <c r="G226" i="1"/>
  <c r="H226" i="1"/>
  <c r="I226" i="1"/>
  <c r="J226" i="1"/>
  <c r="F227" i="1"/>
  <c r="G227" i="1"/>
  <c r="H227" i="1"/>
  <c r="I227" i="1"/>
  <c r="J227" i="1"/>
  <c r="F228" i="1"/>
  <c r="G228" i="1"/>
  <c r="H228" i="1"/>
  <c r="I228" i="1"/>
  <c r="J228" i="1"/>
  <c r="F229" i="1"/>
  <c r="G229" i="1"/>
  <c r="H229" i="1"/>
  <c r="I229" i="1"/>
  <c r="J229" i="1"/>
  <c r="F230" i="1"/>
  <c r="G230" i="1"/>
  <c r="H230" i="1"/>
  <c r="I230" i="1"/>
  <c r="J230" i="1"/>
  <c r="F231" i="1"/>
  <c r="G231" i="1" s="1"/>
  <c r="H231" i="1"/>
  <c r="I231" i="1"/>
  <c r="J231" i="1"/>
  <c r="F232" i="1"/>
  <c r="G232" i="1" s="1"/>
  <c r="H232" i="1"/>
  <c r="I232" i="1"/>
  <c r="J232" i="1"/>
  <c r="F233" i="1"/>
  <c r="G233" i="1"/>
  <c r="H233" i="1"/>
  <c r="I233" i="1"/>
  <c r="J233" i="1"/>
  <c r="F234" i="1"/>
  <c r="G234" i="1" s="1"/>
  <c r="H234" i="1"/>
  <c r="I234" i="1"/>
  <c r="J234" i="1"/>
  <c r="F235" i="1"/>
  <c r="G235" i="1"/>
  <c r="H235" i="1"/>
  <c r="I235" i="1"/>
  <c r="J235" i="1"/>
  <c r="F236" i="1"/>
  <c r="G236" i="1" s="1"/>
  <c r="H236" i="1"/>
  <c r="I236" i="1"/>
  <c r="J236" i="1"/>
  <c r="F237" i="1"/>
  <c r="G237" i="1"/>
  <c r="H237" i="1"/>
  <c r="I237" i="1"/>
  <c r="J237" i="1"/>
  <c r="F238" i="1"/>
  <c r="G238" i="1" s="1"/>
  <c r="H238" i="1"/>
  <c r="I238" i="1"/>
  <c r="J238" i="1"/>
  <c r="F239" i="1"/>
  <c r="G239" i="1"/>
  <c r="H239" i="1"/>
  <c r="I239" i="1"/>
  <c r="J239" i="1"/>
  <c r="F240" i="1"/>
  <c r="G240" i="1" s="1"/>
  <c r="H240" i="1"/>
  <c r="I240" i="1"/>
  <c r="J240" i="1"/>
  <c r="F241" i="1"/>
  <c r="G241" i="1" s="1"/>
  <c r="H241" i="1"/>
  <c r="I241" i="1"/>
  <c r="J241" i="1"/>
  <c r="F242" i="1"/>
  <c r="G242" i="1" s="1"/>
  <c r="H242" i="1"/>
  <c r="I242" i="1"/>
  <c r="J242" i="1"/>
  <c r="F243" i="1"/>
  <c r="G243" i="1" s="1"/>
  <c r="H243" i="1"/>
  <c r="I243" i="1"/>
  <c r="J243" i="1"/>
  <c r="F244" i="1"/>
  <c r="G244" i="1"/>
  <c r="H244" i="1"/>
  <c r="I244" i="1"/>
  <c r="J244" i="1"/>
  <c r="F245" i="1"/>
  <c r="G245" i="1"/>
  <c r="H245" i="1"/>
  <c r="I245" i="1"/>
  <c r="J245" i="1"/>
  <c r="F246" i="1"/>
  <c r="G246" i="1"/>
  <c r="H246" i="1"/>
  <c r="I246" i="1"/>
  <c r="J246" i="1"/>
  <c r="F247" i="1"/>
  <c r="G247" i="1" s="1"/>
  <c r="H247" i="1"/>
  <c r="I247" i="1"/>
  <c r="J247" i="1"/>
  <c r="F248" i="1"/>
  <c r="G248" i="1" s="1"/>
  <c r="H248" i="1"/>
  <c r="I248" i="1"/>
  <c r="J248" i="1"/>
  <c r="F249" i="1"/>
  <c r="G249" i="1"/>
  <c r="H249" i="1"/>
  <c r="I249" i="1"/>
  <c r="J249" i="1"/>
  <c r="F250" i="1"/>
  <c r="G250" i="1"/>
  <c r="H250" i="1"/>
  <c r="I250" i="1"/>
  <c r="J250" i="1"/>
  <c r="F251" i="1"/>
  <c r="G251" i="1"/>
  <c r="H251" i="1"/>
  <c r="I251" i="1"/>
  <c r="J251" i="1"/>
  <c r="F252" i="1"/>
  <c r="G252" i="1" s="1"/>
  <c r="H252" i="1"/>
  <c r="I252" i="1"/>
  <c r="J252" i="1"/>
  <c r="F253" i="1"/>
  <c r="G253" i="1"/>
  <c r="H253" i="1"/>
  <c r="I253" i="1"/>
  <c r="J253" i="1"/>
  <c r="F254" i="1"/>
  <c r="G254" i="1" s="1"/>
  <c r="H254" i="1"/>
  <c r="I254" i="1"/>
  <c r="J254" i="1"/>
  <c r="F255" i="1"/>
  <c r="G255" i="1" s="1"/>
  <c r="H255" i="1"/>
  <c r="I255" i="1"/>
  <c r="J255" i="1"/>
  <c r="F256" i="1"/>
  <c r="G256" i="1" s="1"/>
  <c r="H256" i="1"/>
  <c r="I256" i="1"/>
  <c r="J256" i="1"/>
  <c r="F257" i="1"/>
  <c r="G257" i="1" s="1"/>
  <c r="H257" i="1"/>
  <c r="I257" i="1"/>
  <c r="J257" i="1"/>
  <c r="F258" i="1"/>
  <c r="G258" i="1"/>
  <c r="H258" i="1"/>
  <c r="I258" i="1"/>
  <c r="J258" i="1"/>
  <c r="F259" i="1"/>
  <c r="G259" i="1" s="1"/>
  <c r="H259" i="1"/>
  <c r="I259" i="1"/>
  <c r="J259" i="1"/>
  <c r="F260" i="1"/>
  <c r="G260" i="1" s="1"/>
  <c r="H260" i="1"/>
  <c r="I260" i="1"/>
  <c r="J260" i="1"/>
  <c r="G261" i="1"/>
  <c r="H261" i="1"/>
  <c r="I261" i="1"/>
  <c r="J261" i="1"/>
  <c r="F262" i="1"/>
  <c r="G262" i="1" s="1"/>
  <c r="H262" i="1"/>
  <c r="I262" i="1"/>
  <c r="J262" i="1"/>
  <c r="F263" i="1"/>
  <c r="G263" i="1"/>
  <c r="H263" i="1"/>
  <c r="I263" i="1"/>
  <c r="J263" i="1"/>
  <c r="F264" i="1"/>
  <c r="G264" i="1" s="1"/>
  <c r="H264" i="1"/>
  <c r="I264" i="1"/>
  <c r="J264" i="1"/>
  <c r="F265" i="1"/>
  <c r="G265" i="1" s="1"/>
  <c r="H265" i="1"/>
  <c r="I265" i="1"/>
  <c r="J265" i="1"/>
  <c r="F266" i="1"/>
  <c r="G266" i="1" s="1"/>
  <c r="H266" i="1"/>
  <c r="I266" i="1"/>
  <c r="J266" i="1"/>
  <c r="F267" i="1"/>
  <c r="G267" i="1"/>
  <c r="H267" i="1"/>
  <c r="I267" i="1"/>
  <c r="J267" i="1"/>
  <c r="F268" i="1"/>
  <c r="G268" i="1"/>
  <c r="H268" i="1"/>
  <c r="I268" i="1"/>
  <c r="J268" i="1"/>
  <c r="F269" i="1"/>
  <c r="G269" i="1"/>
  <c r="H269" i="1"/>
  <c r="I269" i="1"/>
  <c r="J269" i="1"/>
  <c r="F270" i="1"/>
  <c r="G270" i="1" s="1"/>
  <c r="H270" i="1"/>
  <c r="I270" i="1"/>
  <c r="J270" i="1"/>
  <c r="F271" i="1"/>
  <c r="G271" i="1"/>
  <c r="H271" i="1"/>
  <c r="I271" i="1"/>
  <c r="J271" i="1"/>
  <c r="F272" i="1"/>
  <c r="G272" i="1" s="1"/>
  <c r="H272" i="1"/>
  <c r="I272" i="1"/>
  <c r="J272" i="1"/>
  <c r="F273" i="1"/>
  <c r="G273" i="1" s="1"/>
  <c r="H273" i="1"/>
  <c r="I273" i="1"/>
  <c r="J273" i="1"/>
  <c r="F274" i="1"/>
  <c r="G274" i="1" s="1"/>
  <c r="H274" i="1"/>
  <c r="I274" i="1"/>
  <c r="J274" i="1"/>
  <c r="F275" i="1"/>
  <c r="G275" i="1"/>
  <c r="H275" i="1"/>
  <c r="I275" i="1"/>
  <c r="J275" i="1"/>
  <c r="F276" i="1"/>
  <c r="G276" i="1"/>
  <c r="C23" i="5" s="1"/>
  <c r="H276" i="1"/>
  <c r="I276" i="1"/>
  <c r="D23" i="5" s="1"/>
  <c r="J276" i="1"/>
  <c r="F277" i="1"/>
  <c r="G277" i="1"/>
  <c r="H277" i="1"/>
  <c r="I277" i="1"/>
  <c r="J277" i="1"/>
  <c r="F278" i="1"/>
  <c r="G278" i="1"/>
  <c r="H278" i="1"/>
  <c r="I278" i="1"/>
  <c r="J278" i="1"/>
  <c r="F279" i="1"/>
  <c r="G279" i="1"/>
  <c r="H279" i="1"/>
  <c r="I279" i="1"/>
  <c r="J279" i="1"/>
  <c r="F280" i="1"/>
  <c r="G280" i="1" s="1"/>
  <c r="H280" i="1"/>
  <c r="I280" i="1"/>
  <c r="J280" i="1"/>
  <c r="F281" i="1"/>
  <c r="G281" i="1" s="1"/>
  <c r="H281" i="1"/>
  <c r="I281" i="1"/>
  <c r="J281" i="1"/>
  <c r="F282" i="1"/>
  <c r="G282" i="1" s="1"/>
  <c r="H282" i="1"/>
  <c r="I282" i="1"/>
  <c r="J282" i="1"/>
  <c r="F283" i="1"/>
  <c r="G283" i="1"/>
  <c r="H283" i="1"/>
  <c r="I283" i="1"/>
  <c r="J283" i="1"/>
  <c r="F284" i="1"/>
  <c r="G284" i="1"/>
  <c r="H284" i="1"/>
  <c r="I284" i="1"/>
  <c r="J284" i="1"/>
  <c r="F285" i="1"/>
  <c r="G285" i="1"/>
  <c r="H285" i="1"/>
  <c r="I285" i="1"/>
  <c r="J285" i="1"/>
  <c r="F286" i="1"/>
  <c r="G286" i="1"/>
  <c r="H286" i="1"/>
  <c r="I286" i="1"/>
  <c r="J286" i="1"/>
  <c r="F287" i="1"/>
  <c r="G287" i="1"/>
  <c r="H287" i="1"/>
  <c r="I287" i="1"/>
  <c r="J287" i="1"/>
  <c r="F288" i="1"/>
  <c r="G288" i="1" s="1"/>
  <c r="H288" i="1"/>
  <c r="I288" i="1"/>
  <c r="J288" i="1"/>
  <c r="F289" i="1"/>
  <c r="G289" i="1" s="1"/>
  <c r="H289" i="1"/>
  <c r="I289" i="1"/>
  <c r="J289" i="1"/>
  <c r="F290" i="1"/>
  <c r="G290" i="1" s="1"/>
  <c r="H290" i="1"/>
  <c r="I290" i="1"/>
  <c r="J290" i="1"/>
  <c r="F291" i="1"/>
  <c r="G291" i="1"/>
  <c r="H291" i="1"/>
  <c r="I291" i="1"/>
  <c r="J291" i="1"/>
  <c r="F292" i="1"/>
  <c r="G292" i="1"/>
  <c r="H292" i="1"/>
  <c r="I292" i="1"/>
  <c r="J292" i="1"/>
  <c r="F293" i="1"/>
  <c r="G293" i="1"/>
  <c r="H293" i="1"/>
  <c r="I293" i="1"/>
  <c r="J293" i="1"/>
  <c r="F294" i="1"/>
  <c r="G294" i="1"/>
  <c r="H294" i="1"/>
  <c r="I294" i="1"/>
  <c r="J294" i="1"/>
  <c r="F295" i="1"/>
  <c r="G295" i="1"/>
  <c r="H295" i="1"/>
  <c r="I295" i="1"/>
  <c r="J295" i="1"/>
  <c r="F296" i="1"/>
  <c r="G296" i="1" s="1"/>
  <c r="H296" i="1"/>
  <c r="I296" i="1"/>
  <c r="J296" i="1"/>
  <c r="F297" i="1"/>
  <c r="G297" i="1" s="1"/>
  <c r="H297" i="1"/>
  <c r="I297" i="1"/>
  <c r="J297" i="1"/>
  <c r="F298" i="1"/>
  <c r="G298" i="1" s="1"/>
  <c r="H298" i="1"/>
  <c r="I298" i="1"/>
  <c r="J298" i="1"/>
  <c r="F299" i="1"/>
  <c r="G299" i="1"/>
  <c r="H299" i="1"/>
  <c r="I299" i="1"/>
  <c r="J299" i="1"/>
  <c r="F300" i="1"/>
  <c r="G300" i="1"/>
  <c r="H300" i="1"/>
  <c r="I300" i="1"/>
  <c r="J300" i="1"/>
  <c r="F301" i="1"/>
  <c r="G301" i="1"/>
  <c r="H301" i="1"/>
  <c r="I301" i="1"/>
  <c r="J301" i="1"/>
  <c r="F302" i="1"/>
  <c r="G302" i="1"/>
  <c r="H302" i="1"/>
  <c r="I302" i="1"/>
  <c r="J302" i="1"/>
  <c r="F303" i="1"/>
  <c r="G303" i="1"/>
  <c r="H303" i="1"/>
  <c r="I303" i="1"/>
  <c r="J303" i="1"/>
  <c r="F304" i="1"/>
  <c r="G304" i="1" s="1"/>
  <c r="H304" i="1"/>
  <c r="I304" i="1"/>
  <c r="J304" i="1"/>
  <c r="F305" i="1"/>
  <c r="G305" i="1" s="1"/>
  <c r="H305" i="1"/>
  <c r="I305" i="1"/>
  <c r="J305" i="1"/>
  <c r="F306" i="1"/>
  <c r="G306" i="1" s="1"/>
  <c r="H306" i="1"/>
  <c r="I306" i="1"/>
  <c r="J306" i="1"/>
  <c r="F307" i="1"/>
  <c r="G307" i="1"/>
  <c r="H307" i="1"/>
  <c r="I307" i="1"/>
  <c r="J307" i="1"/>
  <c r="F308" i="1"/>
  <c r="G308" i="1"/>
  <c r="H308" i="1"/>
  <c r="I308" i="1"/>
  <c r="J308" i="1"/>
  <c r="F309" i="1"/>
  <c r="G309" i="1"/>
  <c r="H309" i="1"/>
  <c r="I309" i="1"/>
  <c r="J309" i="1"/>
  <c r="F310" i="1"/>
  <c r="G310" i="1"/>
  <c r="H310" i="1"/>
  <c r="I310" i="1"/>
  <c r="J310" i="1"/>
  <c r="F311" i="1"/>
  <c r="G311" i="1"/>
  <c r="H311" i="1"/>
  <c r="I311" i="1"/>
  <c r="J311" i="1"/>
  <c r="F312" i="1"/>
  <c r="G312" i="1" s="1"/>
  <c r="H312" i="1"/>
  <c r="I312" i="1"/>
  <c r="J312" i="1"/>
  <c r="F313" i="1"/>
  <c r="G313" i="1" s="1"/>
  <c r="H313" i="1"/>
  <c r="I313" i="1"/>
  <c r="J313" i="1"/>
  <c r="F314" i="1"/>
  <c r="G314" i="1" s="1"/>
  <c r="H314" i="1"/>
  <c r="I314" i="1"/>
  <c r="J314" i="1"/>
  <c r="F315" i="1"/>
  <c r="G315" i="1"/>
  <c r="H315" i="1"/>
  <c r="I315" i="1"/>
  <c r="J315" i="1"/>
  <c r="F316" i="1"/>
  <c r="G316" i="1"/>
  <c r="H316" i="1"/>
  <c r="I316" i="1"/>
  <c r="J316" i="1"/>
  <c r="F317" i="1"/>
  <c r="G317" i="1"/>
  <c r="H317" i="1"/>
  <c r="I317" i="1"/>
  <c r="J317" i="1"/>
  <c r="F318" i="1"/>
  <c r="G318" i="1"/>
  <c r="H318" i="1"/>
  <c r="I318" i="1"/>
  <c r="J318" i="1"/>
  <c r="F319" i="1"/>
  <c r="G319" i="1"/>
  <c r="H319" i="1"/>
  <c r="I319" i="1"/>
  <c r="J319" i="1"/>
  <c r="F320" i="1"/>
  <c r="G320" i="1" s="1"/>
  <c r="H320" i="1"/>
  <c r="I320" i="1"/>
  <c r="J320" i="1"/>
  <c r="F321" i="1"/>
  <c r="G321" i="1" s="1"/>
  <c r="H321" i="1"/>
  <c r="I321" i="1"/>
  <c r="J321" i="1"/>
  <c r="F322" i="1"/>
  <c r="G322" i="1" s="1"/>
  <c r="H322" i="1"/>
  <c r="I322" i="1"/>
  <c r="J322" i="1"/>
  <c r="F323" i="1"/>
  <c r="G323" i="1"/>
  <c r="H323" i="1"/>
  <c r="I323" i="1"/>
  <c r="J323" i="1"/>
  <c r="F324" i="1"/>
  <c r="G324" i="1"/>
  <c r="H324" i="1"/>
  <c r="I324" i="1"/>
  <c r="J324" i="1"/>
  <c r="F325" i="1"/>
  <c r="G325" i="1"/>
  <c r="H325" i="1"/>
  <c r="I325" i="1"/>
  <c r="J325" i="1"/>
  <c r="F326" i="1"/>
  <c r="G326" i="1"/>
  <c r="H326" i="1"/>
  <c r="I326" i="1"/>
  <c r="J326" i="1"/>
  <c r="F327" i="1"/>
  <c r="G327" i="1"/>
  <c r="H327" i="1"/>
  <c r="I327" i="1"/>
  <c r="J327" i="1"/>
  <c r="F328" i="1"/>
  <c r="G328" i="1" s="1"/>
  <c r="H328" i="1"/>
  <c r="I328" i="1"/>
  <c r="J328" i="1"/>
  <c r="F329" i="1"/>
  <c r="G329" i="1" s="1"/>
  <c r="H329" i="1"/>
  <c r="I329" i="1"/>
  <c r="J329" i="1"/>
  <c r="F330" i="1"/>
  <c r="G330" i="1" s="1"/>
  <c r="H330" i="1"/>
  <c r="I330" i="1"/>
  <c r="J330" i="1"/>
  <c r="F331" i="1"/>
  <c r="G331" i="1"/>
  <c r="H331" i="1"/>
  <c r="I331" i="1"/>
  <c r="J331" i="1"/>
  <c r="F332" i="1"/>
  <c r="G332" i="1"/>
  <c r="H332" i="1"/>
  <c r="I332" i="1"/>
  <c r="J332" i="1"/>
  <c r="F333" i="1"/>
  <c r="G333" i="1"/>
  <c r="H333" i="1"/>
  <c r="I333" i="1"/>
  <c r="J333" i="1"/>
  <c r="F334" i="1"/>
  <c r="G334" i="1"/>
  <c r="H334" i="1"/>
  <c r="I334" i="1"/>
  <c r="J334" i="1"/>
  <c r="F335" i="1"/>
  <c r="G335" i="1"/>
  <c r="H335" i="1"/>
  <c r="I335" i="1"/>
  <c r="J335" i="1"/>
  <c r="F336" i="1"/>
  <c r="G336" i="1" s="1"/>
  <c r="H336" i="1"/>
  <c r="I336" i="1"/>
  <c r="J336" i="1"/>
  <c r="F337" i="1"/>
  <c r="G337" i="1" s="1"/>
  <c r="H337" i="1"/>
  <c r="I337" i="1"/>
  <c r="J337" i="1"/>
  <c r="F338" i="1"/>
  <c r="G338" i="1" s="1"/>
  <c r="H338" i="1"/>
  <c r="I338" i="1"/>
  <c r="J338" i="1"/>
  <c r="F339" i="1"/>
  <c r="G339" i="1"/>
  <c r="H339" i="1"/>
  <c r="I339" i="1"/>
  <c r="J339" i="1"/>
  <c r="F340" i="1"/>
  <c r="G340" i="1"/>
  <c r="H340" i="1"/>
  <c r="I340" i="1"/>
  <c r="J340" i="1"/>
  <c r="F341" i="1"/>
  <c r="G341" i="1"/>
  <c r="H341" i="1"/>
  <c r="I341" i="1"/>
  <c r="J341" i="1"/>
  <c r="F342" i="1"/>
  <c r="G342" i="1"/>
  <c r="H342" i="1"/>
  <c r="I342" i="1"/>
  <c r="J342" i="1"/>
  <c r="F343" i="1"/>
  <c r="G343" i="1"/>
  <c r="H343" i="1"/>
  <c r="I343" i="1"/>
  <c r="J343" i="1"/>
  <c r="F344" i="1"/>
  <c r="G344" i="1" s="1"/>
  <c r="H344" i="1"/>
  <c r="I344" i="1"/>
  <c r="J344" i="1"/>
  <c r="F345" i="1"/>
  <c r="G345" i="1" s="1"/>
  <c r="H345" i="1"/>
  <c r="I345" i="1"/>
  <c r="J345" i="1"/>
  <c r="F346" i="1"/>
  <c r="G346" i="1" s="1"/>
  <c r="H346" i="1"/>
  <c r="I346" i="1"/>
  <c r="J346" i="1"/>
  <c r="F347" i="1"/>
  <c r="G347" i="1"/>
  <c r="H347" i="1"/>
  <c r="I347" i="1"/>
  <c r="J347" i="1"/>
  <c r="F348" i="1"/>
  <c r="G348" i="1"/>
  <c r="H348" i="1"/>
  <c r="I348" i="1"/>
  <c r="J348" i="1"/>
  <c r="F349" i="1"/>
  <c r="G349" i="1"/>
  <c r="H349" i="1"/>
  <c r="I349" i="1"/>
  <c r="J349" i="1"/>
  <c r="F350" i="1"/>
  <c r="G350" i="1"/>
  <c r="H350" i="1"/>
  <c r="I350" i="1"/>
  <c r="J350" i="1"/>
  <c r="F351" i="1"/>
  <c r="G351" i="1"/>
  <c r="H351" i="1"/>
  <c r="I351" i="1"/>
  <c r="J351" i="1"/>
  <c r="F352" i="1"/>
  <c r="G352" i="1" s="1"/>
  <c r="H352" i="1"/>
  <c r="I352" i="1"/>
  <c r="J352" i="1"/>
  <c r="F353" i="1"/>
  <c r="G353" i="1" s="1"/>
  <c r="H353" i="1"/>
  <c r="I353" i="1"/>
  <c r="J353" i="1"/>
  <c r="F354" i="1"/>
  <c r="G354" i="1" s="1"/>
  <c r="H354" i="1"/>
  <c r="I354" i="1"/>
  <c r="J354" i="1"/>
  <c r="F355" i="1"/>
  <c r="G355" i="1" s="1"/>
  <c r="H355" i="1"/>
  <c r="I355" i="1"/>
  <c r="J355" i="1"/>
  <c r="F356" i="1"/>
  <c r="G356" i="1"/>
  <c r="H356" i="1"/>
  <c r="I356" i="1"/>
  <c r="J356" i="1"/>
  <c r="F357" i="1"/>
  <c r="G357" i="1"/>
  <c r="H357" i="1"/>
  <c r="I357" i="1"/>
  <c r="J357" i="1"/>
  <c r="F358" i="1"/>
  <c r="G358" i="1"/>
  <c r="H358" i="1"/>
  <c r="I358" i="1"/>
  <c r="J358" i="1"/>
  <c r="F359" i="1"/>
  <c r="G359" i="1"/>
  <c r="H359" i="1"/>
  <c r="I359" i="1"/>
  <c r="J359" i="1"/>
  <c r="F360" i="1"/>
  <c r="G360" i="1" s="1"/>
  <c r="H360" i="1"/>
  <c r="I360" i="1"/>
  <c r="J360" i="1"/>
  <c r="F361" i="1"/>
  <c r="G361" i="1" s="1"/>
  <c r="H361" i="1"/>
  <c r="I361" i="1"/>
  <c r="J361" i="1"/>
  <c r="F362" i="1"/>
  <c r="G362" i="1" s="1"/>
  <c r="H362" i="1"/>
  <c r="I362" i="1"/>
  <c r="J362" i="1"/>
  <c r="F363" i="1"/>
  <c r="G363" i="1" s="1"/>
  <c r="H363" i="1"/>
  <c r="I363" i="1"/>
  <c r="J363" i="1"/>
  <c r="F364" i="1"/>
  <c r="G364" i="1"/>
  <c r="H364" i="1"/>
  <c r="I364" i="1"/>
  <c r="J364" i="1"/>
  <c r="F365" i="1"/>
  <c r="G365" i="1"/>
  <c r="H365" i="1"/>
  <c r="I365" i="1"/>
  <c r="J365" i="1"/>
  <c r="F366" i="1"/>
  <c r="G366" i="1"/>
  <c r="H366" i="1"/>
  <c r="I366" i="1"/>
  <c r="J366" i="1"/>
  <c r="F367" i="1"/>
  <c r="G367" i="1"/>
  <c r="H367" i="1"/>
  <c r="I367" i="1"/>
  <c r="J367" i="1"/>
  <c r="F368" i="1"/>
  <c r="G368" i="1" s="1"/>
  <c r="H368" i="1"/>
  <c r="I368" i="1"/>
  <c r="J368" i="1"/>
  <c r="F369" i="1"/>
  <c r="G369" i="1" s="1"/>
  <c r="H369" i="1"/>
  <c r="I369" i="1"/>
  <c r="J369" i="1"/>
  <c r="F370" i="1"/>
  <c r="G370" i="1" s="1"/>
  <c r="H370" i="1"/>
  <c r="I370" i="1"/>
  <c r="J370" i="1"/>
  <c r="F371" i="1"/>
  <c r="G371" i="1" s="1"/>
  <c r="H371" i="1"/>
  <c r="I371" i="1"/>
  <c r="J371" i="1"/>
  <c r="F372" i="1"/>
  <c r="G372" i="1"/>
  <c r="H372" i="1"/>
  <c r="I372" i="1"/>
  <c r="J372" i="1"/>
  <c r="F373" i="1"/>
  <c r="G373" i="1"/>
  <c r="H373" i="1"/>
  <c r="I373" i="1"/>
  <c r="J373" i="1"/>
  <c r="F374" i="1"/>
  <c r="G374" i="1"/>
  <c r="H374" i="1"/>
  <c r="I374" i="1"/>
  <c r="J374" i="1"/>
  <c r="F375" i="1"/>
  <c r="G375" i="1"/>
  <c r="H375" i="1"/>
  <c r="I375" i="1"/>
  <c r="J375" i="1"/>
  <c r="F376" i="1"/>
  <c r="G376" i="1" s="1"/>
  <c r="H376" i="1"/>
  <c r="I376" i="1"/>
  <c r="J376" i="1"/>
  <c r="F377" i="1"/>
  <c r="G377" i="1" s="1"/>
  <c r="H377" i="1"/>
  <c r="I377" i="1"/>
  <c r="J377" i="1"/>
  <c r="F378" i="1"/>
  <c r="G378" i="1" s="1"/>
  <c r="H378" i="1"/>
  <c r="I378" i="1"/>
  <c r="J378" i="1"/>
  <c r="F379" i="1"/>
  <c r="G379" i="1" s="1"/>
  <c r="H379" i="1"/>
  <c r="I379" i="1"/>
  <c r="J379" i="1"/>
  <c r="F380" i="1"/>
  <c r="G380" i="1"/>
  <c r="H380" i="1"/>
  <c r="I380" i="1"/>
  <c r="J380" i="1"/>
  <c r="F381" i="1"/>
  <c r="G381" i="1"/>
  <c r="H381" i="1"/>
  <c r="I381" i="1"/>
  <c r="J381" i="1"/>
  <c r="F382" i="1"/>
  <c r="G382" i="1"/>
  <c r="H382" i="1"/>
  <c r="I382" i="1"/>
  <c r="J382" i="1"/>
  <c r="F383" i="1"/>
  <c r="G383" i="1"/>
  <c r="H383" i="1"/>
  <c r="I383" i="1"/>
  <c r="J383" i="1"/>
  <c r="F384" i="1"/>
  <c r="G384" i="1" s="1"/>
  <c r="H384" i="1"/>
  <c r="I384" i="1"/>
  <c r="J384" i="1"/>
  <c r="F385" i="1"/>
  <c r="G385" i="1" s="1"/>
  <c r="H385" i="1"/>
  <c r="I385" i="1"/>
  <c r="J385" i="1"/>
  <c r="F386" i="1"/>
  <c r="G386" i="1" s="1"/>
  <c r="H386" i="1"/>
  <c r="I386" i="1"/>
  <c r="J386" i="1"/>
  <c r="F387" i="1"/>
  <c r="G387" i="1" s="1"/>
  <c r="H387" i="1"/>
  <c r="I387" i="1"/>
  <c r="J387" i="1"/>
  <c r="F388" i="1"/>
  <c r="G388" i="1"/>
  <c r="H388" i="1"/>
  <c r="I388" i="1"/>
  <c r="J388" i="1"/>
  <c r="F389" i="1"/>
  <c r="G389" i="1"/>
  <c r="H389" i="1"/>
  <c r="I389" i="1"/>
  <c r="J389" i="1"/>
  <c r="F390" i="1"/>
  <c r="G390" i="1"/>
  <c r="H390" i="1"/>
  <c r="I390" i="1"/>
  <c r="J390" i="1"/>
  <c r="F391" i="1"/>
  <c r="G391" i="1"/>
  <c r="H391" i="1"/>
  <c r="I391" i="1"/>
  <c r="J391" i="1"/>
  <c r="F392" i="1"/>
  <c r="G392" i="1" s="1"/>
  <c r="H392" i="1"/>
  <c r="I392" i="1"/>
  <c r="J392" i="1"/>
  <c r="F393" i="1"/>
  <c r="G393" i="1" s="1"/>
  <c r="H393" i="1"/>
  <c r="I393" i="1"/>
  <c r="J393" i="1"/>
  <c r="F394" i="1"/>
  <c r="G394" i="1" s="1"/>
  <c r="H394" i="1"/>
  <c r="I394" i="1"/>
  <c r="J394" i="1"/>
  <c r="F395" i="1"/>
  <c r="G395" i="1" s="1"/>
  <c r="H395" i="1"/>
  <c r="I395" i="1"/>
  <c r="J395" i="1"/>
  <c r="F396" i="1"/>
  <c r="G396" i="1"/>
  <c r="H396" i="1"/>
  <c r="I396" i="1"/>
  <c r="J396" i="1"/>
  <c r="F397" i="1"/>
  <c r="G397" i="1"/>
  <c r="H397" i="1"/>
  <c r="I397" i="1"/>
  <c r="J397" i="1"/>
  <c r="F398" i="1"/>
  <c r="G398" i="1"/>
  <c r="H398" i="1"/>
  <c r="I398" i="1"/>
  <c r="J398" i="1"/>
  <c r="F399" i="1"/>
  <c r="G399" i="1"/>
  <c r="H399" i="1"/>
  <c r="I399" i="1"/>
  <c r="J399" i="1"/>
  <c r="F400" i="1"/>
  <c r="G400" i="1" s="1"/>
  <c r="H400" i="1"/>
  <c r="I400" i="1"/>
  <c r="J400" i="1"/>
  <c r="F401" i="1"/>
  <c r="G401" i="1" s="1"/>
  <c r="H401" i="1"/>
  <c r="I401" i="1"/>
  <c r="J401" i="1"/>
  <c r="F402" i="1"/>
  <c r="G402" i="1" s="1"/>
  <c r="H402" i="1"/>
  <c r="I402" i="1"/>
  <c r="J402" i="1"/>
  <c r="F403" i="1"/>
  <c r="G403" i="1"/>
  <c r="H403" i="1"/>
  <c r="I403" i="1"/>
  <c r="J403" i="1"/>
  <c r="F404" i="1"/>
  <c r="G404" i="1"/>
  <c r="H404" i="1"/>
  <c r="I404" i="1"/>
  <c r="J404" i="1"/>
  <c r="F405" i="1"/>
  <c r="G405" i="1"/>
  <c r="H405" i="1"/>
  <c r="I405" i="1"/>
  <c r="J405" i="1"/>
  <c r="F406" i="1"/>
  <c r="G406" i="1"/>
  <c r="H406" i="1"/>
  <c r="I406" i="1"/>
  <c r="J406" i="1"/>
  <c r="F407" i="1"/>
  <c r="G407" i="1"/>
  <c r="H407" i="1"/>
  <c r="I407" i="1"/>
  <c r="J407" i="1"/>
  <c r="F408" i="1"/>
  <c r="G408" i="1" s="1"/>
  <c r="H408" i="1"/>
  <c r="I408" i="1"/>
  <c r="J408" i="1"/>
  <c r="F409" i="1"/>
  <c r="G409" i="1" s="1"/>
  <c r="H409" i="1"/>
  <c r="I409" i="1"/>
  <c r="J409" i="1"/>
  <c r="F410" i="1"/>
  <c r="G410" i="1" s="1"/>
  <c r="H410" i="1"/>
  <c r="I410" i="1"/>
  <c r="J410" i="1"/>
  <c r="F411" i="1"/>
  <c r="G411" i="1"/>
  <c r="H411" i="1"/>
  <c r="I411" i="1"/>
  <c r="J411" i="1"/>
  <c r="F412" i="1"/>
  <c r="G412" i="1"/>
  <c r="H412" i="1"/>
  <c r="I412" i="1"/>
  <c r="J412" i="1"/>
  <c r="F413" i="1"/>
  <c r="G413" i="1"/>
  <c r="H413" i="1"/>
  <c r="I413" i="1"/>
  <c r="J413" i="1"/>
  <c r="F414" i="1"/>
  <c r="G414" i="1"/>
  <c r="H414" i="1"/>
  <c r="I414" i="1"/>
  <c r="J414" i="1"/>
  <c r="F415" i="1"/>
  <c r="G415" i="1"/>
  <c r="H415" i="1"/>
  <c r="I415" i="1"/>
  <c r="J415" i="1"/>
  <c r="F416" i="1"/>
  <c r="G416" i="1" s="1"/>
  <c r="H416" i="1"/>
  <c r="I416" i="1"/>
  <c r="J416" i="1"/>
  <c r="F417" i="1"/>
  <c r="G417" i="1" s="1"/>
  <c r="H417" i="1"/>
  <c r="I417" i="1"/>
  <c r="J417" i="1"/>
  <c r="F418" i="1"/>
  <c r="G418" i="1" s="1"/>
  <c r="H418" i="1"/>
  <c r="I418" i="1"/>
  <c r="J418" i="1"/>
  <c r="F419" i="1"/>
  <c r="G419" i="1" s="1"/>
  <c r="H419" i="1"/>
  <c r="I419" i="1"/>
  <c r="J419" i="1"/>
  <c r="F420" i="1"/>
  <c r="G420" i="1"/>
  <c r="H420" i="1"/>
  <c r="I420" i="1"/>
  <c r="J420" i="1"/>
  <c r="F421" i="1"/>
  <c r="G421" i="1"/>
  <c r="H421" i="1"/>
  <c r="I421" i="1"/>
  <c r="J421" i="1"/>
  <c r="F422" i="1"/>
  <c r="G422" i="1"/>
  <c r="H422" i="1"/>
  <c r="I422" i="1"/>
  <c r="J422" i="1"/>
  <c r="F423" i="1"/>
  <c r="G423" i="1"/>
  <c r="H423" i="1"/>
  <c r="I423" i="1"/>
  <c r="J423" i="1"/>
  <c r="F424" i="1"/>
  <c r="G424" i="1" s="1"/>
  <c r="H424" i="1"/>
  <c r="I424" i="1"/>
  <c r="J424" i="1"/>
  <c r="F425" i="1"/>
  <c r="G425" i="1" s="1"/>
  <c r="H425" i="1"/>
  <c r="I425" i="1"/>
  <c r="J425" i="1"/>
  <c r="F426" i="1"/>
  <c r="G426" i="1" s="1"/>
  <c r="H426" i="1"/>
  <c r="I426" i="1"/>
  <c r="J426" i="1"/>
  <c r="F427" i="1"/>
  <c r="G427" i="1" s="1"/>
  <c r="H427" i="1"/>
  <c r="I427" i="1"/>
  <c r="J427" i="1"/>
  <c r="F428" i="1"/>
  <c r="G428" i="1"/>
  <c r="H428" i="1"/>
  <c r="I428" i="1"/>
  <c r="J428" i="1"/>
  <c r="F429" i="1"/>
  <c r="G429" i="1"/>
  <c r="H429" i="1"/>
  <c r="I429" i="1"/>
  <c r="J429" i="1"/>
  <c r="F430" i="1"/>
  <c r="G430" i="1"/>
  <c r="H430" i="1"/>
  <c r="I430" i="1"/>
  <c r="J430" i="1"/>
  <c r="F431" i="1"/>
  <c r="G431" i="1"/>
  <c r="H431" i="1"/>
  <c r="I431" i="1"/>
  <c r="J431" i="1"/>
  <c r="F432" i="1"/>
  <c r="G432" i="1" s="1"/>
  <c r="H432" i="1"/>
  <c r="I432" i="1"/>
  <c r="J432" i="1"/>
  <c r="F433" i="1"/>
  <c r="G433" i="1" s="1"/>
  <c r="H433" i="1"/>
  <c r="I433" i="1"/>
  <c r="J433" i="1"/>
  <c r="F434" i="1"/>
  <c r="G434" i="1" s="1"/>
  <c r="H434" i="1"/>
  <c r="I434" i="1"/>
  <c r="J434" i="1"/>
  <c r="F435" i="1"/>
  <c r="G435" i="1" s="1"/>
  <c r="H435" i="1"/>
  <c r="I435" i="1"/>
  <c r="J435" i="1"/>
  <c r="F436" i="1"/>
  <c r="G436" i="1"/>
  <c r="H436" i="1"/>
  <c r="I436" i="1"/>
  <c r="J436" i="1"/>
  <c r="F437" i="1"/>
  <c r="G437" i="1"/>
  <c r="H437" i="1"/>
  <c r="I437" i="1"/>
  <c r="J437" i="1"/>
  <c r="F438" i="1"/>
  <c r="G438" i="1"/>
  <c r="H438" i="1"/>
  <c r="I438" i="1"/>
  <c r="J438" i="1"/>
  <c r="F439" i="1"/>
  <c r="G439" i="1"/>
  <c r="H439" i="1"/>
  <c r="I439" i="1"/>
  <c r="J439" i="1"/>
  <c r="F440" i="1"/>
  <c r="G440" i="1" s="1"/>
  <c r="H440" i="1"/>
  <c r="I440" i="1"/>
  <c r="J440" i="1"/>
  <c r="F441" i="1"/>
  <c r="G441" i="1" s="1"/>
  <c r="H441" i="1"/>
  <c r="I441" i="1"/>
  <c r="J441" i="1"/>
  <c r="F442" i="1"/>
  <c r="G442" i="1" s="1"/>
  <c r="H442" i="1"/>
  <c r="I442" i="1"/>
  <c r="J442" i="1"/>
  <c r="F443" i="1"/>
  <c r="G443" i="1" s="1"/>
  <c r="H443" i="1"/>
  <c r="I443" i="1"/>
  <c r="J443" i="1"/>
  <c r="F444" i="1"/>
  <c r="G444" i="1"/>
  <c r="H444" i="1"/>
  <c r="I444" i="1"/>
  <c r="J444" i="1"/>
  <c r="F445" i="1"/>
  <c r="G445" i="1"/>
  <c r="H445" i="1"/>
  <c r="I445" i="1"/>
  <c r="J445" i="1"/>
  <c r="F446" i="1"/>
  <c r="G446" i="1"/>
  <c r="H446" i="1"/>
  <c r="I446" i="1"/>
  <c r="J446" i="1"/>
  <c r="F447" i="1"/>
  <c r="G447" i="1"/>
  <c r="H447" i="1"/>
  <c r="I447" i="1"/>
  <c r="J447" i="1"/>
  <c r="F448" i="1"/>
  <c r="G448" i="1" s="1"/>
  <c r="H448" i="1"/>
  <c r="I448" i="1"/>
  <c r="J448" i="1"/>
  <c r="F449" i="1"/>
  <c r="G449" i="1" s="1"/>
  <c r="H449" i="1"/>
  <c r="I449" i="1"/>
  <c r="J449" i="1"/>
  <c r="F450" i="1"/>
  <c r="G450" i="1" s="1"/>
  <c r="H450" i="1"/>
  <c r="I450" i="1"/>
  <c r="J450" i="1"/>
  <c r="F451" i="1"/>
  <c r="G451" i="1" s="1"/>
  <c r="H451" i="1"/>
  <c r="I451" i="1"/>
  <c r="J451" i="1"/>
  <c r="F452" i="1"/>
  <c r="G452" i="1"/>
  <c r="H452" i="1"/>
  <c r="I452" i="1"/>
  <c r="J452" i="1"/>
  <c r="F453" i="1"/>
  <c r="G453" i="1"/>
  <c r="H453" i="1"/>
  <c r="I453" i="1"/>
  <c r="J453" i="1"/>
  <c r="F454" i="1"/>
  <c r="G454" i="1"/>
  <c r="H454" i="1"/>
  <c r="I454" i="1"/>
  <c r="J454" i="1"/>
  <c r="F455" i="1"/>
  <c r="G455" i="1"/>
  <c r="H455" i="1"/>
  <c r="I455" i="1"/>
  <c r="J455" i="1"/>
  <c r="F456" i="1"/>
  <c r="G456" i="1" s="1"/>
  <c r="H456" i="1"/>
  <c r="I456" i="1"/>
  <c r="J456" i="1"/>
  <c r="F457" i="1"/>
  <c r="G457" i="1" s="1"/>
  <c r="H457" i="1"/>
  <c r="I457" i="1"/>
  <c r="J457" i="1"/>
  <c r="F458" i="1"/>
  <c r="G458" i="1" s="1"/>
  <c r="H458" i="1"/>
  <c r="I458" i="1"/>
  <c r="J458" i="1"/>
  <c r="F459" i="1"/>
  <c r="G459" i="1" s="1"/>
  <c r="H459" i="1"/>
  <c r="I459" i="1"/>
  <c r="J459" i="1"/>
  <c r="F460" i="1"/>
  <c r="G460" i="1"/>
  <c r="H460" i="1"/>
  <c r="I460" i="1"/>
  <c r="J460" i="1"/>
  <c r="F461" i="1"/>
  <c r="G461" i="1"/>
  <c r="H461" i="1"/>
  <c r="I461" i="1"/>
  <c r="J461" i="1"/>
  <c r="F462" i="1"/>
  <c r="G462" i="1"/>
  <c r="H462" i="1"/>
  <c r="I462" i="1"/>
  <c r="J462" i="1"/>
  <c r="F463" i="1"/>
  <c r="G463" i="1"/>
  <c r="H463" i="1"/>
  <c r="I463" i="1"/>
  <c r="J463" i="1"/>
  <c r="F464" i="1"/>
  <c r="G464" i="1" s="1"/>
  <c r="H464" i="1"/>
  <c r="I464" i="1"/>
  <c r="J464" i="1"/>
  <c r="F465" i="1"/>
  <c r="G465" i="1" s="1"/>
  <c r="H465" i="1"/>
  <c r="I465" i="1"/>
  <c r="J465" i="1"/>
  <c r="F466" i="1"/>
  <c r="G466" i="1" s="1"/>
  <c r="H466" i="1"/>
  <c r="I466" i="1"/>
  <c r="J466" i="1"/>
  <c r="F467" i="1"/>
  <c r="G467" i="1"/>
  <c r="H467" i="1"/>
  <c r="I467" i="1"/>
  <c r="J467" i="1"/>
  <c r="F468" i="1"/>
  <c r="G468" i="1"/>
  <c r="H468" i="1"/>
  <c r="I468" i="1"/>
  <c r="J468" i="1"/>
  <c r="F469" i="1"/>
  <c r="G469" i="1"/>
  <c r="H469" i="1"/>
  <c r="I469" i="1"/>
  <c r="J469" i="1"/>
  <c r="F470" i="1"/>
  <c r="G470" i="1"/>
  <c r="H470" i="1"/>
  <c r="I470" i="1"/>
  <c r="J470" i="1"/>
  <c r="F471" i="1"/>
  <c r="G471" i="1"/>
  <c r="H471" i="1"/>
  <c r="I471" i="1"/>
  <c r="J471" i="1"/>
  <c r="F472" i="1"/>
  <c r="G472" i="1" s="1"/>
  <c r="H472" i="1"/>
  <c r="I472" i="1"/>
  <c r="J472" i="1"/>
  <c r="F473" i="1"/>
  <c r="G473" i="1" s="1"/>
  <c r="H473" i="1"/>
  <c r="I473" i="1"/>
  <c r="J473" i="1"/>
  <c r="F474" i="1"/>
  <c r="G474" i="1" s="1"/>
  <c r="H474" i="1"/>
  <c r="I474" i="1"/>
  <c r="J474" i="1"/>
  <c r="F475" i="1"/>
  <c r="G475" i="1"/>
  <c r="H475" i="1"/>
  <c r="I475" i="1"/>
  <c r="J475" i="1"/>
  <c r="F476" i="1"/>
  <c r="G476" i="1"/>
  <c r="H476" i="1"/>
  <c r="I476" i="1"/>
  <c r="J476" i="1"/>
  <c r="F477" i="1"/>
  <c r="G477" i="1"/>
  <c r="H477" i="1"/>
  <c r="I477" i="1"/>
  <c r="J477" i="1"/>
  <c r="F478" i="1"/>
  <c r="G478" i="1"/>
  <c r="H478" i="1"/>
  <c r="I478" i="1"/>
  <c r="J478" i="1"/>
  <c r="F479" i="1"/>
  <c r="G479" i="1"/>
  <c r="H479" i="1"/>
  <c r="I479" i="1"/>
  <c r="J479" i="1"/>
  <c r="F480" i="1"/>
  <c r="G480" i="1" s="1"/>
  <c r="H480" i="1"/>
  <c r="I480" i="1"/>
  <c r="J480" i="1"/>
  <c r="F481" i="1"/>
  <c r="G481" i="1" s="1"/>
  <c r="H481" i="1"/>
  <c r="I481" i="1"/>
  <c r="J481" i="1"/>
  <c r="F482" i="1"/>
  <c r="G482" i="1" s="1"/>
  <c r="H482" i="1"/>
  <c r="I482" i="1"/>
  <c r="J482" i="1"/>
  <c r="F483" i="1"/>
  <c r="G483" i="1" s="1"/>
  <c r="H483" i="1"/>
  <c r="I483" i="1"/>
  <c r="J483" i="1"/>
  <c r="F484" i="1"/>
  <c r="G484" i="1"/>
  <c r="H484" i="1"/>
  <c r="I484" i="1"/>
  <c r="J484" i="1"/>
  <c r="F485" i="1"/>
  <c r="G485" i="1"/>
  <c r="H485" i="1"/>
  <c r="I485" i="1"/>
  <c r="J485" i="1"/>
  <c r="F486" i="1"/>
  <c r="G486" i="1"/>
  <c r="H486" i="1"/>
  <c r="I486" i="1"/>
  <c r="J486" i="1"/>
  <c r="F487" i="1"/>
  <c r="G487" i="1"/>
  <c r="H487" i="1"/>
  <c r="I487" i="1"/>
  <c r="J487" i="1"/>
  <c r="F488" i="1"/>
  <c r="G488" i="1" s="1"/>
  <c r="H488" i="1"/>
  <c r="I488" i="1"/>
  <c r="J488" i="1"/>
  <c r="F489" i="1"/>
  <c r="G489" i="1" s="1"/>
  <c r="H489" i="1"/>
  <c r="I489" i="1"/>
  <c r="J489" i="1"/>
  <c r="F490" i="1"/>
  <c r="G490" i="1" s="1"/>
  <c r="H490" i="1"/>
  <c r="I490" i="1"/>
  <c r="J490" i="1"/>
  <c r="F491" i="1"/>
  <c r="G491" i="1"/>
  <c r="H491" i="1"/>
  <c r="I491" i="1"/>
  <c r="J491" i="1"/>
  <c r="F492" i="1"/>
  <c r="G492" i="1"/>
  <c r="H492" i="1"/>
  <c r="I492" i="1"/>
  <c r="J492" i="1"/>
  <c r="F493" i="1"/>
  <c r="G493" i="1"/>
  <c r="H493" i="1"/>
  <c r="I493" i="1"/>
  <c r="J493" i="1"/>
  <c r="F494" i="1"/>
  <c r="G494" i="1" s="1"/>
  <c r="H494" i="1"/>
  <c r="I494" i="1"/>
  <c r="J494" i="1"/>
  <c r="F495" i="1"/>
  <c r="G495" i="1"/>
  <c r="H495" i="1"/>
  <c r="I495" i="1"/>
  <c r="J495" i="1"/>
  <c r="F496" i="1"/>
  <c r="G496" i="1" s="1"/>
  <c r="H496" i="1"/>
  <c r="I496" i="1"/>
  <c r="J496" i="1"/>
  <c r="F497" i="1"/>
  <c r="G497" i="1"/>
  <c r="H497" i="1"/>
  <c r="I497" i="1"/>
  <c r="J497" i="1"/>
  <c r="F498" i="1"/>
  <c r="G498" i="1" s="1"/>
  <c r="H498" i="1"/>
  <c r="I498" i="1"/>
  <c r="J498" i="1"/>
  <c r="F499" i="1"/>
  <c r="G499" i="1" s="1"/>
  <c r="H499" i="1"/>
  <c r="I499" i="1"/>
  <c r="J499" i="1"/>
  <c r="F500" i="1"/>
  <c r="G500" i="1"/>
  <c r="H500" i="1"/>
  <c r="I500" i="1"/>
  <c r="J500" i="1"/>
  <c r="F501" i="1"/>
  <c r="G501" i="1"/>
  <c r="H501" i="1"/>
  <c r="I501" i="1"/>
  <c r="J501" i="1"/>
  <c r="F502" i="1"/>
  <c r="G502" i="1"/>
  <c r="H502" i="1"/>
  <c r="I502" i="1"/>
  <c r="J502" i="1"/>
  <c r="F503" i="1"/>
  <c r="G503" i="1"/>
  <c r="H503" i="1"/>
  <c r="I503" i="1"/>
  <c r="J503" i="1"/>
  <c r="F504" i="1"/>
  <c r="G504" i="1" s="1"/>
  <c r="H504" i="1"/>
  <c r="I504" i="1"/>
  <c r="J504" i="1"/>
  <c r="F505" i="1"/>
  <c r="G505" i="1" s="1"/>
  <c r="H505" i="1"/>
  <c r="I505" i="1"/>
  <c r="J505" i="1"/>
  <c r="F506" i="1"/>
  <c r="G506" i="1" s="1"/>
  <c r="H506" i="1"/>
  <c r="I506" i="1"/>
  <c r="J506" i="1"/>
  <c r="F507" i="1"/>
  <c r="G507" i="1" s="1"/>
  <c r="H507" i="1"/>
  <c r="I507" i="1"/>
  <c r="J507" i="1"/>
  <c r="F508" i="1"/>
  <c r="G508" i="1"/>
  <c r="H508" i="1"/>
  <c r="I508" i="1"/>
  <c r="J508" i="1"/>
  <c r="F509" i="1"/>
  <c r="G509" i="1"/>
  <c r="H509" i="1"/>
  <c r="I509" i="1"/>
  <c r="J509" i="1"/>
  <c r="F510" i="1"/>
  <c r="G510" i="1" s="1"/>
  <c r="H510" i="1"/>
  <c r="I510" i="1"/>
  <c r="J510" i="1"/>
  <c r="F511" i="1"/>
  <c r="G511" i="1"/>
  <c r="H511" i="1"/>
  <c r="I511" i="1"/>
  <c r="J511" i="1"/>
  <c r="F512" i="1"/>
  <c r="G512" i="1" s="1"/>
  <c r="H512" i="1"/>
  <c r="I512" i="1"/>
  <c r="J512" i="1"/>
  <c r="F513" i="1"/>
  <c r="G513" i="1" s="1"/>
  <c r="H513" i="1"/>
  <c r="I513" i="1"/>
  <c r="J513" i="1"/>
  <c r="F514" i="1"/>
  <c r="G514" i="1" s="1"/>
  <c r="H514" i="1"/>
  <c r="I514" i="1"/>
  <c r="J514" i="1"/>
  <c r="F515" i="1"/>
  <c r="G515" i="1" s="1"/>
  <c r="H515" i="1"/>
  <c r="I515" i="1"/>
  <c r="J515" i="1"/>
  <c r="F516" i="1"/>
  <c r="G516" i="1"/>
  <c r="H516" i="1"/>
  <c r="I516" i="1"/>
  <c r="J516" i="1"/>
  <c r="F517" i="1"/>
  <c r="G517" i="1"/>
  <c r="H517" i="1"/>
  <c r="I517" i="1"/>
  <c r="J517" i="1"/>
  <c r="F518" i="1"/>
  <c r="G518" i="1" s="1"/>
  <c r="H518" i="1"/>
  <c r="I518" i="1"/>
  <c r="J518" i="1"/>
  <c r="F519" i="1"/>
  <c r="G519" i="1"/>
  <c r="H519" i="1"/>
  <c r="I519" i="1"/>
  <c r="J519" i="1"/>
  <c r="F520" i="1"/>
  <c r="G520" i="1" s="1"/>
  <c r="H520" i="1"/>
  <c r="I520" i="1"/>
  <c r="J520" i="1"/>
  <c r="F521" i="1"/>
  <c r="G521" i="1" s="1"/>
  <c r="H521" i="1"/>
  <c r="I521" i="1"/>
  <c r="J521" i="1"/>
  <c r="F522" i="1"/>
  <c r="G522" i="1" s="1"/>
  <c r="H522" i="1"/>
  <c r="I522" i="1"/>
  <c r="J522" i="1"/>
  <c r="F523" i="1"/>
  <c r="G523" i="1"/>
  <c r="H523" i="1"/>
  <c r="I523" i="1"/>
  <c r="J523" i="1"/>
  <c r="F524" i="1"/>
  <c r="G524" i="1"/>
  <c r="H524" i="1"/>
  <c r="I524" i="1"/>
  <c r="J524" i="1"/>
  <c r="F525" i="1"/>
  <c r="G525" i="1"/>
  <c r="H525" i="1"/>
  <c r="I525" i="1"/>
  <c r="J525" i="1"/>
  <c r="F526" i="1"/>
  <c r="G526" i="1" s="1"/>
  <c r="H526" i="1"/>
  <c r="I526" i="1"/>
  <c r="J526" i="1"/>
  <c r="F527" i="1"/>
  <c r="G527" i="1"/>
  <c r="H527" i="1"/>
  <c r="I527" i="1"/>
  <c r="J527" i="1"/>
  <c r="F528" i="1"/>
  <c r="G528" i="1" s="1"/>
  <c r="H528" i="1"/>
  <c r="I528" i="1"/>
  <c r="J528" i="1"/>
  <c r="F529" i="1"/>
  <c r="G529" i="1"/>
  <c r="H529" i="1"/>
  <c r="I529" i="1"/>
  <c r="J529" i="1"/>
  <c r="F530" i="1"/>
  <c r="G530" i="1" s="1"/>
  <c r="H530" i="1"/>
  <c r="I530" i="1"/>
  <c r="J530" i="1"/>
  <c r="F531" i="1"/>
  <c r="G531" i="1" s="1"/>
  <c r="H531" i="1"/>
  <c r="I531" i="1"/>
  <c r="J531" i="1"/>
  <c r="F532" i="1"/>
  <c r="G532" i="1"/>
  <c r="H532" i="1"/>
  <c r="I532" i="1"/>
  <c r="J532" i="1"/>
  <c r="F533" i="1"/>
  <c r="G533" i="1"/>
  <c r="H533" i="1"/>
  <c r="I533" i="1"/>
  <c r="J533" i="1"/>
  <c r="F534" i="1"/>
  <c r="G534" i="1"/>
  <c r="H534" i="1"/>
  <c r="I534" i="1"/>
  <c r="J534" i="1"/>
  <c r="F535" i="1"/>
  <c r="G535" i="1"/>
  <c r="H535" i="1"/>
  <c r="I535" i="1"/>
  <c r="J535" i="1"/>
  <c r="F536" i="1"/>
  <c r="G536" i="1" s="1"/>
  <c r="H536" i="1"/>
  <c r="I536" i="1"/>
  <c r="J536" i="1"/>
  <c r="F537" i="1"/>
  <c r="G537" i="1" s="1"/>
  <c r="H537" i="1"/>
  <c r="I537" i="1"/>
  <c r="J537" i="1"/>
  <c r="F538" i="1"/>
  <c r="G538" i="1" s="1"/>
  <c r="H538" i="1"/>
  <c r="I538" i="1"/>
  <c r="J538" i="1"/>
  <c r="F539" i="1"/>
  <c r="G539" i="1" s="1"/>
  <c r="H539" i="1"/>
  <c r="I539" i="1"/>
  <c r="J539" i="1"/>
  <c r="F540" i="1"/>
  <c r="G540" i="1"/>
  <c r="H540" i="1"/>
  <c r="I540" i="1"/>
  <c r="J540" i="1"/>
  <c r="F541" i="1"/>
  <c r="G541" i="1"/>
  <c r="H541" i="1"/>
  <c r="I541" i="1"/>
  <c r="J541" i="1"/>
  <c r="F542" i="1"/>
  <c r="G542" i="1" s="1"/>
  <c r="H542" i="1"/>
  <c r="I542" i="1"/>
  <c r="J542" i="1"/>
  <c r="F543" i="1"/>
  <c r="G543" i="1"/>
  <c r="H543" i="1"/>
  <c r="I543" i="1"/>
  <c r="J543" i="1"/>
  <c r="F544" i="1"/>
  <c r="G544" i="1" s="1"/>
  <c r="H544" i="1"/>
  <c r="I544" i="1"/>
  <c r="J544" i="1"/>
  <c r="F545" i="1"/>
  <c r="G545" i="1" s="1"/>
  <c r="H545" i="1"/>
  <c r="I545" i="1"/>
  <c r="J545" i="1"/>
  <c r="F546" i="1"/>
  <c r="G546" i="1" s="1"/>
  <c r="H546" i="1"/>
  <c r="I546" i="1"/>
  <c r="J546" i="1"/>
  <c r="F547" i="1"/>
  <c r="G547" i="1" s="1"/>
  <c r="H547" i="1"/>
  <c r="I547" i="1"/>
  <c r="J547" i="1"/>
  <c r="F548" i="1"/>
  <c r="G548" i="1"/>
  <c r="H548" i="1"/>
  <c r="I548" i="1"/>
  <c r="J548" i="1"/>
  <c r="F549" i="1"/>
  <c r="G549" i="1"/>
  <c r="H549" i="1"/>
  <c r="I549" i="1"/>
  <c r="J549" i="1"/>
  <c r="F550" i="1"/>
  <c r="G550" i="1" s="1"/>
  <c r="H550" i="1"/>
  <c r="I550" i="1"/>
  <c r="J550" i="1"/>
  <c r="F551" i="1"/>
  <c r="G551" i="1"/>
  <c r="H551" i="1"/>
  <c r="I551" i="1"/>
  <c r="J551" i="1"/>
  <c r="F552" i="1"/>
  <c r="G552" i="1" s="1"/>
  <c r="H552" i="1"/>
  <c r="I552" i="1"/>
  <c r="J552" i="1"/>
  <c r="F553" i="1"/>
  <c r="G553" i="1" s="1"/>
  <c r="H553" i="1"/>
  <c r="I553" i="1"/>
  <c r="J553" i="1"/>
  <c r="F554" i="1"/>
  <c r="G554" i="1" s="1"/>
  <c r="H554" i="1"/>
  <c r="I554" i="1"/>
  <c r="J554" i="1"/>
  <c r="F555" i="1"/>
  <c r="G555" i="1"/>
  <c r="H555" i="1"/>
  <c r="I555" i="1"/>
  <c r="J555" i="1"/>
  <c r="F556" i="1"/>
  <c r="G556" i="1"/>
  <c r="H556" i="1"/>
  <c r="I556" i="1"/>
  <c r="J556" i="1"/>
  <c r="F557" i="1"/>
  <c r="G557" i="1"/>
  <c r="H557" i="1"/>
  <c r="I557" i="1"/>
  <c r="J557" i="1"/>
  <c r="F558" i="1"/>
  <c r="G558" i="1" s="1"/>
  <c r="H558" i="1"/>
  <c r="I558" i="1"/>
  <c r="J558" i="1"/>
  <c r="F559" i="1"/>
  <c r="G559" i="1"/>
  <c r="H559" i="1"/>
  <c r="I559" i="1"/>
  <c r="J559" i="1"/>
  <c r="F560" i="1"/>
  <c r="G560" i="1" s="1"/>
  <c r="H560" i="1"/>
  <c r="I560" i="1"/>
  <c r="J560" i="1"/>
  <c r="F561" i="1"/>
  <c r="G561" i="1"/>
  <c r="H561" i="1"/>
  <c r="I561" i="1"/>
  <c r="J561" i="1"/>
  <c r="F562" i="1"/>
  <c r="G562" i="1" s="1"/>
  <c r="H562" i="1"/>
  <c r="I562" i="1"/>
  <c r="J562" i="1"/>
  <c r="F563" i="1"/>
  <c r="G563" i="1" s="1"/>
  <c r="H563" i="1"/>
  <c r="I563" i="1"/>
  <c r="J563" i="1"/>
  <c r="F564" i="1"/>
  <c r="G564" i="1"/>
  <c r="H564" i="1"/>
  <c r="I564" i="1"/>
  <c r="J564" i="1"/>
  <c r="F565" i="1"/>
  <c r="G565" i="1"/>
  <c r="H565" i="1"/>
  <c r="I565" i="1"/>
  <c r="J565" i="1"/>
  <c r="F566" i="1"/>
  <c r="G566" i="1"/>
  <c r="H566" i="1"/>
  <c r="I566" i="1"/>
  <c r="J566" i="1"/>
  <c r="F567" i="1"/>
  <c r="G567" i="1"/>
  <c r="H567" i="1"/>
  <c r="I567" i="1"/>
  <c r="J567" i="1"/>
  <c r="F568" i="1"/>
  <c r="G568" i="1" s="1"/>
  <c r="H568" i="1"/>
  <c r="I568" i="1"/>
  <c r="J568" i="1"/>
  <c r="F569" i="1"/>
  <c r="G569" i="1"/>
  <c r="H569" i="1"/>
  <c r="I569" i="1"/>
  <c r="J569" i="1"/>
  <c r="F570" i="1"/>
  <c r="G570" i="1" s="1"/>
  <c r="H570" i="1"/>
  <c r="I570" i="1"/>
  <c r="J570" i="1"/>
  <c r="F571" i="1"/>
  <c r="G571" i="1" s="1"/>
  <c r="H571" i="1"/>
  <c r="I571" i="1"/>
  <c r="J571" i="1"/>
  <c r="F572" i="1"/>
  <c r="G572" i="1" s="1"/>
  <c r="H572" i="1"/>
  <c r="I572" i="1"/>
  <c r="J572" i="1"/>
  <c r="F573" i="1"/>
  <c r="G573" i="1"/>
  <c r="H573" i="1"/>
  <c r="I573" i="1"/>
  <c r="J573" i="1"/>
  <c r="F574" i="1"/>
  <c r="G574" i="1"/>
  <c r="H574" i="1"/>
  <c r="I574" i="1"/>
  <c r="J574" i="1"/>
  <c r="F575" i="1"/>
  <c r="G575" i="1"/>
  <c r="H575" i="1"/>
  <c r="I575" i="1"/>
  <c r="J575" i="1"/>
  <c r="F576" i="1"/>
  <c r="G576" i="1" s="1"/>
  <c r="H576" i="1"/>
  <c r="I576" i="1"/>
  <c r="J576" i="1"/>
  <c r="F577" i="1"/>
  <c r="G577" i="1" s="1"/>
  <c r="H577" i="1"/>
  <c r="I577" i="1"/>
  <c r="J577" i="1"/>
  <c r="F578" i="1"/>
  <c r="G578" i="1" s="1"/>
  <c r="H578" i="1"/>
  <c r="I578" i="1"/>
  <c r="J578" i="1"/>
  <c r="F579" i="1"/>
  <c r="G579" i="1" s="1"/>
  <c r="H579" i="1"/>
  <c r="I579" i="1"/>
  <c r="J579" i="1"/>
  <c r="F580" i="1"/>
  <c r="G580" i="1" s="1"/>
  <c r="H580" i="1"/>
  <c r="I580" i="1"/>
  <c r="J580" i="1"/>
  <c r="F581" i="1"/>
  <c r="G581" i="1"/>
  <c r="H581" i="1"/>
  <c r="I581" i="1"/>
  <c r="J581" i="1"/>
  <c r="F582" i="1"/>
  <c r="G582" i="1" s="1"/>
  <c r="H582" i="1"/>
  <c r="I582" i="1"/>
  <c r="J582" i="1"/>
  <c r="F583" i="1"/>
  <c r="G583" i="1"/>
  <c r="H583" i="1"/>
  <c r="I583" i="1"/>
  <c r="J583" i="1"/>
  <c r="F584" i="1"/>
  <c r="G584" i="1" s="1"/>
  <c r="H584" i="1"/>
  <c r="I584" i="1"/>
  <c r="J584" i="1"/>
  <c r="F585" i="1"/>
  <c r="G585" i="1" s="1"/>
  <c r="H585" i="1"/>
  <c r="I585" i="1"/>
  <c r="J585" i="1"/>
  <c r="F586" i="1"/>
  <c r="G586" i="1" s="1"/>
  <c r="H586" i="1"/>
  <c r="I586" i="1"/>
  <c r="J586" i="1"/>
  <c r="F587" i="1"/>
  <c r="G587" i="1"/>
  <c r="H587" i="1"/>
  <c r="I587" i="1"/>
  <c r="J587" i="1"/>
  <c r="F588" i="1"/>
  <c r="G588" i="1"/>
  <c r="H588" i="1"/>
  <c r="I588" i="1"/>
  <c r="J588" i="1"/>
  <c r="F589" i="1"/>
  <c r="G589" i="1"/>
  <c r="H589" i="1"/>
  <c r="I589" i="1"/>
  <c r="J589" i="1"/>
  <c r="F590" i="1"/>
  <c r="G590" i="1" s="1"/>
  <c r="H590" i="1"/>
  <c r="I590" i="1"/>
  <c r="J590" i="1"/>
  <c r="F591" i="1"/>
  <c r="G591" i="1"/>
  <c r="H591" i="1"/>
  <c r="I591" i="1"/>
  <c r="J591" i="1"/>
  <c r="F592" i="1"/>
  <c r="G592" i="1" s="1"/>
  <c r="H592" i="1"/>
  <c r="I592" i="1"/>
  <c r="J592" i="1"/>
  <c r="F593" i="1"/>
  <c r="G593" i="1"/>
  <c r="H593" i="1"/>
  <c r="I593" i="1"/>
  <c r="J593" i="1"/>
  <c r="F594" i="1"/>
  <c r="G594" i="1" s="1"/>
  <c r="H594" i="1"/>
  <c r="I594" i="1"/>
  <c r="J594" i="1"/>
  <c r="F595" i="1"/>
  <c r="G595" i="1" s="1"/>
  <c r="H595" i="1"/>
  <c r="I595" i="1"/>
  <c r="J595" i="1"/>
  <c r="F596" i="1"/>
  <c r="G596" i="1"/>
  <c r="H596" i="1"/>
  <c r="I596" i="1"/>
  <c r="J596" i="1"/>
  <c r="F597" i="1"/>
  <c r="G597" i="1"/>
  <c r="H597" i="1"/>
  <c r="I597" i="1"/>
  <c r="J597" i="1"/>
  <c r="F598" i="1"/>
  <c r="G598" i="1"/>
  <c r="H598" i="1"/>
  <c r="I598" i="1"/>
  <c r="J598" i="1"/>
  <c r="F599" i="1"/>
  <c r="G599" i="1"/>
  <c r="H599" i="1"/>
  <c r="I599" i="1"/>
  <c r="J599" i="1"/>
  <c r="F600" i="1"/>
  <c r="G600" i="1" s="1"/>
  <c r="H600" i="1"/>
  <c r="I600" i="1"/>
  <c r="J600" i="1"/>
  <c r="F601" i="1"/>
  <c r="G601" i="1"/>
  <c r="H601" i="1"/>
  <c r="I601" i="1"/>
  <c r="J601" i="1"/>
  <c r="F602" i="1"/>
  <c r="G602" i="1" s="1"/>
  <c r="H602" i="1"/>
  <c r="I602" i="1"/>
  <c r="J602" i="1"/>
  <c r="F603" i="1"/>
  <c r="G603" i="1" s="1"/>
  <c r="H603" i="1"/>
  <c r="I603" i="1"/>
  <c r="J603" i="1"/>
  <c r="F604" i="1"/>
  <c r="G604" i="1" s="1"/>
  <c r="H604" i="1"/>
  <c r="I604" i="1"/>
  <c r="J604" i="1"/>
  <c r="F605" i="1"/>
  <c r="G605" i="1" s="1"/>
  <c r="H605" i="1"/>
  <c r="I605" i="1"/>
  <c r="J605" i="1"/>
  <c r="F606" i="1"/>
  <c r="G606" i="1"/>
  <c r="H606" i="1"/>
  <c r="I606" i="1"/>
  <c r="J606" i="1"/>
  <c r="F607" i="1"/>
  <c r="G607" i="1"/>
  <c r="H607" i="1"/>
  <c r="I607" i="1"/>
  <c r="J607" i="1"/>
  <c r="F608" i="1"/>
  <c r="G608" i="1"/>
  <c r="H608" i="1"/>
  <c r="I608" i="1"/>
  <c r="J608" i="1"/>
  <c r="F609" i="1"/>
  <c r="G609" i="1" s="1"/>
  <c r="H609" i="1"/>
  <c r="I609" i="1"/>
  <c r="J609" i="1"/>
  <c r="F610" i="1"/>
  <c r="G610" i="1" s="1"/>
  <c r="H610" i="1"/>
  <c r="I610" i="1"/>
  <c r="J610" i="1"/>
  <c r="F611" i="1"/>
  <c r="G611" i="1" s="1"/>
  <c r="H611" i="1"/>
  <c r="I611" i="1"/>
  <c r="J611" i="1"/>
  <c r="F612" i="1"/>
  <c r="G612" i="1"/>
  <c r="H612" i="1"/>
  <c r="I612" i="1"/>
  <c r="J612" i="1"/>
  <c r="F613" i="1"/>
  <c r="G613" i="1"/>
  <c r="H613" i="1"/>
  <c r="I613" i="1"/>
  <c r="J613" i="1"/>
  <c r="F614" i="1"/>
  <c r="G614" i="1" s="1"/>
  <c r="H614" i="1"/>
  <c r="I614" i="1"/>
  <c r="J614" i="1"/>
  <c r="F615" i="1"/>
  <c r="G615" i="1"/>
  <c r="H615" i="1"/>
  <c r="I615" i="1"/>
  <c r="J615" i="1"/>
  <c r="F616" i="1"/>
  <c r="G616" i="1" s="1"/>
  <c r="H616" i="1"/>
  <c r="I616" i="1"/>
  <c r="J616" i="1"/>
  <c r="F617" i="1"/>
  <c r="G617" i="1" s="1"/>
  <c r="H617" i="1"/>
  <c r="I617" i="1"/>
  <c r="J617" i="1"/>
  <c r="F618" i="1"/>
  <c r="G618" i="1" s="1"/>
  <c r="H618" i="1"/>
  <c r="I618" i="1"/>
  <c r="J618" i="1"/>
  <c r="F619" i="1"/>
  <c r="G619" i="1" s="1"/>
  <c r="H619" i="1"/>
  <c r="I619" i="1"/>
  <c r="J619" i="1"/>
  <c r="F620" i="1"/>
  <c r="G620" i="1" s="1"/>
  <c r="H620" i="1"/>
  <c r="I620" i="1"/>
  <c r="J620" i="1"/>
  <c r="F621" i="1"/>
  <c r="G621" i="1" s="1"/>
  <c r="H621" i="1"/>
  <c r="I621" i="1"/>
  <c r="J621" i="1"/>
  <c r="F622" i="1"/>
  <c r="G622" i="1" s="1"/>
  <c r="H622" i="1"/>
  <c r="I622" i="1"/>
  <c r="J622" i="1"/>
  <c r="F623" i="1"/>
  <c r="G623" i="1"/>
  <c r="H623" i="1"/>
  <c r="I623" i="1"/>
  <c r="J623" i="1"/>
  <c r="F624" i="1"/>
  <c r="G624" i="1"/>
  <c r="H624" i="1"/>
  <c r="I624" i="1"/>
  <c r="J624" i="1"/>
  <c r="F625" i="1"/>
  <c r="G625" i="1"/>
  <c r="H625" i="1"/>
  <c r="I625" i="1"/>
  <c r="J625" i="1"/>
  <c r="F626" i="1"/>
  <c r="G626" i="1"/>
  <c r="H626" i="1"/>
  <c r="I626" i="1"/>
  <c r="J626" i="1"/>
  <c r="F627" i="1"/>
  <c r="G627" i="1" s="1"/>
  <c r="H627" i="1"/>
  <c r="I627" i="1"/>
  <c r="J627" i="1"/>
  <c r="F628" i="1"/>
  <c r="G628" i="1" s="1"/>
  <c r="H628" i="1"/>
  <c r="I628" i="1"/>
  <c r="J628" i="1"/>
  <c r="F629" i="1"/>
  <c r="G629" i="1" s="1"/>
  <c r="H629" i="1"/>
  <c r="I629" i="1"/>
  <c r="J629" i="1"/>
  <c r="F630" i="1"/>
  <c r="G630" i="1" s="1"/>
  <c r="H630" i="1"/>
  <c r="I630" i="1"/>
  <c r="J630" i="1"/>
  <c r="F631" i="1"/>
  <c r="G631" i="1" s="1"/>
  <c r="H631" i="1"/>
  <c r="I631" i="1"/>
  <c r="J631" i="1"/>
  <c r="F632" i="1"/>
  <c r="G632" i="1"/>
  <c r="H632" i="1"/>
  <c r="I632" i="1"/>
  <c r="J632" i="1"/>
  <c r="F633" i="1"/>
  <c r="G633" i="1"/>
  <c r="H633" i="1"/>
  <c r="I633" i="1"/>
  <c r="J633" i="1"/>
  <c r="F634" i="1"/>
  <c r="G634" i="1"/>
  <c r="H634" i="1"/>
  <c r="I634" i="1"/>
  <c r="J634" i="1"/>
  <c r="F635" i="1"/>
  <c r="G635" i="1" s="1"/>
  <c r="H635" i="1"/>
  <c r="I635" i="1"/>
  <c r="J635" i="1"/>
  <c r="F636" i="1"/>
  <c r="G636" i="1" s="1"/>
  <c r="H636" i="1"/>
  <c r="I636" i="1"/>
  <c r="J636" i="1"/>
  <c r="F637" i="1"/>
  <c r="G637" i="1" s="1"/>
  <c r="H637" i="1"/>
  <c r="I637" i="1"/>
  <c r="J637" i="1"/>
  <c r="F638" i="1"/>
  <c r="G638" i="1" s="1"/>
  <c r="H638" i="1"/>
  <c r="I638" i="1"/>
  <c r="J638" i="1"/>
  <c r="F639" i="1"/>
  <c r="G639" i="1" s="1"/>
  <c r="H639" i="1"/>
  <c r="I639" i="1"/>
  <c r="J639" i="1"/>
  <c r="F640" i="1"/>
  <c r="G640" i="1"/>
  <c r="H640" i="1"/>
  <c r="I640" i="1"/>
  <c r="J640" i="1"/>
  <c r="F641" i="1"/>
  <c r="G641" i="1"/>
  <c r="H641" i="1"/>
  <c r="I641" i="1"/>
  <c r="J641" i="1"/>
  <c r="F642" i="1"/>
  <c r="G642" i="1"/>
  <c r="H642" i="1"/>
  <c r="I642" i="1"/>
  <c r="J642" i="1"/>
  <c r="F643" i="1"/>
  <c r="G643" i="1" s="1"/>
  <c r="H643" i="1"/>
  <c r="I643" i="1"/>
  <c r="J643" i="1"/>
  <c r="F644" i="1"/>
  <c r="G644" i="1" s="1"/>
  <c r="H644" i="1"/>
  <c r="I644" i="1"/>
  <c r="J644" i="1"/>
  <c r="F645" i="1"/>
  <c r="G645" i="1" s="1"/>
  <c r="H645" i="1"/>
  <c r="I645" i="1"/>
  <c r="J645" i="1"/>
  <c r="F646" i="1"/>
  <c r="G646" i="1" s="1"/>
  <c r="H646" i="1"/>
  <c r="I646" i="1"/>
  <c r="J646" i="1"/>
  <c r="F647" i="1"/>
  <c r="G647" i="1" s="1"/>
  <c r="H647" i="1"/>
  <c r="I647" i="1"/>
  <c r="J647" i="1"/>
  <c r="F648" i="1"/>
  <c r="G648" i="1"/>
  <c r="H648" i="1"/>
  <c r="I648" i="1"/>
  <c r="J648" i="1"/>
  <c r="F649" i="1"/>
  <c r="G649" i="1"/>
  <c r="H649" i="1"/>
  <c r="I649" i="1"/>
  <c r="J649" i="1"/>
  <c r="F650" i="1"/>
  <c r="G650" i="1"/>
  <c r="H650" i="1"/>
  <c r="I650" i="1"/>
  <c r="J650" i="1"/>
  <c r="F651" i="1"/>
  <c r="G651" i="1" s="1"/>
  <c r="H651" i="1"/>
  <c r="I651" i="1"/>
  <c r="J651" i="1"/>
  <c r="F652" i="1"/>
  <c r="G652" i="1" s="1"/>
  <c r="H652" i="1"/>
  <c r="I652" i="1"/>
  <c r="J652" i="1"/>
  <c r="F653" i="1"/>
  <c r="G653" i="1" s="1"/>
  <c r="H653" i="1"/>
  <c r="I653" i="1"/>
  <c r="J653" i="1"/>
  <c r="F654" i="1"/>
  <c r="G654" i="1" s="1"/>
  <c r="H654" i="1"/>
  <c r="I654" i="1"/>
  <c r="J654" i="1"/>
  <c r="F655" i="1"/>
  <c r="G655" i="1" s="1"/>
  <c r="H655" i="1"/>
  <c r="I655" i="1"/>
  <c r="J655" i="1"/>
  <c r="F656" i="1"/>
  <c r="G656" i="1"/>
  <c r="H656" i="1"/>
  <c r="I656" i="1"/>
  <c r="J656" i="1"/>
  <c r="F657" i="1"/>
  <c r="G657" i="1"/>
  <c r="H657" i="1"/>
  <c r="I657" i="1"/>
  <c r="J657" i="1"/>
  <c r="F658" i="1"/>
  <c r="G658" i="1"/>
  <c r="H658" i="1"/>
  <c r="I658" i="1"/>
  <c r="J658" i="1"/>
  <c r="F659" i="1"/>
  <c r="G659" i="1" s="1"/>
  <c r="H659" i="1"/>
  <c r="I659" i="1"/>
  <c r="J659" i="1"/>
  <c r="F660" i="1"/>
  <c r="G660" i="1" s="1"/>
  <c r="H660" i="1"/>
  <c r="I660" i="1"/>
  <c r="J660" i="1"/>
  <c r="F661" i="1"/>
  <c r="G661" i="1" s="1"/>
  <c r="H661" i="1"/>
  <c r="I661" i="1"/>
  <c r="J661" i="1"/>
  <c r="F662" i="1"/>
  <c r="G662" i="1" s="1"/>
  <c r="H662" i="1"/>
  <c r="I662" i="1"/>
  <c r="J662" i="1"/>
  <c r="F663" i="1"/>
  <c r="G663" i="1" s="1"/>
  <c r="H663" i="1"/>
  <c r="I663" i="1"/>
  <c r="J663" i="1"/>
  <c r="F664" i="1"/>
  <c r="G664" i="1"/>
  <c r="H664" i="1"/>
  <c r="I664" i="1"/>
  <c r="J664" i="1"/>
  <c r="F665" i="1"/>
  <c r="G665" i="1"/>
  <c r="H665" i="1"/>
  <c r="I665" i="1"/>
  <c r="J665" i="1"/>
  <c r="F666" i="1"/>
  <c r="G666" i="1"/>
  <c r="H666" i="1"/>
  <c r="I666" i="1"/>
  <c r="J666" i="1"/>
  <c r="F667" i="1"/>
  <c r="G667" i="1" s="1"/>
  <c r="H667" i="1"/>
  <c r="I667" i="1"/>
  <c r="J667" i="1"/>
  <c r="F668" i="1"/>
  <c r="G668" i="1" s="1"/>
  <c r="H668" i="1"/>
  <c r="I668" i="1"/>
  <c r="J668" i="1"/>
  <c r="F669" i="1"/>
  <c r="G669" i="1" s="1"/>
  <c r="H669" i="1"/>
  <c r="I669" i="1"/>
  <c r="J669" i="1"/>
  <c r="F670" i="1"/>
  <c r="G670" i="1" s="1"/>
  <c r="H670" i="1"/>
  <c r="I670" i="1"/>
  <c r="J670" i="1"/>
  <c r="F671" i="1"/>
  <c r="G671" i="1" s="1"/>
  <c r="H671" i="1"/>
  <c r="I671" i="1"/>
  <c r="J671" i="1"/>
  <c r="F672" i="1"/>
  <c r="G672" i="1"/>
  <c r="H672" i="1"/>
  <c r="I672" i="1"/>
  <c r="J672" i="1"/>
  <c r="F673" i="1"/>
  <c r="G673" i="1"/>
  <c r="H673" i="1"/>
  <c r="I673" i="1"/>
  <c r="J673" i="1"/>
  <c r="F674" i="1"/>
  <c r="G674" i="1"/>
  <c r="H674" i="1"/>
  <c r="I674" i="1"/>
  <c r="J674" i="1"/>
  <c r="F675" i="1"/>
  <c r="G675" i="1" s="1"/>
  <c r="H675" i="1"/>
  <c r="I675" i="1"/>
  <c r="J675" i="1"/>
  <c r="F676" i="1"/>
  <c r="G676" i="1" s="1"/>
  <c r="H676" i="1"/>
  <c r="I676" i="1"/>
  <c r="J676" i="1"/>
  <c r="F677" i="1"/>
  <c r="G677" i="1" s="1"/>
  <c r="H677" i="1"/>
  <c r="I677" i="1"/>
  <c r="J677" i="1"/>
  <c r="F678" i="1"/>
  <c r="G678" i="1" s="1"/>
  <c r="H678" i="1"/>
  <c r="I678" i="1"/>
  <c r="J678" i="1"/>
  <c r="F679" i="1"/>
  <c r="G679" i="1" s="1"/>
  <c r="H679" i="1"/>
  <c r="I679" i="1"/>
  <c r="J679" i="1"/>
  <c r="F680" i="1"/>
  <c r="G680" i="1"/>
  <c r="H680" i="1"/>
  <c r="I680" i="1"/>
  <c r="J680" i="1"/>
  <c r="F681" i="1"/>
  <c r="G681" i="1"/>
  <c r="H681" i="1"/>
  <c r="I681" i="1"/>
  <c r="J681" i="1"/>
  <c r="F682" i="1"/>
  <c r="G682" i="1"/>
  <c r="H682" i="1"/>
  <c r="I682" i="1"/>
  <c r="J682" i="1"/>
  <c r="F683" i="1"/>
  <c r="G683" i="1" s="1"/>
  <c r="H683" i="1"/>
  <c r="I683" i="1"/>
  <c r="J683" i="1"/>
  <c r="F684" i="1"/>
  <c r="G684" i="1" s="1"/>
  <c r="H684" i="1"/>
  <c r="I684" i="1"/>
  <c r="J684" i="1"/>
  <c r="F685" i="1"/>
  <c r="G685" i="1" s="1"/>
  <c r="H685" i="1"/>
  <c r="I685" i="1"/>
  <c r="J685" i="1"/>
  <c r="F686" i="1"/>
  <c r="G686" i="1" s="1"/>
  <c r="H686" i="1"/>
  <c r="I686" i="1"/>
  <c r="J686" i="1"/>
  <c r="F687" i="1"/>
  <c r="G687" i="1" s="1"/>
  <c r="H687" i="1"/>
  <c r="I687" i="1"/>
  <c r="J687" i="1"/>
  <c r="F688" i="1"/>
  <c r="G688" i="1"/>
  <c r="H688" i="1"/>
  <c r="I688" i="1"/>
  <c r="J688" i="1"/>
  <c r="F689" i="1"/>
  <c r="G689" i="1"/>
  <c r="H689" i="1"/>
  <c r="I689" i="1"/>
  <c r="J689" i="1"/>
  <c r="F690" i="1"/>
  <c r="G690" i="1"/>
  <c r="H690" i="1"/>
  <c r="I690" i="1"/>
  <c r="J690" i="1"/>
  <c r="F691" i="1"/>
  <c r="G691" i="1" s="1"/>
  <c r="H691" i="1"/>
  <c r="I691" i="1"/>
  <c r="J691" i="1"/>
  <c r="F692" i="1"/>
  <c r="G692" i="1" s="1"/>
  <c r="H692" i="1"/>
  <c r="I692" i="1"/>
  <c r="J692" i="1"/>
  <c r="F693" i="1"/>
  <c r="G693" i="1" s="1"/>
  <c r="H693" i="1"/>
  <c r="I693" i="1"/>
  <c r="J693" i="1"/>
  <c r="F694" i="1"/>
  <c r="G694" i="1" s="1"/>
  <c r="H694" i="1"/>
  <c r="I694" i="1"/>
  <c r="J694" i="1"/>
  <c r="F695" i="1"/>
  <c r="G695" i="1" s="1"/>
  <c r="H695" i="1"/>
  <c r="I695" i="1"/>
  <c r="J695" i="1"/>
  <c r="F696" i="1"/>
  <c r="G696" i="1"/>
  <c r="H696" i="1"/>
  <c r="I696" i="1"/>
  <c r="J696" i="1"/>
  <c r="F697" i="1"/>
  <c r="G697" i="1"/>
  <c r="H697" i="1"/>
  <c r="I697" i="1"/>
  <c r="J697" i="1"/>
  <c r="F698" i="1"/>
  <c r="G698" i="1"/>
  <c r="H698" i="1"/>
  <c r="I698" i="1"/>
  <c r="J698" i="1"/>
  <c r="F699" i="1"/>
  <c r="G699" i="1" s="1"/>
  <c r="H699" i="1"/>
  <c r="I699" i="1"/>
  <c r="J699" i="1"/>
  <c r="F700" i="1"/>
  <c r="G700" i="1" s="1"/>
  <c r="H700" i="1"/>
  <c r="I700" i="1"/>
  <c r="J700" i="1"/>
  <c r="F701" i="1"/>
  <c r="G701" i="1" s="1"/>
  <c r="H701" i="1"/>
  <c r="I701" i="1"/>
  <c r="J701" i="1"/>
  <c r="F702" i="1"/>
  <c r="G702" i="1" s="1"/>
  <c r="H702" i="1"/>
  <c r="I702" i="1"/>
  <c r="J702" i="1"/>
  <c r="F703" i="1"/>
  <c r="G703" i="1" s="1"/>
  <c r="H703" i="1"/>
  <c r="I703" i="1"/>
  <c r="J703" i="1"/>
  <c r="F704" i="1"/>
  <c r="G704" i="1"/>
  <c r="H704" i="1"/>
  <c r="I704" i="1"/>
  <c r="J704" i="1"/>
  <c r="F705" i="1"/>
  <c r="G705" i="1"/>
  <c r="H705" i="1"/>
  <c r="I705" i="1"/>
  <c r="J705" i="1"/>
  <c r="F706" i="1"/>
  <c r="G706" i="1"/>
  <c r="H706" i="1"/>
  <c r="I706" i="1"/>
  <c r="J706" i="1"/>
  <c r="F707" i="1"/>
  <c r="G707" i="1" s="1"/>
  <c r="H707" i="1"/>
  <c r="I707" i="1"/>
  <c r="J707" i="1"/>
  <c r="F708" i="1"/>
  <c r="G708" i="1" s="1"/>
  <c r="H708" i="1"/>
  <c r="I708" i="1"/>
  <c r="J708" i="1"/>
  <c r="F709" i="1"/>
  <c r="G709" i="1" s="1"/>
  <c r="H709" i="1"/>
  <c r="I709" i="1"/>
  <c r="J709" i="1"/>
  <c r="F710" i="1"/>
  <c r="G710" i="1" s="1"/>
  <c r="H710" i="1"/>
  <c r="I710" i="1"/>
  <c r="J710" i="1"/>
  <c r="F711" i="1"/>
  <c r="G711" i="1" s="1"/>
  <c r="H711" i="1"/>
  <c r="I711" i="1"/>
  <c r="J711" i="1"/>
  <c r="F712" i="1"/>
  <c r="G712" i="1"/>
  <c r="H712" i="1"/>
  <c r="I712" i="1"/>
  <c r="J712" i="1"/>
  <c r="F713" i="1"/>
  <c r="G713" i="1"/>
  <c r="H713" i="1"/>
  <c r="I713" i="1"/>
  <c r="J713" i="1"/>
  <c r="F714" i="1"/>
  <c r="G714" i="1"/>
  <c r="H714" i="1"/>
  <c r="I714" i="1"/>
  <c r="J714" i="1"/>
  <c r="F715" i="1"/>
  <c r="G715" i="1" s="1"/>
  <c r="H715" i="1"/>
  <c r="I715" i="1"/>
  <c r="J715" i="1"/>
  <c r="F716" i="1"/>
  <c r="G716" i="1" s="1"/>
  <c r="H716" i="1"/>
  <c r="I716" i="1"/>
  <c r="J716" i="1"/>
  <c r="F717" i="1"/>
  <c r="G717" i="1" s="1"/>
  <c r="H717" i="1"/>
  <c r="I717" i="1"/>
  <c r="J717" i="1"/>
  <c r="F718" i="1"/>
  <c r="G718" i="1" s="1"/>
  <c r="H718" i="1"/>
  <c r="I718" i="1"/>
  <c r="J718" i="1"/>
  <c r="F719" i="1"/>
  <c r="G719" i="1" s="1"/>
  <c r="H719" i="1"/>
  <c r="I719" i="1"/>
  <c r="J719" i="1"/>
  <c r="F720" i="1"/>
  <c r="G720" i="1"/>
  <c r="H720" i="1"/>
  <c r="I720" i="1"/>
  <c r="J720" i="1"/>
  <c r="F721" i="1"/>
  <c r="G721" i="1"/>
  <c r="H721" i="1"/>
  <c r="I721" i="1"/>
  <c r="J721" i="1"/>
  <c r="F722" i="1"/>
  <c r="G722" i="1"/>
  <c r="H722" i="1"/>
  <c r="I722" i="1"/>
  <c r="J722" i="1"/>
  <c r="F723" i="1"/>
  <c r="G723" i="1" s="1"/>
  <c r="H723" i="1"/>
  <c r="I723" i="1"/>
  <c r="J723" i="1"/>
  <c r="F724" i="1"/>
  <c r="G724" i="1" s="1"/>
  <c r="H724" i="1"/>
  <c r="I724" i="1"/>
  <c r="J724" i="1"/>
  <c r="F725" i="1"/>
  <c r="G725" i="1" s="1"/>
  <c r="H725" i="1"/>
  <c r="I725" i="1"/>
  <c r="J725" i="1"/>
  <c r="F726" i="1"/>
  <c r="G726" i="1" s="1"/>
  <c r="H726" i="1"/>
  <c r="I726" i="1"/>
  <c r="J726" i="1"/>
  <c r="F727" i="1"/>
  <c r="G727" i="1" s="1"/>
  <c r="H727" i="1"/>
  <c r="I727" i="1"/>
  <c r="J727" i="1"/>
  <c r="F728" i="1"/>
  <c r="G728" i="1"/>
  <c r="H728" i="1"/>
  <c r="I728" i="1"/>
  <c r="J728" i="1"/>
  <c r="F729" i="1"/>
  <c r="G729" i="1"/>
  <c r="H729" i="1"/>
  <c r="I729" i="1"/>
  <c r="J729" i="1"/>
  <c r="F730" i="1"/>
  <c r="G730" i="1"/>
  <c r="H730" i="1"/>
  <c r="I730" i="1"/>
  <c r="J730" i="1"/>
  <c r="F731" i="1"/>
  <c r="G731" i="1" s="1"/>
  <c r="H731" i="1"/>
  <c r="I731" i="1"/>
  <c r="J731" i="1"/>
  <c r="F732" i="1"/>
  <c r="G732" i="1" s="1"/>
  <c r="H732" i="1"/>
  <c r="I732" i="1"/>
  <c r="J732" i="1"/>
  <c r="F733" i="1"/>
  <c r="G733" i="1" s="1"/>
  <c r="H733" i="1"/>
  <c r="I733" i="1"/>
  <c r="J733" i="1"/>
  <c r="F734" i="1"/>
  <c r="G734" i="1" s="1"/>
  <c r="H734" i="1"/>
  <c r="I734" i="1"/>
  <c r="J734" i="1"/>
  <c r="F735" i="1"/>
  <c r="G735" i="1" s="1"/>
  <c r="H735" i="1"/>
  <c r="I735" i="1"/>
  <c r="J735" i="1"/>
  <c r="F736" i="1"/>
  <c r="G736" i="1"/>
  <c r="H736" i="1"/>
  <c r="I736" i="1"/>
  <c r="J736" i="1"/>
  <c r="F737" i="1"/>
  <c r="G737" i="1"/>
  <c r="H737" i="1"/>
  <c r="I737" i="1"/>
  <c r="J737" i="1"/>
  <c r="F738" i="1"/>
  <c r="G738" i="1"/>
  <c r="H738" i="1"/>
  <c r="I738" i="1"/>
  <c r="J738" i="1"/>
  <c r="F739" i="1"/>
  <c r="G739" i="1" s="1"/>
  <c r="H739" i="1"/>
  <c r="I739" i="1"/>
  <c r="J739" i="1"/>
  <c r="F740" i="1"/>
  <c r="G740" i="1" s="1"/>
  <c r="H740" i="1"/>
  <c r="I740" i="1"/>
  <c r="J740" i="1"/>
  <c r="F741" i="1"/>
  <c r="G741" i="1" s="1"/>
  <c r="H741" i="1"/>
  <c r="I741" i="1"/>
  <c r="J741" i="1"/>
  <c r="F742" i="1"/>
  <c r="G742" i="1" s="1"/>
  <c r="H742" i="1"/>
  <c r="I742" i="1"/>
  <c r="J742" i="1"/>
  <c r="F743" i="1"/>
  <c r="G743" i="1" s="1"/>
  <c r="H743" i="1"/>
  <c r="I743" i="1"/>
  <c r="J743" i="1"/>
  <c r="F744" i="1"/>
  <c r="G744" i="1"/>
  <c r="H744" i="1"/>
  <c r="I744" i="1"/>
  <c r="J744" i="1"/>
  <c r="F745" i="1"/>
  <c r="G745" i="1"/>
  <c r="H745" i="1"/>
  <c r="I745" i="1"/>
  <c r="J745" i="1"/>
  <c r="F746" i="1"/>
  <c r="G746" i="1"/>
  <c r="H746" i="1"/>
  <c r="I746" i="1"/>
  <c r="J746" i="1"/>
  <c r="F747" i="1"/>
  <c r="G747" i="1" s="1"/>
  <c r="H747" i="1"/>
  <c r="I747" i="1"/>
  <c r="J747" i="1"/>
  <c r="F748" i="1"/>
  <c r="G748" i="1" s="1"/>
  <c r="H748" i="1"/>
  <c r="I748" i="1"/>
  <c r="J748" i="1"/>
  <c r="F749" i="1"/>
  <c r="G749" i="1" s="1"/>
  <c r="H749" i="1"/>
  <c r="I749" i="1"/>
  <c r="J749" i="1"/>
  <c r="F750" i="1"/>
  <c r="G750" i="1" s="1"/>
  <c r="H750" i="1"/>
  <c r="I750" i="1"/>
  <c r="J750" i="1"/>
  <c r="F751" i="1"/>
  <c r="G751" i="1" s="1"/>
  <c r="H751" i="1"/>
  <c r="I751" i="1"/>
  <c r="J751" i="1"/>
  <c r="F752" i="1"/>
  <c r="G752" i="1"/>
  <c r="H752" i="1"/>
  <c r="I752" i="1"/>
  <c r="J752" i="1"/>
  <c r="F753" i="1"/>
  <c r="G753" i="1"/>
  <c r="H753" i="1"/>
  <c r="I753" i="1"/>
  <c r="J753" i="1"/>
  <c r="F754" i="1"/>
  <c r="G754" i="1"/>
  <c r="H754" i="1"/>
  <c r="I754" i="1"/>
  <c r="J754" i="1"/>
  <c r="F755" i="1"/>
  <c r="G755" i="1" s="1"/>
  <c r="H755" i="1"/>
  <c r="I755" i="1"/>
  <c r="J755" i="1"/>
  <c r="F756" i="1"/>
  <c r="G756" i="1" s="1"/>
  <c r="H756" i="1"/>
  <c r="I756" i="1"/>
  <c r="J756" i="1"/>
  <c r="F757" i="1"/>
  <c r="G757" i="1" s="1"/>
  <c r="H757" i="1"/>
  <c r="I757" i="1"/>
  <c r="J757" i="1"/>
  <c r="F758" i="1"/>
  <c r="G758" i="1" s="1"/>
  <c r="H758" i="1"/>
  <c r="I758" i="1"/>
  <c r="J758" i="1"/>
  <c r="F759" i="1"/>
  <c r="G759" i="1" s="1"/>
  <c r="H759" i="1"/>
  <c r="I759" i="1"/>
  <c r="J759" i="1"/>
  <c r="F760" i="1"/>
  <c r="G760" i="1"/>
  <c r="H760" i="1"/>
  <c r="I760" i="1"/>
  <c r="J760" i="1"/>
  <c r="F761" i="1"/>
  <c r="G761" i="1"/>
  <c r="H761" i="1"/>
  <c r="I761" i="1"/>
  <c r="J761" i="1"/>
  <c r="F762" i="1"/>
  <c r="G762" i="1"/>
  <c r="H762" i="1"/>
  <c r="I762" i="1"/>
  <c r="J762" i="1"/>
  <c r="F763" i="1"/>
  <c r="G763" i="1" s="1"/>
  <c r="H763" i="1"/>
  <c r="I763" i="1"/>
  <c r="J763" i="1"/>
  <c r="F764" i="1"/>
  <c r="G764" i="1" s="1"/>
  <c r="H764" i="1"/>
  <c r="I764" i="1"/>
  <c r="J764" i="1"/>
  <c r="F765" i="1"/>
  <c r="G765" i="1" s="1"/>
  <c r="H765" i="1"/>
  <c r="I765" i="1"/>
  <c r="J765" i="1"/>
  <c r="F766" i="1"/>
  <c r="G766" i="1" s="1"/>
  <c r="H766" i="1"/>
  <c r="I766" i="1"/>
  <c r="J766" i="1"/>
  <c r="F767" i="1"/>
  <c r="G767" i="1" s="1"/>
  <c r="H767" i="1"/>
  <c r="I767" i="1"/>
  <c r="J767" i="1"/>
  <c r="F768" i="1"/>
  <c r="G768" i="1"/>
  <c r="H768" i="1"/>
  <c r="I768" i="1"/>
  <c r="J768" i="1"/>
  <c r="F769" i="1"/>
  <c r="G769" i="1"/>
  <c r="H769" i="1"/>
  <c r="I769" i="1"/>
  <c r="J769" i="1"/>
  <c r="F770" i="1"/>
  <c r="G770" i="1"/>
  <c r="H770" i="1"/>
  <c r="I770" i="1"/>
  <c r="J770" i="1"/>
  <c r="F771" i="1"/>
  <c r="G771" i="1" s="1"/>
  <c r="H771" i="1"/>
  <c r="I771" i="1"/>
  <c r="J771" i="1"/>
  <c r="F772" i="1"/>
  <c r="G772" i="1" s="1"/>
  <c r="H772" i="1"/>
  <c r="I772" i="1"/>
  <c r="J772" i="1"/>
  <c r="F773" i="1"/>
  <c r="G773" i="1" s="1"/>
  <c r="H773" i="1"/>
  <c r="I773" i="1"/>
  <c r="J773" i="1"/>
  <c r="F774" i="1"/>
  <c r="G774" i="1" s="1"/>
  <c r="H774" i="1"/>
  <c r="I774" i="1"/>
  <c r="J774" i="1"/>
  <c r="F775" i="1"/>
  <c r="G775" i="1" s="1"/>
  <c r="H775" i="1"/>
  <c r="I775" i="1"/>
  <c r="J775" i="1"/>
  <c r="F776" i="1"/>
  <c r="G776" i="1"/>
  <c r="H776" i="1"/>
  <c r="I776" i="1"/>
  <c r="J776" i="1"/>
  <c r="F777" i="1"/>
  <c r="G777" i="1"/>
  <c r="H777" i="1"/>
  <c r="I777" i="1"/>
  <c r="J777" i="1"/>
  <c r="F778" i="1"/>
  <c r="G778" i="1"/>
  <c r="H778" i="1"/>
  <c r="I778" i="1"/>
  <c r="J778" i="1"/>
  <c r="F779" i="1"/>
  <c r="G779" i="1" s="1"/>
  <c r="H779" i="1"/>
  <c r="I779" i="1"/>
  <c r="J779" i="1"/>
  <c r="F780" i="1"/>
  <c r="G780" i="1" s="1"/>
  <c r="H780" i="1"/>
  <c r="I780" i="1"/>
  <c r="J780" i="1"/>
  <c r="F781" i="1"/>
  <c r="G781" i="1" s="1"/>
  <c r="H781" i="1"/>
  <c r="I781" i="1"/>
  <c r="J781" i="1"/>
  <c r="F782" i="1"/>
  <c r="G782" i="1" s="1"/>
  <c r="H782" i="1"/>
  <c r="I782" i="1"/>
  <c r="J782" i="1"/>
  <c r="F783" i="1"/>
  <c r="G783" i="1" s="1"/>
  <c r="H783" i="1"/>
  <c r="I783" i="1"/>
  <c r="J783" i="1"/>
  <c r="F784" i="1"/>
  <c r="G784" i="1"/>
  <c r="H784" i="1"/>
  <c r="I784" i="1"/>
  <c r="J784" i="1"/>
  <c r="F785" i="1"/>
  <c r="G785" i="1"/>
  <c r="H785" i="1"/>
  <c r="I785" i="1"/>
  <c r="J785" i="1"/>
  <c r="F786" i="1"/>
  <c r="G786" i="1"/>
  <c r="H786" i="1"/>
  <c r="I786" i="1"/>
  <c r="J786" i="1"/>
  <c r="F787" i="1"/>
  <c r="G787" i="1" s="1"/>
  <c r="H787" i="1"/>
  <c r="I787" i="1"/>
  <c r="J787" i="1"/>
  <c r="F788" i="1"/>
  <c r="G788" i="1" s="1"/>
  <c r="H788" i="1"/>
  <c r="I788" i="1"/>
  <c r="J788" i="1"/>
  <c r="F789" i="1"/>
  <c r="G789" i="1" s="1"/>
  <c r="H789" i="1"/>
  <c r="I789" i="1"/>
  <c r="J789" i="1"/>
  <c r="F790" i="1"/>
  <c r="G790" i="1" s="1"/>
  <c r="H790" i="1"/>
  <c r="I790" i="1"/>
  <c r="J790" i="1"/>
  <c r="F791" i="1"/>
  <c r="G791" i="1" s="1"/>
  <c r="H791" i="1"/>
  <c r="I791" i="1"/>
  <c r="J791" i="1"/>
  <c r="F792" i="1"/>
  <c r="G792" i="1"/>
  <c r="H792" i="1"/>
  <c r="I792" i="1"/>
  <c r="J792" i="1"/>
  <c r="F793" i="1"/>
  <c r="G793" i="1"/>
  <c r="H793" i="1"/>
  <c r="I793" i="1"/>
  <c r="J793" i="1"/>
  <c r="F794" i="1"/>
  <c r="G794" i="1"/>
  <c r="H794" i="1"/>
  <c r="I794" i="1"/>
  <c r="J794" i="1"/>
  <c r="F795" i="1"/>
  <c r="G795" i="1" s="1"/>
  <c r="H795" i="1"/>
  <c r="I795" i="1"/>
  <c r="J795" i="1"/>
  <c r="F796" i="1"/>
  <c r="G796" i="1" s="1"/>
  <c r="H796" i="1"/>
  <c r="I796" i="1"/>
  <c r="J796" i="1"/>
  <c r="F797" i="1"/>
  <c r="G797" i="1" s="1"/>
  <c r="H797" i="1"/>
  <c r="I797" i="1"/>
  <c r="J797" i="1"/>
  <c r="F798" i="1"/>
  <c r="G798" i="1" s="1"/>
  <c r="H798" i="1"/>
  <c r="I798" i="1"/>
  <c r="J798" i="1"/>
  <c r="F799" i="1"/>
  <c r="G799" i="1" s="1"/>
  <c r="H799" i="1"/>
  <c r="I799" i="1"/>
  <c r="J799" i="1"/>
  <c r="F800" i="1"/>
  <c r="G800" i="1"/>
  <c r="H800" i="1"/>
  <c r="I800" i="1"/>
  <c r="J800" i="1"/>
  <c r="F801" i="1"/>
  <c r="G801" i="1"/>
  <c r="H801" i="1"/>
  <c r="I801" i="1"/>
  <c r="J801" i="1"/>
  <c r="F802" i="1"/>
  <c r="G802" i="1"/>
  <c r="H802" i="1"/>
  <c r="I802" i="1"/>
  <c r="J802" i="1"/>
  <c r="F803" i="1"/>
  <c r="G803" i="1" s="1"/>
  <c r="H803" i="1"/>
  <c r="I803" i="1"/>
  <c r="J803" i="1"/>
  <c r="F804" i="1"/>
  <c r="G804" i="1" s="1"/>
  <c r="H804" i="1"/>
  <c r="I804" i="1"/>
  <c r="J804" i="1"/>
  <c r="F805" i="1"/>
  <c r="G805" i="1" s="1"/>
  <c r="H805" i="1"/>
  <c r="I805" i="1"/>
  <c r="J805" i="1"/>
  <c r="F806" i="1"/>
  <c r="G806" i="1" s="1"/>
  <c r="H806" i="1"/>
  <c r="I806" i="1"/>
  <c r="J806" i="1"/>
  <c r="F807" i="1"/>
  <c r="G807" i="1" s="1"/>
  <c r="H807" i="1"/>
  <c r="I807" i="1"/>
  <c r="J807" i="1"/>
  <c r="F808" i="1"/>
  <c r="G808" i="1"/>
  <c r="H808" i="1"/>
  <c r="I808" i="1"/>
  <c r="J808" i="1"/>
  <c r="F809" i="1"/>
  <c r="G809" i="1"/>
  <c r="H809" i="1"/>
  <c r="I809" i="1"/>
  <c r="J809" i="1"/>
  <c r="F810" i="1"/>
  <c r="G810" i="1"/>
  <c r="H810" i="1"/>
  <c r="I810" i="1"/>
  <c r="J810" i="1"/>
  <c r="F811" i="1"/>
  <c r="G811" i="1" s="1"/>
  <c r="H811" i="1"/>
  <c r="I811" i="1"/>
  <c r="J811" i="1"/>
  <c r="F812" i="1"/>
  <c r="G812" i="1" s="1"/>
  <c r="H812" i="1"/>
  <c r="I812" i="1"/>
  <c r="J812" i="1"/>
  <c r="F813" i="1"/>
  <c r="G813" i="1" s="1"/>
  <c r="H813" i="1"/>
  <c r="I813" i="1"/>
  <c r="J813" i="1"/>
  <c r="F814" i="1"/>
  <c r="G814" i="1" s="1"/>
  <c r="H814" i="1"/>
  <c r="I814" i="1"/>
  <c r="J814" i="1"/>
  <c r="F815" i="1"/>
  <c r="G815" i="1" s="1"/>
  <c r="H815" i="1"/>
  <c r="I815" i="1"/>
  <c r="J815" i="1"/>
  <c r="F816" i="1"/>
  <c r="G816" i="1"/>
  <c r="H816" i="1"/>
  <c r="I816" i="1"/>
  <c r="J816" i="1"/>
  <c r="F817" i="1"/>
  <c r="G817" i="1"/>
  <c r="H817" i="1"/>
  <c r="I817" i="1"/>
  <c r="J817" i="1"/>
  <c r="F818" i="1"/>
  <c r="G818" i="1"/>
  <c r="H818" i="1"/>
  <c r="I818" i="1"/>
  <c r="J818" i="1"/>
  <c r="F819" i="1"/>
  <c r="G819" i="1" s="1"/>
  <c r="H819" i="1"/>
  <c r="I819" i="1"/>
  <c r="J819" i="1"/>
  <c r="F820" i="1"/>
  <c r="G820" i="1" s="1"/>
  <c r="H820" i="1"/>
  <c r="I820" i="1"/>
  <c r="J820" i="1"/>
  <c r="F821" i="1"/>
  <c r="G821" i="1" s="1"/>
  <c r="H821" i="1"/>
  <c r="I821" i="1"/>
  <c r="J821" i="1"/>
  <c r="F822" i="1"/>
  <c r="G822" i="1" s="1"/>
  <c r="H822" i="1"/>
  <c r="I822" i="1"/>
  <c r="J822" i="1"/>
  <c r="F823" i="1"/>
  <c r="G823" i="1" s="1"/>
  <c r="H823" i="1"/>
  <c r="I823" i="1"/>
  <c r="J823" i="1"/>
  <c r="F824" i="1"/>
  <c r="G824" i="1"/>
  <c r="H824" i="1"/>
  <c r="I824" i="1"/>
  <c r="J824" i="1"/>
  <c r="F825" i="1"/>
  <c r="G825" i="1"/>
  <c r="H825" i="1"/>
  <c r="I825" i="1"/>
  <c r="J825" i="1"/>
  <c r="F826" i="1"/>
  <c r="G826" i="1"/>
  <c r="H826" i="1"/>
  <c r="I826" i="1"/>
  <c r="J826" i="1"/>
  <c r="F827" i="1"/>
  <c r="G827" i="1" s="1"/>
  <c r="H827" i="1"/>
  <c r="I827" i="1"/>
  <c r="J827" i="1"/>
  <c r="F828" i="1"/>
  <c r="G828" i="1" s="1"/>
  <c r="H828" i="1"/>
  <c r="I828" i="1"/>
  <c r="J828" i="1"/>
  <c r="F829" i="1"/>
  <c r="G829" i="1" s="1"/>
  <c r="H829" i="1"/>
  <c r="I829" i="1"/>
  <c r="J829" i="1"/>
  <c r="F830" i="1"/>
  <c r="G830" i="1" s="1"/>
  <c r="H830" i="1"/>
  <c r="I830" i="1"/>
  <c r="J830" i="1"/>
  <c r="F831" i="1"/>
  <c r="G831" i="1" s="1"/>
  <c r="H831" i="1"/>
  <c r="I831" i="1"/>
  <c r="J831" i="1"/>
  <c r="F832" i="1"/>
  <c r="G832" i="1"/>
  <c r="H832" i="1"/>
  <c r="I832" i="1"/>
  <c r="J832" i="1"/>
  <c r="F833" i="1"/>
  <c r="G833" i="1"/>
  <c r="H833" i="1"/>
  <c r="I833" i="1"/>
  <c r="J833" i="1"/>
  <c r="F834" i="1"/>
  <c r="G834" i="1"/>
  <c r="H834" i="1"/>
  <c r="I834" i="1"/>
  <c r="J834" i="1"/>
  <c r="F835" i="1"/>
  <c r="G835" i="1" s="1"/>
  <c r="H835" i="1"/>
  <c r="I835" i="1"/>
  <c r="J835" i="1"/>
  <c r="F836" i="1"/>
  <c r="G836" i="1" s="1"/>
  <c r="H836" i="1"/>
  <c r="I836" i="1"/>
  <c r="J836" i="1"/>
  <c r="F837" i="1"/>
  <c r="G837" i="1" s="1"/>
  <c r="H837" i="1"/>
  <c r="I837" i="1"/>
  <c r="J837" i="1"/>
  <c r="F838" i="1"/>
  <c r="G838" i="1" s="1"/>
  <c r="H838" i="1"/>
  <c r="I838" i="1"/>
  <c r="J838" i="1"/>
  <c r="F839" i="1"/>
  <c r="G839" i="1" s="1"/>
  <c r="H839" i="1"/>
  <c r="I839" i="1"/>
  <c r="J839" i="1"/>
  <c r="F840" i="1"/>
  <c r="G840" i="1"/>
  <c r="H840" i="1"/>
  <c r="I840" i="1"/>
  <c r="J840" i="1"/>
  <c r="F841" i="1"/>
  <c r="G841" i="1"/>
  <c r="H841" i="1"/>
  <c r="I841" i="1"/>
  <c r="J841" i="1"/>
  <c r="F842" i="1"/>
  <c r="G842" i="1"/>
  <c r="H842" i="1"/>
  <c r="I842" i="1"/>
  <c r="J842" i="1"/>
  <c r="F843" i="1"/>
  <c r="G843" i="1" s="1"/>
  <c r="H843" i="1"/>
  <c r="I843" i="1"/>
  <c r="J843" i="1"/>
  <c r="F844" i="1"/>
  <c r="G844" i="1" s="1"/>
  <c r="H844" i="1"/>
  <c r="I844" i="1"/>
  <c r="J844" i="1"/>
  <c r="F845" i="1"/>
  <c r="G845" i="1" s="1"/>
  <c r="H845" i="1"/>
  <c r="I845" i="1"/>
  <c r="J845" i="1"/>
  <c r="F846" i="1"/>
  <c r="G846" i="1" s="1"/>
  <c r="H846" i="1"/>
  <c r="I846" i="1"/>
  <c r="J846" i="1"/>
  <c r="F847" i="1"/>
  <c r="G847" i="1" s="1"/>
  <c r="H847" i="1"/>
  <c r="I847" i="1"/>
  <c r="J847" i="1"/>
  <c r="F848" i="1"/>
  <c r="G848" i="1"/>
  <c r="H848" i="1"/>
  <c r="I848" i="1"/>
  <c r="J848" i="1"/>
  <c r="F849" i="1"/>
  <c r="G849" i="1"/>
  <c r="H849" i="1"/>
  <c r="I849" i="1"/>
  <c r="J849" i="1"/>
  <c r="F850" i="1"/>
  <c r="G850" i="1"/>
  <c r="H850" i="1"/>
  <c r="I850" i="1"/>
  <c r="J850" i="1"/>
  <c r="F851" i="1"/>
  <c r="G851" i="1" s="1"/>
  <c r="H851" i="1"/>
  <c r="I851" i="1"/>
  <c r="J851" i="1"/>
  <c r="F852" i="1"/>
  <c r="G852" i="1" s="1"/>
  <c r="H852" i="1"/>
  <c r="I852" i="1"/>
  <c r="J852" i="1"/>
  <c r="F853" i="1"/>
  <c r="G853" i="1" s="1"/>
  <c r="H853" i="1"/>
  <c r="I853" i="1"/>
  <c r="J853" i="1"/>
  <c r="F854" i="1"/>
  <c r="G854" i="1" s="1"/>
  <c r="H854" i="1"/>
  <c r="I854" i="1"/>
  <c r="J854" i="1"/>
  <c r="F855" i="1"/>
  <c r="G855" i="1" s="1"/>
  <c r="H855" i="1"/>
  <c r="I855" i="1"/>
  <c r="J855" i="1"/>
  <c r="F856" i="1"/>
  <c r="G856" i="1"/>
  <c r="H856" i="1"/>
  <c r="I856" i="1"/>
  <c r="J856" i="1"/>
  <c r="F857" i="1"/>
  <c r="G857" i="1"/>
  <c r="H857" i="1"/>
  <c r="I857" i="1"/>
  <c r="J857" i="1"/>
  <c r="F858" i="1"/>
  <c r="G858" i="1"/>
  <c r="H858" i="1"/>
  <c r="I858" i="1"/>
  <c r="J858" i="1"/>
  <c r="F859" i="1"/>
  <c r="G859" i="1" s="1"/>
  <c r="H859" i="1"/>
  <c r="I859" i="1"/>
  <c r="J859" i="1"/>
  <c r="F860" i="1"/>
  <c r="G860" i="1" s="1"/>
  <c r="H860" i="1"/>
  <c r="I860" i="1"/>
  <c r="J860" i="1"/>
  <c r="F861" i="1"/>
  <c r="G861" i="1" s="1"/>
  <c r="H861" i="1"/>
  <c r="I861" i="1"/>
  <c r="J861" i="1"/>
  <c r="F862" i="1"/>
  <c r="G862" i="1" s="1"/>
  <c r="H862" i="1"/>
  <c r="I862" i="1"/>
  <c r="J862" i="1"/>
  <c r="F863" i="1"/>
  <c r="G863" i="1" s="1"/>
  <c r="H863" i="1"/>
  <c r="I863" i="1"/>
  <c r="J863" i="1"/>
  <c r="F864" i="1"/>
  <c r="G864" i="1"/>
  <c r="H864" i="1"/>
  <c r="I864" i="1"/>
  <c r="J864" i="1"/>
  <c r="F865" i="1"/>
  <c r="G865" i="1"/>
  <c r="H865" i="1"/>
  <c r="I865" i="1"/>
  <c r="J865" i="1"/>
  <c r="F866" i="1"/>
  <c r="G866" i="1"/>
  <c r="H866" i="1"/>
  <c r="I866" i="1"/>
  <c r="J866" i="1"/>
  <c r="F867" i="1"/>
  <c r="G867" i="1" s="1"/>
  <c r="H867" i="1"/>
  <c r="I867" i="1"/>
  <c r="J867" i="1"/>
  <c r="F868" i="1"/>
  <c r="G868" i="1" s="1"/>
  <c r="H868" i="1"/>
  <c r="I868" i="1"/>
  <c r="J868" i="1"/>
  <c r="F869" i="1"/>
  <c r="G869" i="1" s="1"/>
  <c r="H869" i="1"/>
  <c r="I869" i="1"/>
  <c r="J869" i="1"/>
  <c r="F870" i="1"/>
  <c r="G870" i="1" s="1"/>
  <c r="H870" i="1"/>
  <c r="I870" i="1"/>
  <c r="J870" i="1"/>
  <c r="F871" i="1"/>
  <c r="G871" i="1" s="1"/>
  <c r="H871" i="1"/>
  <c r="I871" i="1"/>
  <c r="J871" i="1"/>
  <c r="F872" i="1"/>
  <c r="G872" i="1"/>
  <c r="H872" i="1"/>
  <c r="I872" i="1"/>
  <c r="J872" i="1"/>
  <c r="F873" i="1"/>
  <c r="G873" i="1"/>
  <c r="H873" i="1"/>
  <c r="I873" i="1"/>
  <c r="J873" i="1"/>
  <c r="F874" i="1"/>
  <c r="G874" i="1"/>
  <c r="H874" i="1"/>
  <c r="I874" i="1"/>
  <c r="J874" i="1"/>
  <c r="F875" i="1"/>
  <c r="G875" i="1" s="1"/>
  <c r="H875" i="1"/>
  <c r="I875" i="1"/>
  <c r="J875" i="1"/>
  <c r="F876" i="1"/>
  <c r="G876" i="1" s="1"/>
  <c r="H876" i="1"/>
  <c r="I876" i="1"/>
  <c r="J876" i="1"/>
  <c r="F877" i="1"/>
  <c r="G877" i="1" s="1"/>
  <c r="H877" i="1"/>
  <c r="I877" i="1"/>
  <c r="J877" i="1"/>
  <c r="F878" i="1"/>
  <c r="G878" i="1" s="1"/>
  <c r="H878" i="1"/>
  <c r="I878" i="1"/>
  <c r="J878" i="1"/>
  <c r="F879" i="1"/>
  <c r="G879" i="1" s="1"/>
  <c r="H879" i="1"/>
  <c r="I879" i="1"/>
  <c r="J879" i="1"/>
  <c r="F880" i="1"/>
  <c r="G880" i="1"/>
  <c r="H880" i="1"/>
  <c r="I880" i="1"/>
  <c r="J880" i="1"/>
  <c r="F881" i="1"/>
  <c r="G881" i="1"/>
  <c r="H881" i="1"/>
  <c r="I881" i="1"/>
  <c r="J881" i="1"/>
  <c r="F882" i="1"/>
  <c r="G882" i="1"/>
  <c r="H882" i="1"/>
  <c r="I882" i="1"/>
  <c r="J882" i="1"/>
  <c r="F883" i="1"/>
  <c r="G883" i="1" s="1"/>
  <c r="H883" i="1"/>
  <c r="I883" i="1"/>
  <c r="J883" i="1"/>
  <c r="F884" i="1"/>
  <c r="G884" i="1" s="1"/>
  <c r="H884" i="1"/>
  <c r="I884" i="1"/>
  <c r="J884" i="1"/>
  <c r="F885" i="1"/>
  <c r="G885" i="1" s="1"/>
  <c r="H885" i="1"/>
  <c r="I885" i="1"/>
  <c r="J885" i="1"/>
  <c r="F886" i="1"/>
  <c r="G886" i="1" s="1"/>
  <c r="H886" i="1"/>
  <c r="I886" i="1"/>
  <c r="J886" i="1"/>
  <c r="F887" i="1"/>
  <c r="G887" i="1" s="1"/>
  <c r="H887" i="1"/>
  <c r="I887" i="1"/>
  <c r="J887" i="1"/>
  <c r="F888" i="1"/>
  <c r="G888" i="1"/>
  <c r="H888" i="1"/>
  <c r="I888" i="1"/>
  <c r="J888" i="1"/>
  <c r="F889" i="1"/>
  <c r="G889" i="1"/>
  <c r="H889" i="1"/>
  <c r="I889" i="1"/>
  <c r="J889" i="1"/>
  <c r="F890" i="1"/>
  <c r="G890" i="1"/>
  <c r="H890" i="1"/>
  <c r="I890" i="1"/>
  <c r="J890" i="1"/>
  <c r="F891" i="1"/>
  <c r="G891" i="1" s="1"/>
  <c r="H891" i="1"/>
  <c r="I891" i="1"/>
  <c r="J891" i="1"/>
  <c r="F892" i="1"/>
  <c r="G892" i="1" s="1"/>
  <c r="H892" i="1"/>
  <c r="I892" i="1"/>
  <c r="J892" i="1"/>
  <c r="F893" i="1"/>
  <c r="G893" i="1" s="1"/>
  <c r="H893" i="1"/>
  <c r="I893" i="1"/>
  <c r="J893" i="1"/>
  <c r="F894" i="1"/>
  <c r="G894" i="1" s="1"/>
  <c r="H894" i="1"/>
  <c r="I894" i="1"/>
  <c r="J894" i="1"/>
  <c r="F895" i="1"/>
  <c r="G895" i="1" s="1"/>
  <c r="H895" i="1"/>
  <c r="I895" i="1"/>
  <c r="J895" i="1"/>
  <c r="F896" i="1"/>
  <c r="G896" i="1"/>
  <c r="H896" i="1"/>
  <c r="I896" i="1"/>
  <c r="J896" i="1"/>
  <c r="F897" i="1"/>
  <c r="G897" i="1"/>
  <c r="H897" i="1"/>
  <c r="I897" i="1"/>
  <c r="J897" i="1"/>
  <c r="F898" i="1"/>
  <c r="G898" i="1"/>
  <c r="H898" i="1"/>
  <c r="I898" i="1"/>
  <c r="J898" i="1"/>
  <c r="F899" i="1"/>
  <c r="G899" i="1" s="1"/>
  <c r="H899" i="1"/>
  <c r="I899" i="1"/>
  <c r="J899" i="1"/>
  <c r="F900" i="1"/>
  <c r="G900" i="1" s="1"/>
  <c r="H900" i="1"/>
  <c r="I900" i="1"/>
  <c r="J900" i="1"/>
  <c r="F901" i="1"/>
  <c r="G901" i="1" s="1"/>
  <c r="H901" i="1"/>
  <c r="I901" i="1"/>
  <c r="J901" i="1"/>
  <c r="F902" i="1"/>
  <c r="G902" i="1" s="1"/>
  <c r="H902" i="1"/>
  <c r="I902" i="1"/>
  <c r="J902" i="1"/>
  <c r="F903" i="1"/>
  <c r="G903" i="1" s="1"/>
  <c r="H903" i="1"/>
  <c r="I903" i="1"/>
  <c r="J903" i="1"/>
  <c r="F904" i="1"/>
  <c r="G904" i="1"/>
  <c r="H904" i="1"/>
  <c r="I904" i="1"/>
  <c r="J904" i="1"/>
  <c r="F905" i="1"/>
  <c r="G905" i="1"/>
  <c r="H905" i="1"/>
  <c r="I905" i="1"/>
  <c r="J905" i="1"/>
  <c r="F906" i="1"/>
  <c r="G906" i="1"/>
  <c r="H906" i="1"/>
  <c r="I906" i="1"/>
  <c r="J906" i="1"/>
  <c r="F907" i="1"/>
  <c r="G907" i="1"/>
  <c r="H907" i="1"/>
  <c r="I907" i="1"/>
  <c r="J907" i="1"/>
  <c r="F908" i="1"/>
  <c r="G908" i="1" s="1"/>
  <c r="H908" i="1"/>
  <c r="I908" i="1"/>
  <c r="J908" i="1"/>
  <c r="F909" i="1"/>
  <c r="G909" i="1" s="1"/>
  <c r="H909" i="1"/>
  <c r="I909" i="1"/>
  <c r="J909" i="1"/>
  <c r="F910" i="1"/>
  <c r="G910" i="1" s="1"/>
  <c r="H910" i="1"/>
  <c r="I910" i="1"/>
  <c r="J910" i="1"/>
  <c r="F911" i="1"/>
  <c r="G911" i="1"/>
  <c r="H911" i="1"/>
  <c r="I911" i="1"/>
  <c r="J911" i="1"/>
  <c r="F912" i="1"/>
  <c r="G912" i="1" s="1"/>
  <c r="H912" i="1"/>
  <c r="I912" i="1"/>
  <c r="J912" i="1"/>
  <c r="F913" i="1"/>
  <c r="G913" i="1"/>
  <c r="H913" i="1"/>
  <c r="I913" i="1"/>
  <c r="J913" i="1"/>
  <c r="F914" i="1"/>
  <c r="G914" i="1"/>
  <c r="H914" i="1"/>
  <c r="I914" i="1"/>
  <c r="J914" i="1"/>
  <c r="F915" i="1"/>
  <c r="G915" i="1"/>
  <c r="H915" i="1"/>
  <c r="I915" i="1"/>
  <c r="J915" i="1"/>
  <c r="F916" i="1"/>
  <c r="G916" i="1" s="1"/>
  <c r="H916" i="1"/>
  <c r="I916" i="1"/>
  <c r="J916" i="1"/>
  <c r="F917" i="1"/>
  <c r="G917" i="1" s="1"/>
  <c r="H917" i="1"/>
  <c r="I917" i="1"/>
  <c r="J917" i="1"/>
  <c r="F918" i="1"/>
  <c r="G918" i="1" s="1"/>
  <c r="H918" i="1"/>
  <c r="I918" i="1"/>
  <c r="J918" i="1"/>
  <c r="F919" i="1"/>
  <c r="G919" i="1"/>
  <c r="H919" i="1"/>
  <c r="I919" i="1"/>
  <c r="J919" i="1"/>
  <c r="F920" i="1"/>
  <c r="G920" i="1" s="1"/>
  <c r="H920" i="1"/>
  <c r="I920" i="1"/>
  <c r="J920" i="1"/>
  <c r="F921" i="1"/>
  <c r="G921" i="1"/>
  <c r="H921" i="1"/>
  <c r="I921" i="1"/>
  <c r="J921" i="1"/>
  <c r="F922" i="1"/>
  <c r="G922" i="1"/>
  <c r="H922" i="1"/>
  <c r="I922" i="1"/>
  <c r="J922" i="1"/>
  <c r="F923" i="1"/>
  <c r="G923" i="1"/>
  <c r="H923" i="1"/>
  <c r="I923" i="1"/>
  <c r="J923" i="1"/>
  <c r="F924" i="1"/>
  <c r="G924" i="1" s="1"/>
  <c r="H924" i="1"/>
  <c r="I924" i="1"/>
  <c r="J924" i="1"/>
  <c r="F925" i="1"/>
  <c r="G925" i="1" s="1"/>
  <c r="H925" i="1"/>
  <c r="I925" i="1"/>
  <c r="J925" i="1"/>
  <c r="F926" i="1"/>
  <c r="G926" i="1" s="1"/>
  <c r="H926" i="1"/>
  <c r="I926" i="1"/>
  <c r="J926" i="1"/>
  <c r="F927" i="1"/>
  <c r="G927" i="1"/>
  <c r="H927" i="1"/>
  <c r="I927" i="1"/>
  <c r="J927" i="1"/>
  <c r="F928" i="1"/>
  <c r="G928" i="1" s="1"/>
  <c r="H928" i="1"/>
  <c r="I928" i="1"/>
  <c r="J928" i="1"/>
  <c r="F929" i="1"/>
  <c r="G929" i="1"/>
  <c r="H929" i="1"/>
  <c r="I929" i="1"/>
  <c r="J929" i="1"/>
  <c r="F930" i="1"/>
  <c r="G930" i="1"/>
  <c r="H930" i="1"/>
  <c r="I930" i="1"/>
  <c r="J930" i="1"/>
  <c r="F931" i="1"/>
  <c r="G931" i="1"/>
  <c r="H931" i="1"/>
  <c r="I931" i="1"/>
  <c r="J931" i="1"/>
  <c r="F932" i="1"/>
  <c r="G932" i="1" s="1"/>
  <c r="H932" i="1"/>
  <c r="I932" i="1"/>
  <c r="J932" i="1"/>
  <c r="F933" i="1"/>
  <c r="G933" i="1"/>
  <c r="H933" i="1"/>
  <c r="I933" i="1"/>
  <c r="J933" i="1"/>
  <c r="F934" i="1"/>
  <c r="G934" i="1" s="1"/>
  <c r="H934" i="1"/>
  <c r="I934" i="1"/>
  <c r="J934" i="1"/>
  <c r="F935" i="1"/>
  <c r="G935" i="1"/>
  <c r="H935" i="1"/>
  <c r="I935" i="1"/>
  <c r="J935" i="1"/>
  <c r="F936" i="1"/>
  <c r="G936" i="1" s="1"/>
  <c r="H936" i="1"/>
  <c r="I936" i="1"/>
  <c r="J936" i="1"/>
  <c r="F937" i="1"/>
  <c r="G937" i="1"/>
  <c r="H937" i="1"/>
  <c r="I937" i="1"/>
  <c r="J937" i="1"/>
  <c r="F938" i="1"/>
  <c r="G938" i="1"/>
  <c r="H938" i="1"/>
  <c r="I938" i="1"/>
  <c r="J938" i="1"/>
  <c r="F939" i="1"/>
  <c r="G939" i="1"/>
  <c r="H939" i="1"/>
  <c r="I939" i="1"/>
  <c r="J939" i="1"/>
  <c r="F940" i="1"/>
  <c r="G940" i="1" s="1"/>
  <c r="H940" i="1"/>
  <c r="I940" i="1"/>
  <c r="J940" i="1"/>
  <c r="F941" i="1"/>
  <c r="G941" i="1"/>
  <c r="H941" i="1"/>
  <c r="I941" i="1"/>
  <c r="J941" i="1"/>
  <c r="F942" i="1"/>
  <c r="G942" i="1" s="1"/>
  <c r="H942" i="1"/>
  <c r="I942" i="1"/>
  <c r="J942" i="1"/>
  <c r="F943" i="1"/>
  <c r="G943" i="1"/>
  <c r="H943" i="1"/>
  <c r="I943" i="1"/>
  <c r="J943" i="1"/>
  <c r="F944" i="1"/>
  <c r="G944" i="1" s="1"/>
  <c r="H944" i="1"/>
  <c r="I944" i="1"/>
  <c r="J944" i="1"/>
  <c r="F945" i="1"/>
  <c r="G945" i="1"/>
  <c r="H945" i="1"/>
  <c r="I945" i="1"/>
  <c r="J945" i="1"/>
  <c r="F946" i="1"/>
  <c r="G946" i="1"/>
  <c r="H946" i="1"/>
  <c r="I946" i="1"/>
  <c r="J946" i="1"/>
  <c r="F947" i="1"/>
  <c r="G947" i="1"/>
  <c r="H947" i="1"/>
  <c r="I947" i="1"/>
  <c r="J947" i="1"/>
  <c r="F948" i="1"/>
  <c r="G948" i="1" s="1"/>
  <c r="H948" i="1"/>
  <c r="I948" i="1"/>
  <c r="J948" i="1"/>
  <c r="F949" i="1"/>
  <c r="G949" i="1"/>
  <c r="H949" i="1"/>
  <c r="I949" i="1"/>
  <c r="J949" i="1"/>
  <c r="F950" i="1"/>
  <c r="G950" i="1" s="1"/>
  <c r="H950" i="1"/>
  <c r="I950" i="1"/>
  <c r="J950" i="1"/>
  <c r="F951" i="1"/>
  <c r="G951" i="1"/>
  <c r="H951" i="1"/>
  <c r="I951" i="1"/>
  <c r="J951" i="1"/>
  <c r="F952" i="1"/>
  <c r="G952" i="1" s="1"/>
  <c r="H952" i="1"/>
  <c r="I952" i="1"/>
  <c r="J952" i="1"/>
  <c r="F953" i="1"/>
  <c r="G953" i="1"/>
  <c r="H953" i="1"/>
  <c r="I953" i="1"/>
  <c r="J953" i="1"/>
  <c r="F954" i="1"/>
  <c r="G954" i="1"/>
  <c r="H954" i="1"/>
  <c r="I954" i="1"/>
  <c r="J954" i="1"/>
  <c r="F955" i="1"/>
  <c r="G955" i="1"/>
  <c r="H955" i="1"/>
  <c r="I955" i="1"/>
  <c r="J955" i="1"/>
  <c r="F956" i="1"/>
  <c r="G956" i="1" s="1"/>
  <c r="H956" i="1"/>
  <c r="I956" i="1"/>
  <c r="J956" i="1"/>
  <c r="F957" i="1"/>
  <c r="G957" i="1"/>
  <c r="H957" i="1"/>
  <c r="I957" i="1"/>
  <c r="J957" i="1"/>
  <c r="F958" i="1"/>
  <c r="G958" i="1" s="1"/>
  <c r="H958" i="1"/>
  <c r="I958" i="1"/>
  <c r="J958" i="1"/>
  <c r="F959" i="1"/>
  <c r="G959" i="1"/>
  <c r="H959" i="1"/>
  <c r="I959" i="1"/>
  <c r="J959" i="1"/>
  <c r="F960" i="1"/>
  <c r="G960" i="1" s="1"/>
  <c r="H960" i="1"/>
  <c r="I960" i="1"/>
  <c r="J960" i="1"/>
  <c r="F961" i="1"/>
  <c r="G961" i="1"/>
  <c r="H961" i="1"/>
  <c r="I961" i="1"/>
  <c r="J961" i="1"/>
  <c r="F962" i="1"/>
  <c r="G962" i="1"/>
  <c r="H962" i="1"/>
  <c r="I962" i="1"/>
  <c r="J962" i="1"/>
  <c r="F963" i="1"/>
  <c r="G963" i="1"/>
  <c r="H963" i="1"/>
  <c r="I963" i="1"/>
  <c r="J963" i="1"/>
  <c r="F964" i="1"/>
  <c r="G964" i="1" s="1"/>
  <c r="H964" i="1"/>
  <c r="I964" i="1"/>
  <c r="J964" i="1"/>
  <c r="F965" i="1"/>
  <c r="G965" i="1"/>
  <c r="H965" i="1"/>
  <c r="I965" i="1"/>
  <c r="J965" i="1"/>
  <c r="F966" i="1"/>
  <c r="G966" i="1" s="1"/>
  <c r="H966" i="1"/>
  <c r="I966" i="1"/>
  <c r="J966" i="1"/>
  <c r="F967" i="1"/>
  <c r="G967" i="1"/>
  <c r="H967" i="1"/>
  <c r="I967" i="1"/>
  <c r="J967" i="1"/>
  <c r="F968" i="1"/>
  <c r="G968" i="1" s="1"/>
  <c r="H968" i="1"/>
  <c r="I968" i="1"/>
  <c r="J968" i="1"/>
  <c r="F969" i="1"/>
  <c r="G969" i="1"/>
  <c r="H969" i="1"/>
  <c r="I969" i="1"/>
  <c r="J969" i="1"/>
  <c r="F970" i="1"/>
  <c r="G970" i="1"/>
  <c r="H970" i="1"/>
  <c r="I970" i="1"/>
  <c r="J970" i="1"/>
  <c r="F971" i="1"/>
  <c r="G971" i="1"/>
  <c r="H971" i="1"/>
  <c r="I971" i="1"/>
  <c r="J971" i="1"/>
  <c r="F972" i="1"/>
  <c r="G972" i="1" s="1"/>
  <c r="H972" i="1"/>
  <c r="I972" i="1"/>
  <c r="J972" i="1"/>
  <c r="F973" i="1"/>
  <c r="G973" i="1"/>
  <c r="H973" i="1"/>
  <c r="I973" i="1"/>
  <c r="J973" i="1"/>
  <c r="F974" i="1"/>
  <c r="G974" i="1" s="1"/>
  <c r="H974" i="1"/>
  <c r="I974" i="1"/>
  <c r="J974" i="1"/>
  <c r="F975" i="1"/>
  <c r="G975" i="1"/>
  <c r="H975" i="1"/>
  <c r="I975" i="1"/>
  <c r="J975" i="1"/>
  <c r="F976" i="1"/>
  <c r="G976" i="1" s="1"/>
  <c r="H976" i="1"/>
  <c r="I976" i="1"/>
  <c r="J976" i="1"/>
  <c r="F977" i="1"/>
  <c r="G977" i="1"/>
  <c r="H977" i="1"/>
  <c r="I977" i="1"/>
  <c r="J977" i="1"/>
  <c r="F978" i="1"/>
  <c r="G978" i="1"/>
  <c r="H978" i="1"/>
  <c r="I978" i="1"/>
  <c r="J978" i="1"/>
  <c r="F979" i="1"/>
  <c r="G979" i="1"/>
  <c r="H979" i="1"/>
  <c r="I979" i="1"/>
  <c r="J979" i="1"/>
  <c r="F980" i="1"/>
  <c r="G980" i="1" s="1"/>
  <c r="H980" i="1"/>
  <c r="I980" i="1"/>
  <c r="J980" i="1"/>
  <c r="F981" i="1"/>
  <c r="G981" i="1"/>
  <c r="H981" i="1"/>
  <c r="I981" i="1"/>
  <c r="J981" i="1"/>
  <c r="F982" i="1"/>
  <c r="G982" i="1" s="1"/>
  <c r="H982" i="1"/>
  <c r="I982" i="1"/>
  <c r="J982" i="1"/>
  <c r="F983" i="1"/>
  <c r="G983" i="1"/>
  <c r="H983" i="1"/>
  <c r="I983" i="1"/>
  <c r="J983" i="1"/>
  <c r="F984" i="1"/>
  <c r="G984" i="1" s="1"/>
  <c r="H984" i="1"/>
  <c r="I984" i="1"/>
  <c r="J984" i="1"/>
  <c r="F985" i="1"/>
  <c r="G985" i="1"/>
  <c r="H985" i="1"/>
  <c r="I985" i="1"/>
  <c r="J985" i="1"/>
  <c r="F986" i="1"/>
  <c r="G986" i="1"/>
  <c r="H986" i="1"/>
  <c r="I986" i="1"/>
  <c r="J986" i="1"/>
  <c r="F987" i="1"/>
  <c r="G987" i="1"/>
  <c r="H987" i="1"/>
  <c r="I987" i="1"/>
  <c r="J987" i="1"/>
  <c r="F988" i="1"/>
  <c r="G988" i="1" s="1"/>
  <c r="H988" i="1"/>
  <c r="I988" i="1"/>
  <c r="J988" i="1"/>
  <c r="F989" i="1"/>
  <c r="G989" i="1"/>
  <c r="H989" i="1"/>
  <c r="I989" i="1"/>
  <c r="J989" i="1"/>
  <c r="F990" i="1"/>
  <c r="G990" i="1" s="1"/>
  <c r="H990" i="1"/>
  <c r="I990" i="1"/>
  <c r="J990" i="1"/>
  <c r="F991" i="1"/>
  <c r="G991" i="1"/>
  <c r="H991" i="1"/>
  <c r="I991" i="1"/>
  <c r="D21" i="12" s="1"/>
  <c r="J991" i="1"/>
  <c r="F992" i="1"/>
  <c r="G992" i="1" s="1"/>
  <c r="H992" i="1"/>
  <c r="I992" i="1"/>
  <c r="J992" i="1"/>
  <c r="F993" i="1"/>
  <c r="G993" i="1"/>
  <c r="H993" i="1"/>
  <c r="I993" i="1"/>
  <c r="J993" i="1"/>
  <c r="F994" i="1"/>
  <c r="G994" i="1"/>
  <c r="H994" i="1"/>
  <c r="I994" i="1"/>
  <c r="J994" i="1"/>
  <c r="F995" i="1"/>
  <c r="G995" i="1"/>
  <c r="H995" i="1"/>
  <c r="I995" i="1"/>
  <c r="J995" i="1"/>
  <c r="F996" i="1"/>
  <c r="G996" i="1" s="1"/>
  <c r="H996" i="1"/>
  <c r="I996" i="1"/>
  <c r="J996" i="1"/>
  <c r="F997" i="1"/>
  <c r="G997" i="1"/>
  <c r="H997" i="1"/>
  <c r="I997" i="1"/>
  <c r="J997" i="1"/>
  <c r="F998" i="1"/>
  <c r="G998" i="1" s="1"/>
  <c r="H998" i="1"/>
  <c r="I998" i="1"/>
  <c r="J998" i="1"/>
  <c r="F999" i="1"/>
  <c r="G999" i="1"/>
  <c r="H999" i="1"/>
  <c r="I999" i="1"/>
  <c r="J999" i="1"/>
  <c r="F1000" i="1"/>
  <c r="G1000" i="1" s="1"/>
  <c r="H1000" i="1"/>
  <c r="I1000" i="1"/>
  <c r="J1000" i="1"/>
  <c r="F1001" i="1"/>
  <c r="G1001" i="1"/>
  <c r="H1001" i="1"/>
  <c r="I1001" i="1"/>
  <c r="J1001" i="1"/>
  <c r="F1002" i="1"/>
  <c r="G1002" i="1"/>
  <c r="H1002" i="1"/>
  <c r="I1002" i="1"/>
  <c r="J1002" i="1"/>
  <c r="F1003" i="1"/>
  <c r="G1003" i="1"/>
  <c r="H1003" i="1"/>
  <c r="I1003" i="1"/>
  <c r="J1003" i="1"/>
  <c r="F1004" i="1"/>
  <c r="G1004" i="1" s="1"/>
  <c r="H1004" i="1"/>
  <c r="I1004" i="1"/>
  <c r="J1004" i="1"/>
  <c r="F1005" i="1"/>
  <c r="G1005" i="1"/>
  <c r="H1005" i="1"/>
  <c r="I1005" i="1"/>
  <c r="J1005" i="1"/>
  <c r="F1006" i="1"/>
  <c r="G1006" i="1" s="1"/>
  <c r="H1006" i="1"/>
  <c r="I1006" i="1"/>
  <c r="J1006" i="1"/>
  <c r="F1007" i="1"/>
  <c r="G1007" i="1"/>
  <c r="H1007" i="1"/>
  <c r="I1007" i="1"/>
  <c r="J1007" i="1"/>
  <c r="F1008" i="1"/>
  <c r="G1008" i="1" s="1"/>
  <c r="H1008" i="1"/>
  <c r="I1008" i="1"/>
  <c r="J1008" i="1"/>
  <c r="F1009" i="1"/>
  <c r="G1009" i="1"/>
  <c r="H1009" i="1"/>
  <c r="I1009" i="1"/>
  <c r="J1009" i="1"/>
  <c r="F1010" i="1"/>
  <c r="G1010" i="1"/>
  <c r="H1010" i="1"/>
  <c r="I1010" i="1"/>
  <c r="J1010" i="1"/>
  <c r="F1011" i="1"/>
  <c r="G1011" i="1"/>
  <c r="H1011" i="1"/>
  <c r="I1011" i="1"/>
  <c r="J1011" i="1"/>
  <c r="F1012" i="1"/>
  <c r="G1012" i="1" s="1"/>
  <c r="H1012" i="1"/>
  <c r="I1012" i="1"/>
  <c r="J1012" i="1"/>
  <c r="F1013" i="1"/>
  <c r="G1013" i="1"/>
  <c r="H1013" i="1"/>
  <c r="I1013" i="1"/>
  <c r="J1013" i="1"/>
  <c r="F1014" i="1"/>
  <c r="G1014" i="1" s="1"/>
  <c r="H1014" i="1"/>
  <c r="I1014" i="1"/>
  <c r="J1014" i="1"/>
  <c r="F1015" i="1"/>
  <c r="G1015" i="1"/>
  <c r="H1015" i="1"/>
  <c r="I1015" i="1"/>
  <c r="J1015" i="1"/>
  <c r="F1016" i="1"/>
  <c r="G1016" i="1" s="1"/>
  <c r="H1016" i="1"/>
  <c r="I1016" i="1"/>
  <c r="J1016" i="1"/>
  <c r="F1017" i="1"/>
  <c r="G1017" i="1"/>
  <c r="H1017" i="1"/>
  <c r="I1017" i="1"/>
  <c r="J1017" i="1"/>
  <c r="F1018" i="1"/>
  <c r="G1018" i="1"/>
  <c r="H1018" i="1"/>
  <c r="I1018" i="1"/>
  <c r="J1018" i="1"/>
  <c r="F1019" i="1"/>
  <c r="G1019" i="1"/>
  <c r="H1019" i="1"/>
  <c r="I1019" i="1"/>
  <c r="J1019" i="1"/>
  <c r="F1020" i="1"/>
  <c r="G1020" i="1" s="1"/>
  <c r="H1020" i="1"/>
  <c r="I1020" i="1"/>
  <c r="J1020" i="1"/>
  <c r="F1021" i="1"/>
  <c r="G1021" i="1"/>
  <c r="H1021" i="1"/>
  <c r="I1021" i="1"/>
  <c r="J1021" i="1"/>
  <c r="F1022" i="1"/>
  <c r="G1022" i="1" s="1"/>
  <c r="H1022" i="1"/>
  <c r="I1022" i="1"/>
  <c r="J1022" i="1"/>
  <c r="F1023" i="1"/>
  <c r="G1023" i="1"/>
  <c r="H1023" i="1"/>
  <c r="I1023" i="1"/>
  <c r="J1023" i="1"/>
  <c r="F1024" i="1"/>
  <c r="G1024" i="1" s="1"/>
  <c r="H1024" i="1"/>
  <c r="I1024" i="1"/>
  <c r="J1024" i="1"/>
  <c r="F1025" i="1"/>
  <c r="G1025" i="1"/>
  <c r="H1025" i="1"/>
  <c r="I1025" i="1"/>
  <c r="J1025" i="1"/>
  <c r="F1026" i="1"/>
  <c r="G1026" i="1"/>
  <c r="H1026" i="1"/>
  <c r="I1026" i="1"/>
  <c r="J1026" i="1"/>
  <c r="F1027" i="1"/>
  <c r="G1027" i="1"/>
  <c r="H1027" i="1"/>
  <c r="I1027" i="1"/>
  <c r="J1027" i="1"/>
  <c r="F1028" i="1"/>
  <c r="G1028" i="1" s="1"/>
  <c r="H1028" i="1"/>
  <c r="I1028" i="1"/>
  <c r="J1028" i="1"/>
  <c r="F1029" i="1"/>
  <c r="G1029" i="1" s="1"/>
  <c r="C9" i="12" s="1"/>
  <c r="H1029" i="1"/>
  <c r="I1029" i="1"/>
  <c r="J1029" i="1"/>
  <c r="F1030" i="1"/>
  <c r="G1030" i="1" s="1"/>
  <c r="H1030" i="1"/>
  <c r="I1030" i="1"/>
  <c r="J1030" i="1"/>
  <c r="F1031" i="1"/>
  <c r="G1031" i="1"/>
  <c r="H1031" i="1"/>
  <c r="I1031" i="1"/>
  <c r="J1031" i="1"/>
  <c r="F1032" i="1"/>
  <c r="G1032" i="1" s="1"/>
  <c r="H1032" i="1"/>
  <c r="I1032" i="1"/>
  <c r="J1032" i="1"/>
  <c r="F1033" i="1"/>
  <c r="G1033" i="1"/>
  <c r="H1033" i="1"/>
  <c r="I1033" i="1"/>
  <c r="J1033" i="1"/>
  <c r="F1034" i="1"/>
  <c r="G1034" i="1"/>
  <c r="H1034" i="1"/>
  <c r="I1034" i="1"/>
  <c r="J1034" i="1"/>
  <c r="F1035" i="1"/>
  <c r="G1035" i="1"/>
  <c r="H1035" i="1"/>
  <c r="I1035" i="1"/>
  <c r="J1035" i="1"/>
  <c r="F1036" i="1"/>
  <c r="G1036" i="1" s="1"/>
  <c r="H1036" i="1"/>
  <c r="I1036" i="1"/>
  <c r="J1036" i="1"/>
  <c r="F1037" i="1"/>
  <c r="G1037" i="1" s="1"/>
  <c r="H1037" i="1"/>
  <c r="I1037" i="1"/>
  <c r="J1037" i="1"/>
  <c r="F1038" i="1"/>
  <c r="G1038" i="1" s="1"/>
  <c r="H1038" i="1"/>
  <c r="I1038" i="1"/>
  <c r="J1038" i="1"/>
  <c r="F1039" i="1"/>
  <c r="G1039" i="1"/>
  <c r="H1039" i="1"/>
  <c r="I1039" i="1"/>
  <c r="J1039" i="1"/>
  <c r="F1040" i="1"/>
  <c r="G1040" i="1" s="1"/>
  <c r="H1040" i="1"/>
  <c r="I1040" i="1"/>
  <c r="J1040" i="1"/>
  <c r="F1041" i="1"/>
  <c r="G1041" i="1"/>
  <c r="H1041" i="1"/>
  <c r="I1041" i="1"/>
  <c r="J1041" i="1"/>
  <c r="F1042" i="1"/>
  <c r="G1042" i="1"/>
  <c r="H1042" i="1"/>
  <c r="I1042" i="1"/>
  <c r="J1042" i="1"/>
  <c r="F1043" i="1"/>
  <c r="G1043" i="1"/>
  <c r="H1043" i="1"/>
  <c r="I1043" i="1"/>
  <c r="J1043" i="1"/>
  <c r="F1044" i="1"/>
  <c r="G1044" i="1" s="1"/>
  <c r="H1044" i="1"/>
  <c r="I1044" i="1"/>
  <c r="J1044" i="1"/>
  <c r="F1045" i="1"/>
  <c r="G1045" i="1" s="1"/>
  <c r="H1045" i="1"/>
  <c r="I1045" i="1"/>
  <c r="J1045" i="1"/>
  <c r="F1046" i="1"/>
  <c r="G1046" i="1" s="1"/>
  <c r="H1046" i="1"/>
  <c r="I1046" i="1"/>
  <c r="J1046" i="1"/>
  <c r="F1047" i="1"/>
  <c r="G1047" i="1"/>
  <c r="H1047" i="1"/>
  <c r="I1047" i="1"/>
  <c r="J1047" i="1"/>
  <c r="F1048" i="1"/>
  <c r="G1048" i="1" s="1"/>
  <c r="H1048" i="1"/>
  <c r="I1048" i="1"/>
  <c r="J1048" i="1"/>
  <c r="F1049" i="1"/>
  <c r="G1049" i="1"/>
  <c r="H1049" i="1"/>
  <c r="I1049" i="1"/>
  <c r="J1049" i="1"/>
  <c r="F1050" i="1"/>
  <c r="G1050" i="1"/>
  <c r="H1050" i="1"/>
  <c r="I1050" i="1"/>
  <c r="J1050" i="1"/>
  <c r="F1051" i="1"/>
  <c r="G1051" i="1"/>
  <c r="H1051" i="1"/>
  <c r="I1051" i="1"/>
  <c r="J1051" i="1"/>
  <c r="F1052" i="1"/>
  <c r="G1052" i="1" s="1"/>
  <c r="H1052" i="1"/>
  <c r="I1052" i="1"/>
  <c r="J1052" i="1"/>
  <c r="F1053" i="1"/>
  <c r="G1053" i="1" s="1"/>
  <c r="H1053" i="1"/>
  <c r="I1053" i="1"/>
  <c r="J1053" i="1"/>
  <c r="F1054" i="1"/>
  <c r="G1054" i="1" s="1"/>
  <c r="H1054" i="1"/>
  <c r="I1054" i="1"/>
  <c r="J1054" i="1"/>
  <c r="F1055" i="1"/>
  <c r="G1055" i="1"/>
  <c r="H1055" i="1"/>
  <c r="I1055" i="1"/>
  <c r="J1055" i="1"/>
  <c r="F1056" i="1"/>
  <c r="G1056" i="1" s="1"/>
  <c r="H1056" i="1"/>
  <c r="I1056" i="1"/>
  <c r="J1056" i="1"/>
  <c r="F1057" i="1"/>
  <c r="G1057" i="1"/>
  <c r="H1057" i="1"/>
  <c r="I1057" i="1"/>
  <c r="J1057" i="1"/>
  <c r="F1058" i="1"/>
  <c r="G1058" i="1"/>
  <c r="H1058" i="1"/>
  <c r="I1058" i="1"/>
  <c r="J1058" i="1"/>
  <c r="F1059" i="1"/>
  <c r="G1059" i="1"/>
  <c r="H1059" i="1"/>
  <c r="I1059" i="1"/>
  <c r="J1059" i="1"/>
  <c r="F1060" i="1"/>
  <c r="G1060" i="1" s="1"/>
  <c r="H1060" i="1"/>
  <c r="I1060" i="1"/>
  <c r="J1060" i="1"/>
  <c r="F1061" i="1"/>
  <c r="G1061" i="1" s="1"/>
  <c r="H1061" i="1"/>
  <c r="I1061" i="1"/>
  <c r="J1061" i="1"/>
  <c r="F1062" i="1"/>
  <c r="G1062" i="1" s="1"/>
  <c r="H1062" i="1"/>
  <c r="I1062" i="1"/>
  <c r="J1062" i="1"/>
  <c r="F1063" i="1"/>
  <c r="G1063" i="1"/>
  <c r="H1063" i="1"/>
  <c r="I1063" i="1"/>
  <c r="J1063" i="1"/>
  <c r="F1064" i="1"/>
  <c r="G1064" i="1" s="1"/>
  <c r="H1064" i="1"/>
  <c r="I1064" i="1"/>
  <c r="J1064" i="1"/>
  <c r="F1065" i="1"/>
  <c r="G1065" i="1"/>
  <c r="H1065" i="1"/>
  <c r="I1065" i="1"/>
  <c r="J1065" i="1"/>
  <c r="F1066" i="1"/>
  <c r="G1066" i="1"/>
  <c r="H1066" i="1"/>
  <c r="I1066" i="1"/>
  <c r="J1066" i="1"/>
  <c r="F1067" i="1"/>
  <c r="G1067" i="1"/>
  <c r="H1067" i="1"/>
  <c r="I1067" i="1"/>
  <c r="J1067" i="1"/>
  <c r="F1068" i="1"/>
  <c r="G1068" i="1" s="1"/>
  <c r="H1068" i="1"/>
  <c r="I1068" i="1"/>
  <c r="J1068" i="1"/>
  <c r="F1069" i="1"/>
  <c r="G1069" i="1" s="1"/>
  <c r="H1069" i="1"/>
  <c r="I1069" i="1"/>
  <c r="J1069" i="1"/>
  <c r="F1070" i="1"/>
  <c r="G1070" i="1" s="1"/>
  <c r="H1070" i="1"/>
  <c r="I1070" i="1"/>
  <c r="J1070" i="1"/>
  <c r="F1071" i="1"/>
  <c r="G1071" i="1"/>
  <c r="H1071" i="1"/>
  <c r="I1071" i="1"/>
  <c r="J1071" i="1"/>
  <c r="F1072" i="1"/>
  <c r="G1072" i="1" s="1"/>
  <c r="H1072" i="1"/>
  <c r="I1072" i="1"/>
  <c r="J1072" i="1"/>
  <c r="F1073" i="1"/>
  <c r="G1073" i="1"/>
  <c r="H1073" i="1"/>
  <c r="I1073" i="1"/>
  <c r="J1073" i="1"/>
  <c r="F1074" i="1"/>
  <c r="G1074" i="1"/>
  <c r="H1074" i="1"/>
  <c r="I1074" i="1"/>
  <c r="J1074" i="1"/>
  <c r="F1075" i="1"/>
  <c r="G1075" i="1"/>
  <c r="H1075" i="1"/>
  <c r="I1075" i="1"/>
  <c r="J1075" i="1"/>
  <c r="F1076" i="1"/>
  <c r="G1076" i="1" s="1"/>
  <c r="H1076" i="1"/>
  <c r="I1076" i="1"/>
  <c r="J1076" i="1"/>
  <c r="F1077" i="1"/>
  <c r="G1077" i="1" s="1"/>
  <c r="H1077" i="1"/>
  <c r="I1077" i="1"/>
  <c r="J1077" i="1"/>
  <c r="F1078" i="1"/>
  <c r="G1078" i="1" s="1"/>
  <c r="H1078" i="1"/>
  <c r="I1078" i="1"/>
  <c r="J1078" i="1"/>
  <c r="F1079" i="1"/>
  <c r="G1079" i="1"/>
  <c r="H1079" i="1"/>
  <c r="I1079" i="1"/>
  <c r="J1079" i="1"/>
  <c r="F1080" i="1"/>
  <c r="G1080" i="1" s="1"/>
  <c r="H1080" i="1"/>
  <c r="I1080" i="1"/>
  <c r="J1080" i="1"/>
  <c r="F1081" i="1"/>
  <c r="G1081" i="1"/>
  <c r="H1081" i="1"/>
  <c r="I1081" i="1"/>
  <c r="J1081" i="1"/>
  <c r="F1082" i="1"/>
  <c r="G1082" i="1"/>
  <c r="H1082" i="1"/>
  <c r="I1082" i="1"/>
  <c r="J1082" i="1"/>
  <c r="F1083" i="1"/>
  <c r="G1083" i="1"/>
  <c r="H1083" i="1"/>
  <c r="I1083" i="1"/>
  <c r="J1083" i="1"/>
  <c r="F1084" i="1"/>
  <c r="G1084" i="1" s="1"/>
  <c r="H1084" i="1"/>
  <c r="I1084" i="1"/>
  <c r="J1084" i="1"/>
  <c r="F1085" i="1"/>
  <c r="G1085" i="1" s="1"/>
  <c r="H1085" i="1"/>
  <c r="I1085" i="1"/>
  <c r="J1085" i="1"/>
  <c r="F1086" i="1"/>
  <c r="G1086" i="1" s="1"/>
  <c r="H1086" i="1"/>
  <c r="I1086" i="1"/>
  <c r="J1086" i="1"/>
  <c r="F1087" i="1"/>
  <c r="G1087" i="1" s="1"/>
  <c r="H1087" i="1"/>
  <c r="I1087" i="1"/>
  <c r="J1087" i="1"/>
  <c r="F1088" i="1"/>
  <c r="G1088" i="1" s="1"/>
  <c r="H1088" i="1"/>
  <c r="I1088" i="1"/>
  <c r="J1088" i="1"/>
  <c r="F1089" i="1"/>
  <c r="G1089" i="1"/>
  <c r="H1089" i="1"/>
  <c r="I1089" i="1"/>
  <c r="J1089" i="1"/>
  <c r="F1090" i="1"/>
  <c r="G1090" i="1"/>
  <c r="H1090" i="1"/>
  <c r="I1090" i="1"/>
  <c r="J1090" i="1"/>
  <c r="F1091" i="1"/>
  <c r="G1091" i="1"/>
  <c r="H1091" i="1"/>
  <c r="I1091" i="1"/>
  <c r="J1091" i="1"/>
  <c r="F1092" i="1"/>
  <c r="G1092" i="1" s="1"/>
  <c r="H1092" i="1"/>
  <c r="I1092" i="1"/>
  <c r="J1092" i="1"/>
  <c r="F1093" i="1"/>
  <c r="G1093" i="1"/>
  <c r="H1093" i="1"/>
  <c r="I1093" i="1"/>
  <c r="J1093" i="1"/>
  <c r="F1094" i="1"/>
  <c r="G1094" i="1" s="1"/>
  <c r="H1094" i="1"/>
  <c r="I1094" i="1"/>
  <c r="J1094" i="1"/>
  <c r="F1095" i="1"/>
  <c r="G1095" i="1" s="1"/>
  <c r="H1095" i="1"/>
  <c r="I1095" i="1"/>
  <c r="J1095" i="1"/>
  <c r="F1096" i="1"/>
  <c r="G1096" i="1" s="1"/>
  <c r="H1096" i="1"/>
  <c r="I1096" i="1"/>
  <c r="J1096" i="1"/>
  <c r="F1097" i="1"/>
  <c r="G1097" i="1"/>
  <c r="H1097" i="1"/>
  <c r="I1097" i="1"/>
  <c r="J1097" i="1"/>
  <c r="F1098" i="1"/>
  <c r="G1098" i="1"/>
  <c r="H1098" i="1"/>
  <c r="I1098" i="1"/>
  <c r="J1098" i="1"/>
  <c r="F1099" i="1"/>
  <c r="G1099" i="1"/>
  <c r="H1099" i="1"/>
  <c r="I1099" i="1"/>
  <c r="J1099" i="1"/>
  <c r="F1100" i="1"/>
  <c r="G1100" i="1" s="1"/>
  <c r="H1100" i="1"/>
  <c r="I1100" i="1"/>
  <c r="J1100" i="1"/>
  <c r="F1101" i="1"/>
  <c r="G1101" i="1"/>
  <c r="H1101" i="1"/>
  <c r="I1101" i="1"/>
  <c r="J1101" i="1"/>
  <c r="F1102" i="1"/>
  <c r="G1102" i="1" s="1"/>
  <c r="H1102" i="1"/>
  <c r="I1102" i="1"/>
  <c r="J1102" i="1"/>
  <c r="F1103" i="1"/>
  <c r="G1103" i="1" s="1"/>
  <c r="H1103" i="1"/>
  <c r="I1103" i="1"/>
  <c r="J1103" i="1"/>
  <c r="F1104" i="1"/>
  <c r="G1104" i="1" s="1"/>
  <c r="H1104" i="1"/>
  <c r="I1104" i="1"/>
  <c r="J1104" i="1"/>
  <c r="F1105" i="1"/>
  <c r="G1105" i="1"/>
  <c r="H1105" i="1"/>
  <c r="I1105" i="1"/>
  <c r="J1105" i="1"/>
  <c r="F1106" i="1"/>
  <c r="G1106" i="1"/>
  <c r="H1106" i="1"/>
  <c r="I1106" i="1"/>
  <c r="J1106" i="1"/>
  <c r="F1107" i="1"/>
  <c r="G1107" i="1"/>
  <c r="H1107" i="1"/>
  <c r="I1107" i="1"/>
  <c r="J1107" i="1"/>
  <c r="F1108" i="1"/>
  <c r="G1108" i="1" s="1"/>
  <c r="H1108" i="1"/>
  <c r="I1108" i="1"/>
  <c r="J1108" i="1"/>
  <c r="F1109" i="1"/>
  <c r="G1109" i="1"/>
  <c r="H1109" i="1"/>
  <c r="I1109" i="1"/>
  <c r="J1109" i="1"/>
  <c r="F1110" i="1"/>
  <c r="G1110" i="1" s="1"/>
  <c r="H1110" i="1"/>
  <c r="I1110" i="1"/>
  <c r="J1110" i="1"/>
  <c r="F1111" i="1"/>
  <c r="G1111" i="1" s="1"/>
  <c r="H1111" i="1"/>
  <c r="I1111" i="1"/>
  <c r="J1111" i="1"/>
  <c r="F1112" i="1"/>
  <c r="G1112" i="1" s="1"/>
  <c r="H1112" i="1"/>
  <c r="I1112" i="1"/>
  <c r="J1112" i="1"/>
  <c r="F1113" i="1"/>
  <c r="G1113" i="1"/>
  <c r="H1113" i="1"/>
  <c r="I1113" i="1"/>
  <c r="J1113" i="1"/>
  <c r="F1114" i="1"/>
  <c r="G1114" i="1"/>
  <c r="H1114" i="1"/>
  <c r="I1114" i="1"/>
  <c r="J1114" i="1"/>
  <c r="F1115" i="1"/>
  <c r="G1115" i="1"/>
  <c r="H1115" i="1"/>
  <c r="I1115" i="1"/>
  <c r="J1115" i="1"/>
  <c r="F1116" i="1"/>
  <c r="G1116" i="1" s="1"/>
  <c r="H1116" i="1"/>
  <c r="I1116" i="1"/>
  <c r="J1116" i="1"/>
  <c r="F1117" i="1"/>
  <c r="G1117" i="1"/>
  <c r="H1117" i="1"/>
  <c r="I1117" i="1"/>
  <c r="J1117" i="1"/>
  <c r="F1118" i="1"/>
  <c r="G1118" i="1" s="1"/>
  <c r="H1118" i="1"/>
  <c r="I1118" i="1"/>
  <c r="J1118" i="1"/>
  <c r="F1119" i="1"/>
  <c r="G1119" i="1" s="1"/>
  <c r="H1119" i="1"/>
  <c r="I1119" i="1"/>
  <c r="J1119" i="1"/>
  <c r="F1120" i="1"/>
  <c r="G1120" i="1" s="1"/>
  <c r="H1120" i="1"/>
  <c r="I1120" i="1"/>
  <c r="J1120" i="1"/>
  <c r="F1121" i="1"/>
  <c r="G1121" i="1"/>
  <c r="H1121" i="1"/>
  <c r="I1121" i="1"/>
  <c r="J1121" i="1"/>
  <c r="F1122" i="1"/>
  <c r="G1122" i="1"/>
  <c r="H1122" i="1"/>
  <c r="I1122" i="1"/>
  <c r="J1122" i="1"/>
  <c r="F1123" i="1"/>
  <c r="G1123" i="1"/>
  <c r="H1123" i="1"/>
  <c r="I1123" i="1"/>
  <c r="J1123" i="1"/>
  <c r="F1124" i="1"/>
  <c r="G1124" i="1" s="1"/>
  <c r="H1124" i="1"/>
  <c r="I1124" i="1"/>
  <c r="J1124" i="1"/>
  <c r="F1125" i="1"/>
  <c r="G1125" i="1"/>
  <c r="H1125" i="1"/>
  <c r="I1125" i="1"/>
  <c r="J1125" i="1"/>
  <c r="F1126" i="1"/>
  <c r="G1126" i="1" s="1"/>
  <c r="H1126" i="1"/>
  <c r="I1126" i="1"/>
  <c r="J1126" i="1"/>
  <c r="F1127" i="1"/>
  <c r="G1127" i="1"/>
  <c r="H1127" i="1"/>
  <c r="I1127" i="1"/>
  <c r="J1127" i="1"/>
  <c r="F1128" i="1"/>
  <c r="G1128" i="1" s="1"/>
  <c r="H1128" i="1"/>
  <c r="I1128" i="1"/>
  <c r="J1128" i="1"/>
  <c r="F1129" i="1"/>
  <c r="G1129" i="1"/>
  <c r="H1129" i="1"/>
  <c r="I1129" i="1"/>
  <c r="J1129" i="1"/>
  <c r="F1130" i="1"/>
  <c r="G1130" i="1"/>
  <c r="H1130" i="1"/>
  <c r="I1130" i="1"/>
  <c r="J1130" i="1"/>
  <c r="F1131" i="1"/>
  <c r="G1131" i="1"/>
  <c r="H1131" i="1"/>
  <c r="I1131" i="1"/>
  <c r="J1131" i="1"/>
  <c r="F1132" i="1"/>
  <c r="G1132" i="1"/>
  <c r="H1132" i="1"/>
  <c r="I1132" i="1"/>
  <c r="J1132" i="1"/>
  <c r="F1133" i="1"/>
  <c r="G1133" i="1"/>
  <c r="H1133" i="1"/>
  <c r="I1133" i="1"/>
  <c r="J1133" i="1"/>
  <c r="F1134" i="1"/>
  <c r="G1134" i="1" s="1"/>
  <c r="H1134" i="1"/>
  <c r="I1134" i="1"/>
  <c r="J1134" i="1"/>
  <c r="F1135" i="1"/>
  <c r="G1135" i="1"/>
  <c r="H1135" i="1"/>
  <c r="I1135" i="1"/>
  <c r="J1135" i="1"/>
  <c r="F1136" i="1"/>
  <c r="G1136" i="1" s="1"/>
  <c r="H1136" i="1"/>
  <c r="I1136" i="1"/>
  <c r="J1136" i="1"/>
  <c r="F1137" i="1"/>
  <c r="G1137" i="1" s="1"/>
  <c r="H1137" i="1"/>
  <c r="I1137" i="1"/>
  <c r="J1137" i="1"/>
  <c r="F1138" i="1"/>
  <c r="G1138" i="1"/>
  <c r="H1138" i="1"/>
  <c r="I1138" i="1"/>
  <c r="J1138" i="1"/>
  <c r="F1139" i="1"/>
  <c r="G1139" i="1"/>
  <c r="H1139" i="1"/>
  <c r="I1139" i="1"/>
  <c r="J1139" i="1"/>
  <c r="F1140" i="1"/>
  <c r="G1140" i="1"/>
  <c r="H1140" i="1"/>
  <c r="I1140" i="1"/>
  <c r="J1140" i="1"/>
  <c r="F1141" i="1"/>
  <c r="G1141" i="1"/>
  <c r="H1141" i="1"/>
  <c r="I1141" i="1"/>
  <c r="J1141" i="1"/>
  <c r="F1142" i="1"/>
  <c r="G1142" i="1" s="1"/>
  <c r="H1142" i="1"/>
  <c r="I1142" i="1"/>
  <c r="J1142" i="1"/>
  <c r="F1143" i="1"/>
  <c r="G1143" i="1" s="1"/>
  <c r="H1143" i="1"/>
  <c r="I1143" i="1"/>
  <c r="J1143" i="1"/>
  <c r="F1144" i="1"/>
  <c r="G1144" i="1" s="1"/>
  <c r="H1144" i="1"/>
  <c r="I1144" i="1"/>
  <c r="J1144" i="1"/>
  <c r="F1145" i="1"/>
  <c r="G1145" i="1"/>
  <c r="H1145" i="1"/>
  <c r="I1145" i="1"/>
  <c r="J1145" i="1"/>
  <c r="F1146" i="1"/>
  <c r="G1146" i="1"/>
  <c r="H1146" i="1"/>
  <c r="I1146" i="1"/>
  <c r="J1146" i="1"/>
  <c r="F1147" i="1"/>
  <c r="G1147" i="1"/>
  <c r="H1147" i="1"/>
  <c r="I1147" i="1"/>
  <c r="J1147" i="1"/>
  <c r="F1148" i="1"/>
  <c r="G1148" i="1" s="1"/>
  <c r="H1148" i="1"/>
  <c r="I1148" i="1"/>
  <c r="J1148" i="1"/>
  <c r="F1149" i="1"/>
  <c r="G1149" i="1"/>
  <c r="H1149" i="1"/>
  <c r="I1149" i="1"/>
  <c r="J1149" i="1"/>
  <c r="F1150" i="1"/>
  <c r="G1150" i="1" s="1"/>
  <c r="H1150" i="1"/>
  <c r="I1150" i="1"/>
  <c r="J1150" i="1"/>
  <c r="F1151" i="1"/>
  <c r="G1151" i="1"/>
  <c r="H1151" i="1"/>
  <c r="I1151" i="1"/>
  <c r="J1151" i="1"/>
  <c r="F1152" i="1"/>
  <c r="G1152" i="1" s="1"/>
  <c r="H1152" i="1"/>
  <c r="I1152" i="1"/>
  <c r="J1152" i="1"/>
  <c r="F1153" i="1"/>
  <c r="G1153" i="1" s="1"/>
  <c r="H1153" i="1"/>
  <c r="I1153" i="1"/>
  <c r="J1153" i="1"/>
  <c r="F1154" i="1"/>
  <c r="G1154" i="1"/>
  <c r="H1154" i="1"/>
  <c r="I1154" i="1"/>
  <c r="J1154" i="1"/>
  <c r="F1155" i="1"/>
  <c r="G1155" i="1"/>
  <c r="H1155" i="1"/>
  <c r="I1155" i="1"/>
  <c r="J1155" i="1"/>
  <c r="F1156" i="1"/>
  <c r="G1156" i="1"/>
  <c r="H1156" i="1"/>
  <c r="I1156" i="1"/>
  <c r="J1156" i="1"/>
  <c r="F1157" i="1"/>
  <c r="G1157" i="1"/>
  <c r="H1157" i="1"/>
  <c r="I1157" i="1"/>
  <c r="J1157" i="1"/>
  <c r="F1158" i="1"/>
  <c r="G1158" i="1" s="1"/>
  <c r="H1158" i="1"/>
  <c r="I1158" i="1"/>
  <c r="J1158" i="1"/>
  <c r="F1159" i="1"/>
  <c r="G1159" i="1"/>
  <c r="H1159" i="1"/>
  <c r="I1159" i="1"/>
  <c r="J1159" i="1"/>
  <c r="F1160" i="1"/>
  <c r="G1160" i="1" s="1"/>
  <c r="H1160" i="1"/>
  <c r="I1160" i="1"/>
  <c r="J1160" i="1"/>
  <c r="F1161" i="1"/>
  <c r="G1161" i="1" s="1"/>
  <c r="H1161" i="1"/>
  <c r="I1161" i="1"/>
  <c r="J1161" i="1"/>
  <c r="F1162" i="1"/>
  <c r="G1162" i="1"/>
  <c r="H1162" i="1"/>
  <c r="I1162" i="1"/>
  <c r="J1162" i="1"/>
  <c r="F1163" i="1"/>
  <c r="G1163" i="1"/>
  <c r="H1163" i="1"/>
  <c r="I1163" i="1"/>
  <c r="J1163" i="1"/>
  <c r="F1164" i="1"/>
  <c r="G1164" i="1"/>
  <c r="H1164" i="1"/>
  <c r="I1164" i="1"/>
  <c r="J1164" i="1"/>
  <c r="F1165" i="1"/>
  <c r="G1165" i="1"/>
  <c r="H1165" i="1"/>
  <c r="I1165" i="1"/>
  <c r="J1165" i="1"/>
  <c r="F1166" i="1"/>
  <c r="G1166" i="1" s="1"/>
  <c r="H1166" i="1"/>
  <c r="I1166" i="1"/>
  <c r="J1166" i="1"/>
  <c r="F1167" i="1"/>
  <c r="G1167" i="1"/>
  <c r="H1167" i="1"/>
  <c r="I1167" i="1"/>
  <c r="J1167" i="1"/>
  <c r="F1168" i="1"/>
  <c r="G1168" i="1" s="1"/>
  <c r="H1168" i="1"/>
  <c r="I1168" i="1"/>
  <c r="J1168" i="1"/>
  <c r="F1169" i="1"/>
  <c r="G1169" i="1" s="1"/>
  <c r="H1169" i="1"/>
  <c r="I1169" i="1"/>
  <c r="J1169" i="1"/>
  <c r="F1170" i="1"/>
  <c r="G1170" i="1"/>
  <c r="H1170" i="1"/>
  <c r="I1170" i="1"/>
  <c r="J1170" i="1"/>
  <c r="F1171" i="1"/>
  <c r="G1171" i="1"/>
  <c r="H1171" i="1"/>
  <c r="I1171" i="1"/>
  <c r="J1171" i="1"/>
  <c r="F1172" i="1"/>
  <c r="G1172" i="1"/>
  <c r="H1172" i="1"/>
  <c r="I1172" i="1"/>
  <c r="J1172" i="1"/>
  <c r="F1173" i="1"/>
  <c r="G1173" i="1"/>
  <c r="H1173" i="1"/>
  <c r="I1173" i="1"/>
  <c r="J1173" i="1"/>
  <c r="F1174" i="1"/>
  <c r="G1174" i="1" s="1"/>
  <c r="H1174" i="1"/>
  <c r="I1174" i="1"/>
  <c r="J1174" i="1"/>
  <c r="F1175" i="1"/>
  <c r="G1175" i="1" s="1"/>
  <c r="H1175" i="1"/>
  <c r="I1175" i="1"/>
  <c r="J1175" i="1"/>
  <c r="F1176" i="1"/>
  <c r="G1176" i="1" s="1"/>
  <c r="H1176" i="1"/>
  <c r="I1176" i="1"/>
  <c r="J1176" i="1"/>
  <c r="F1177" i="1"/>
  <c r="G1177" i="1"/>
  <c r="H1177" i="1"/>
  <c r="I1177" i="1"/>
  <c r="J1177" i="1"/>
  <c r="F1178" i="1"/>
  <c r="G1178" i="1"/>
  <c r="H1178" i="1"/>
  <c r="I1178" i="1"/>
  <c r="J1178" i="1"/>
  <c r="F1179" i="1"/>
  <c r="G1179" i="1"/>
  <c r="H1179" i="1"/>
  <c r="I1179" i="1"/>
  <c r="J1179" i="1"/>
  <c r="F1180" i="1"/>
  <c r="G1180" i="1" s="1"/>
  <c r="H1180" i="1"/>
  <c r="I1180" i="1"/>
  <c r="J1180" i="1"/>
  <c r="F1181" i="1"/>
  <c r="G1181" i="1"/>
  <c r="H1181" i="1"/>
  <c r="I1181" i="1"/>
  <c r="J1181" i="1"/>
  <c r="F1182" i="1"/>
  <c r="G1182" i="1" s="1"/>
  <c r="H1182" i="1"/>
  <c r="I1182" i="1"/>
  <c r="J1182" i="1"/>
  <c r="F1183" i="1"/>
  <c r="G1183" i="1"/>
  <c r="H1183" i="1"/>
  <c r="I1183" i="1"/>
  <c r="J1183" i="1"/>
  <c r="G1184" i="1"/>
  <c r="H1184" i="1"/>
  <c r="I1184" i="1"/>
  <c r="J1184" i="1"/>
  <c r="G1185" i="1"/>
  <c r="H1185" i="1"/>
  <c r="I1185" i="1"/>
  <c r="J1185" i="1"/>
  <c r="F1186" i="1"/>
  <c r="G1186" i="1" s="1"/>
  <c r="H1186" i="1"/>
  <c r="I1186" i="1"/>
  <c r="J1186" i="1"/>
  <c r="F1187" i="1"/>
  <c r="G1187" i="1" s="1"/>
  <c r="H1187" i="1"/>
  <c r="I1187" i="1"/>
  <c r="J1187" i="1"/>
  <c r="F1188" i="1"/>
  <c r="G1188" i="1"/>
  <c r="H1188" i="1"/>
  <c r="I1188" i="1"/>
  <c r="J1188" i="1"/>
  <c r="F1189" i="1"/>
  <c r="G1189" i="1"/>
  <c r="H1189" i="1"/>
  <c r="I1189" i="1"/>
  <c r="J1189" i="1"/>
  <c r="F1190" i="1"/>
  <c r="G1190" i="1"/>
  <c r="H1190" i="1"/>
  <c r="I1190" i="1"/>
  <c r="J1190" i="1"/>
  <c r="F1191" i="1"/>
  <c r="G1191" i="1"/>
  <c r="H1191" i="1"/>
  <c r="I1191" i="1"/>
  <c r="J1191" i="1"/>
  <c r="F1192" i="1"/>
  <c r="G1192" i="1" s="1"/>
  <c r="H1192" i="1"/>
  <c r="I1192" i="1"/>
  <c r="J1192" i="1"/>
  <c r="F1193" i="1"/>
  <c r="G1193" i="1"/>
  <c r="H1193" i="1"/>
  <c r="I1193" i="1"/>
  <c r="J1193" i="1"/>
  <c r="F1194" i="1"/>
  <c r="G1194" i="1" s="1"/>
  <c r="H1194" i="1"/>
  <c r="I1194" i="1"/>
  <c r="J1194" i="1"/>
  <c r="F1195" i="1"/>
  <c r="G1195" i="1" s="1"/>
  <c r="H1195" i="1"/>
  <c r="I1195" i="1"/>
  <c r="J1195" i="1"/>
  <c r="F1196" i="1"/>
  <c r="G1196" i="1"/>
  <c r="H1196" i="1"/>
  <c r="I1196" i="1"/>
  <c r="J1196" i="1"/>
  <c r="F1197" i="1"/>
  <c r="G1197" i="1"/>
  <c r="H1197" i="1"/>
  <c r="I1197" i="1"/>
  <c r="J1197" i="1"/>
  <c r="F1198" i="1"/>
  <c r="G1198" i="1"/>
  <c r="H1198" i="1"/>
  <c r="I1198" i="1"/>
  <c r="J1198" i="1"/>
  <c r="F1199" i="1"/>
  <c r="G1199" i="1"/>
  <c r="H1199" i="1"/>
  <c r="I1199" i="1"/>
  <c r="J1199" i="1"/>
  <c r="F1200" i="1"/>
  <c r="G1200" i="1" s="1"/>
  <c r="H1200" i="1"/>
  <c r="I1200" i="1"/>
  <c r="J1200" i="1"/>
  <c r="F1201" i="1"/>
  <c r="G1201" i="1"/>
  <c r="H1201" i="1"/>
  <c r="I1201" i="1"/>
  <c r="J1201" i="1"/>
  <c r="F1202" i="1"/>
  <c r="G1202" i="1" s="1"/>
  <c r="H1202" i="1"/>
  <c r="I1202" i="1"/>
  <c r="J1202" i="1"/>
  <c r="F1203" i="1"/>
  <c r="G1203" i="1" s="1"/>
  <c r="H1203" i="1"/>
  <c r="I1203" i="1"/>
  <c r="J1203" i="1"/>
  <c r="F1204" i="1"/>
  <c r="G1204" i="1"/>
  <c r="H1204" i="1"/>
  <c r="I1204" i="1"/>
  <c r="J1204" i="1"/>
  <c r="F1205" i="1"/>
  <c r="G1205" i="1"/>
  <c r="H1205" i="1"/>
  <c r="I1205" i="1"/>
  <c r="J1205" i="1"/>
  <c r="F1206" i="1"/>
  <c r="G1206" i="1"/>
  <c r="H1206" i="1"/>
  <c r="I1206" i="1"/>
  <c r="J1206" i="1"/>
  <c r="F1207" i="1"/>
  <c r="G1207" i="1"/>
  <c r="H1207" i="1"/>
  <c r="I1207" i="1"/>
  <c r="J1207" i="1"/>
  <c r="F1208" i="1"/>
  <c r="G1208" i="1" s="1"/>
  <c r="H1208" i="1"/>
  <c r="I1208" i="1"/>
  <c r="J1208" i="1"/>
  <c r="F1209" i="1"/>
  <c r="G1209" i="1" s="1"/>
  <c r="H1209" i="1"/>
  <c r="I1209" i="1"/>
  <c r="J1209" i="1"/>
  <c r="F1210" i="1"/>
  <c r="G1210" i="1" s="1"/>
  <c r="H1210" i="1"/>
  <c r="I1210" i="1"/>
  <c r="J1210" i="1"/>
  <c r="F1211" i="1"/>
  <c r="G1211" i="1"/>
  <c r="H1211" i="1"/>
  <c r="I1211" i="1"/>
  <c r="J1211" i="1"/>
  <c r="F1212" i="1"/>
  <c r="G1212" i="1"/>
  <c r="H1212" i="1"/>
  <c r="I1212" i="1"/>
  <c r="J1212" i="1"/>
  <c r="F1213" i="1"/>
  <c r="G1213" i="1"/>
  <c r="H1213" i="1"/>
  <c r="I1213" i="1"/>
  <c r="J1213" i="1"/>
  <c r="F1214" i="1"/>
  <c r="G1214" i="1" s="1"/>
  <c r="H1214" i="1"/>
  <c r="I1214" i="1"/>
  <c r="J1214" i="1"/>
  <c r="F1215" i="1"/>
  <c r="G1215" i="1"/>
  <c r="H1215" i="1"/>
  <c r="I1215" i="1"/>
  <c r="J1215" i="1"/>
  <c r="F1216" i="1"/>
  <c r="G1216" i="1" s="1"/>
  <c r="H1216" i="1"/>
  <c r="I1216" i="1"/>
  <c r="J1216" i="1"/>
  <c r="F1217" i="1"/>
  <c r="G1217" i="1"/>
  <c r="H1217" i="1"/>
  <c r="I1217" i="1"/>
  <c r="J1217" i="1"/>
  <c r="F1218" i="1"/>
  <c r="G1218" i="1" s="1"/>
  <c r="H1218" i="1"/>
  <c r="I1218" i="1"/>
  <c r="J1218" i="1"/>
  <c r="F1219" i="1"/>
  <c r="G1219" i="1" s="1"/>
  <c r="H1219" i="1"/>
  <c r="I1219" i="1"/>
  <c r="J1219" i="1"/>
  <c r="F1220" i="1"/>
  <c r="G1220" i="1"/>
  <c r="H1220" i="1"/>
  <c r="I1220" i="1"/>
  <c r="J1220" i="1"/>
  <c r="F1221" i="1"/>
  <c r="G1221" i="1"/>
  <c r="H1221" i="1"/>
  <c r="I1221" i="1"/>
  <c r="J1221" i="1"/>
  <c r="F1222" i="1"/>
  <c r="G1222" i="1"/>
  <c r="H1222" i="1"/>
  <c r="I1222" i="1"/>
  <c r="J1222" i="1"/>
  <c r="F1223" i="1"/>
  <c r="G1223" i="1"/>
  <c r="H1223" i="1"/>
  <c r="I1223" i="1"/>
  <c r="J1223" i="1"/>
  <c r="F1224" i="1"/>
  <c r="G1224" i="1" s="1"/>
  <c r="H1224" i="1"/>
  <c r="I1224" i="1"/>
  <c r="J1224" i="1"/>
  <c r="F1225" i="1"/>
  <c r="G1225" i="1"/>
  <c r="H1225" i="1"/>
  <c r="I1225" i="1"/>
  <c r="J1225" i="1"/>
  <c r="F1226" i="1"/>
  <c r="G1226" i="1" s="1"/>
  <c r="H1226" i="1"/>
  <c r="I1226" i="1"/>
  <c r="J1226" i="1"/>
  <c r="F1227" i="1"/>
  <c r="G1227" i="1" s="1"/>
  <c r="H1227" i="1"/>
  <c r="I1227" i="1"/>
  <c r="J1227" i="1"/>
  <c r="F1228" i="1"/>
  <c r="G1228" i="1"/>
  <c r="H1228" i="1"/>
  <c r="I1228" i="1"/>
  <c r="J1228" i="1"/>
  <c r="F1229" i="1"/>
  <c r="G1229" i="1"/>
  <c r="H1229" i="1"/>
  <c r="I1229" i="1"/>
  <c r="J1229" i="1"/>
  <c r="F1230" i="1"/>
  <c r="G1230" i="1"/>
  <c r="H1230" i="1"/>
  <c r="I1230" i="1"/>
  <c r="J1230" i="1"/>
  <c r="F1231" i="1"/>
  <c r="G1231" i="1"/>
  <c r="H1231" i="1"/>
  <c r="I1231" i="1"/>
  <c r="J1231" i="1"/>
  <c r="F1232" i="1"/>
  <c r="G1232" i="1" s="1"/>
  <c r="H1232" i="1"/>
  <c r="I1232" i="1"/>
  <c r="J1232" i="1"/>
  <c r="F1233" i="1"/>
  <c r="G1233" i="1"/>
  <c r="H1233" i="1"/>
  <c r="I1233" i="1"/>
  <c r="J1233" i="1"/>
  <c r="F1234" i="1"/>
  <c r="G1234" i="1" s="1"/>
  <c r="H1234" i="1"/>
  <c r="I1234" i="1"/>
  <c r="J1234" i="1"/>
  <c r="F1235" i="1"/>
  <c r="G1235" i="1" s="1"/>
  <c r="H1235" i="1"/>
  <c r="I1235" i="1"/>
  <c r="J1235" i="1"/>
  <c r="F1236" i="1"/>
  <c r="G1236" i="1"/>
  <c r="H1236" i="1"/>
  <c r="I1236" i="1"/>
  <c r="J1236" i="1"/>
  <c r="F1237" i="1"/>
  <c r="G1237" i="1"/>
  <c r="H1237" i="1"/>
  <c r="I1237" i="1"/>
  <c r="J1237" i="1"/>
  <c r="F1238" i="1"/>
  <c r="G1238" i="1"/>
  <c r="H1238" i="1"/>
  <c r="I1238" i="1"/>
  <c r="J1238" i="1"/>
  <c r="F1239" i="1"/>
  <c r="G1239" i="1"/>
  <c r="H1239" i="1"/>
  <c r="I1239" i="1"/>
  <c r="J1239" i="1"/>
  <c r="F1240" i="1"/>
  <c r="G1240" i="1" s="1"/>
  <c r="H1240" i="1"/>
  <c r="I1240" i="1"/>
  <c r="J1240" i="1"/>
  <c r="F1241" i="1"/>
  <c r="G1241" i="1" s="1"/>
  <c r="H1241" i="1"/>
  <c r="I1241" i="1"/>
  <c r="J1241" i="1"/>
  <c r="F1242" i="1"/>
  <c r="G1242" i="1" s="1"/>
  <c r="H1242" i="1"/>
  <c r="I1242" i="1"/>
  <c r="J1242" i="1"/>
  <c r="F1243" i="1"/>
  <c r="G1243" i="1"/>
  <c r="H1243" i="1"/>
  <c r="I1243" i="1"/>
  <c r="J1243" i="1"/>
  <c r="F1244" i="1"/>
  <c r="G1244" i="1"/>
  <c r="H1244" i="1"/>
  <c r="I1244" i="1"/>
  <c r="J1244" i="1"/>
  <c r="F1245" i="1"/>
  <c r="G1245" i="1"/>
  <c r="H1245" i="1"/>
  <c r="I1245" i="1"/>
  <c r="J1245" i="1"/>
  <c r="F1246" i="1"/>
  <c r="G1246" i="1" s="1"/>
  <c r="H1246" i="1"/>
  <c r="I1246" i="1"/>
  <c r="J1246" i="1"/>
  <c r="F1247" i="1"/>
  <c r="G1247" i="1"/>
  <c r="H1247" i="1"/>
  <c r="I1247" i="1"/>
  <c r="J1247" i="1"/>
  <c r="F1248" i="1"/>
  <c r="G1248" i="1" s="1"/>
  <c r="H1248" i="1"/>
  <c r="I1248" i="1"/>
  <c r="J1248" i="1"/>
  <c r="F1249" i="1"/>
  <c r="G1249" i="1"/>
  <c r="H1249" i="1"/>
  <c r="I1249" i="1"/>
  <c r="J1249" i="1"/>
  <c r="F1250" i="1"/>
  <c r="G1250" i="1" s="1"/>
  <c r="H1250" i="1"/>
  <c r="I1250" i="1"/>
  <c r="J1250" i="1"/>
  <c r="F1251" i="1"/>
  <c r="G1251" i="1" s="1"/>
  <c r="H1251" i="1"/>
  <c r="I1251" i="1"/>
  <c r="J1251" i="1"/>
  <c r="F1252" i="1"/>
  <c r="G1252" i="1"/>
  <c r="H1252" i="1"/>
  <c r="I1252" i="1"/>
  <c r="J1252" i="1"/>
  <c r="F1253" i="1"/>
  <c r="G1253" i="1"/>
  <c r="H1253" i="1"/>
  <c r="I1253" i="1"/>
  <c r="J1253" i="1"/>
  <c r="F1254" i="1"/>
  <c r="G1254" i="1"/>
  <c r="H1254" i="1"/>
  <c r="I1254" i="1"/>
  <c r="J1254" i="1"/>
  <c r="F1255" i="1"/>
  <c r="G1255" i="1"/>
  <c r="H1255" i="1"/>
  <c r="I1255" i="1"/>
  <c r="J1255" i="1"/>
  <c r="F1256" i="1"/>
  <c r="G1256" i="1" s="1"/>
  <c r="H1256" i="1"/>
  <c r="I1256" i="1"/>
  <c r="J1256" i="1"/>
  <c r="F1257" i="1"/>
  <c r="G1257" i="1"/>
  <c r="H1257" i="1"/>
  <c r="I1257" i="1"/>
  <c r="J1257" i="1"/>
  <c r="F1258" i="1"/>
  <c r="G1258" i="1" s="1"/>
  <c r="H1258" i="1"/>
  <c r="I1258" i="1"/>
  <c r="J1258" i="1"/>
  <c r="F1259" i="1"/>
  <c r="G1259" i="1" s="1"/>
  <c r="H1259" i="1"/>
  <c r="I1259" i="1"/>
  <c r="J1259" i="1"/>
  <c r="F1260" i="1"/>
  <c r="G1260" i="1"/>
  <c r="H1260" i="1"/>
  <c r="I1260" i="1"/>
  <c r="J1260" i="1"/>
  <c r="F1261" i="1"/>
  <c r="G1261" i="1"/>
  <c r="H1261" i="1"/>
  <c r="I1261" i="1"/>
  <c r="J1261" i="1"/>
  <c r="F1262" i="1"/>
  <c r="G1262" i="1"/>
  <c r="H1262" i="1"/>
  <c r="I1262" i="1"/>
  <c r="J1262" i="1"/>
  <c r="F1263" i="1"/>
  <c r="G1263" i="1"/>
  <c r="H1263" i="1"/>
  <c r="I1263" i="1"/>
  <c r="J1263" i="1"/>
  <c r="F1264" i="1"/>
  <c r="G1264" i="1" s="1"/>
  <c r="H1264" i="1"/>
  <c r="I1264" i="1"/>
  <c r="J1264" i="1"/>
  <c r="F1265" i="1"/>
  <c r="G1265" i="1"/>
  <c r="H1265" i="1"/>
  <c r="I1265" i="1"/>
  <c r="J1265" i="1"/>
  <c r="F1266" i="1"/>
  <c r="G1266" i="1" s="1"/>
  <c r="H1266" i="1"/>
  <c r="I1266" i="1"/>
  <c r="J1266" i="1"/>
  <c r="F1267" i="1"/>
  <c r="G1267" i="1" s="1"/>
  <c r="C63" i="12" s="1"/>
  <c r="H1267" i="1"/>
  <c r="I1267" i="1"/>
  <c r="J1267" i="1"/>
  <c r="F1268" i="1"/>
  <c r="G1268" i="1"/>
  <c r="H1268" i="1"/>
  <c r="I1268" i="1"/>
  <c r="J1268" i="1"/>
  <c r="F1269" i="1"/>
  <c r="G1269" i="1"/>
  <c r="H1269" i="1"/>
  <c r="I1269" i="1"/>
  <c r="J1269" i="1"/>
  <c r="F1270" i="1"/>
  <c r="G1270" i="1"/>
  <c r="H1270" i="1"/>
  <c r="I1270" i="1"/>
  <c r="J1270" i="1"/>
  <c r="F1271" i="1"/>
  <c r="G1271" i="1"/>
  <c r="H1271" i="1"/>
  <c r="I1271" i="1"/>
  <c r="J1271" i="1"/>
  <c r="F1272" i="1"/>
  <c r="G1272" i="1" s="1"/>
  <c r="H1272" i="1"/>
  <c r="I1272" i="1"/>
  <c r="J1272" i="1"/>
  <c r="F1273" i="1"/>
  <c r="G1273" i="1" s="1"/>
  <c r="H1273" i="1"/>
  <c r="I1273" i="1"/>
  <c r="J1273" i="1"/>
  <c r="F1274" i="1"/>
  <c r="G1274" i="1" s="1"/>
  <c r="H1274" i="1"/>
  <c r="I1274" i="1"/>
  <c r="J1274" i="1"/>
  <c r="F1275" i="1"/>
  <c r="G1275" i="1"/>
  <c r="H1275" i="1"/>
  <c r="I1275" i="1"/>
  <c r="J1275" i="1"/>
  <c r="F1276" i="1"/>
  <c r="G1276" i="1"/>
  <c r="H1276" i="1"/>
  <c r="I1276" i="1"/>
  <c r="J1276" i="1"/>
  <c r="F1277" i="1"/>
  <c r="G1277" i="1"/>
  <c r="H1277" i="1"/>
  <c r="I1277" i="1"/>
  <c r="J1277" i="1"/>
  <c r="F1278" i="1"/>
  <c r="G1278" i="1" s="1"/>
  <c r="H1278" i="1"/>
  <c r="I1278" i="1"/>
  <c r="J1278" i="1"/>
  <c r="F1279" i="1"/>
  <c r="G1279" i="1"/>
  <c r="H1279" i="1"/>
  <c r="I1279" i="1"/>
  <c r="J1279" i="1"/>
  <c r="F1280" i="1"/>
  <c r="G1280" i="1" s="1"/>
  <c r="C43" i="12" s="1"/>
  <c r="H1280" i="1"/>
  <c r="I1280" i="1"/>
  <c r="D43" i="12" s="1"/>
  <c r="J1280" i="1"/>
  <c r="F1281" i="1"/>
  <c r="G1281" i="1"/>
  <c r="H1281" i="1"/>
  <c r="I1281" i="1"/>
  <c r="J1281" i="1"/>
  <c r="F1282" i="1"/>
  <c r="G1282" i="1" s="1"/>
  <c r="H1282" i="1"/>
  <c r="I1282" i="1"/>
  <c r="J1282" i="1"/>
  <c r="F1283" i="1"/>
  <c r="G1283" i="1" s="1"/>
  <c r="H1283" i="1"/>
  <c r="I1283" i="1"/>
  <c r="J1283" i="1"/>
  <c r="F1284" i="1"/>
  <c r="G1284" i="1"/>
  <c r="H1284" i="1"/>
  <c r="I1284" i="1"/>
  <c r="J1284" i="1"/>
  <c r="F1285" i="1"/>
  <c r="G1285" i="1"/>
  <c r="H1285" i="1"/>
  <c r="I1285" i="1"/>
  <c r="J1285" i="1"/>
  <c r="F1286" i="1"/>
  <c r="G1286" i="1"/>
  <c r="H1286" i="1"/>
  <c r="I1286" i="1"/>
  <c r="J1286" i="1"/>
  <c r="F1287" i="1"/>
  <c r="G1287" i="1" s="1"/>
  <c r="H1287" i="1"/>
  <c r="I1287" i="1"/>
  <c r="J1287" i="1"/>
  <c r="F1288" i="1"/>
  <c r="G1288" i="1" s="1"/>
  <c r="H1288" i="1"/>
  <c r="I1288" i="1"/>
  <c r="J1288" i="1"/>
  <c r="F1289" i="1"/>
  <c r="G1289" i="1" s="1"/>
  <c r="H1289" i="1"/>
  <c r="I1289" i="1"/>
  <c r="J1289" i="1"/>
  <c r="F1290" i="1"/>
  <c r="G1290" i="1" s="1"/>
  <c r="H1290" i="1"/>
  <c r="I1290" i="1"/>
  <c r="J1290" i="1"/>
  <c r="F1291" i="1"/>
  <c r="G1291" i="1"/>
  <c r="H1291" i="1"/>
  <c r="I1291" i="1"/>
  <c r="J1291" i="1"/>
  <c r="F1292" i="1"/>
  <c r="G1292" i="1"/>
  <c r="H1292" i="1"/>
  <c r="I1292" i="1"/>
  <c r="J1292" i="1"/>
  <c r="F1293" i="1"/>
  <c r="G1293" i="1"/>
  <c r="H1293" i="1"/>
  <c r="I1293" i="1"/>
  <c r="J1293" i="1"/>
  <c r="F1294" i="1"/>
  <c r="G1294" i="1" s="1"/>
  <c r="H1294" i="1"/>
  <c r="I1294" i="1"/>
  <c r="J1294" i="1"/>
  <c r="F1295" i="1"/>
  <c r="G1295" i="1" s="1"/>
  <c r="H1295" i="1"/>
  <c r="I1295" i="1"/>
  <c r="J1295" i="1"/>
  <c r="F1296" i="1"/>
  <c r="G1296" i="1" s="1"/>
  <c r="H1296" i="1"/>
  <c r="I1296" i="1"/>
  <c r="J1296" i="1"/>
  <c r="F1297" i="1"/>
  <c r="G1297" i="1" s="1"/>
  <c r="H1297" i="1"/>
  <c r="I1297" i="1"/>
  <c r="J1297" i="1"/>
  <c r="F1298" i="1"/>
  <c r="G1298" i="1" s="1"/>
  <c r="H1298" i="1"/>
  <c r="I1298" i="1"/>
  <c r="J1298" i="1"/>
  <c r="F1299" i="1"/>
  <c r="G1299" i="1"/>
  <c r="H1299" i="1"/>
  <c r="I1299" i="1"/>
  <c r="J1299" i="1"/>
  <c r="F1300" i="1"/>
  <c r="G1300" i="1"/>
  <c r="H1300" i="1"/>
  <c r="I1300" i="1"/>
  <c r="J1300" i="1"/>
  <c r="F1301" i="1"/>
  <c r="G1301" i="1"/>
  <c r="H1301" i="1"/>
  <c r="I1301" i="1"/>
  <c r="J1301" i="1"/>
  <c r="F1302" i="1"/>
  <c r="G1302" i="1" s="1"/>
  <c r="C27" i="12" s="1"/>
  <c r="H1302" i="1"/>
  <c r="I1302" i="1"/>
  <c r="J1302" i="1"/>
  <c r="F1303" i="1"/>
  <c r="G1303" i="1" s="1"/>
  <c r="H1303" i="1"/>
  <c r="I1303" i="1"/>
  <c r="J1303" i="1"/>
  <c r="F1304" i="1"/>
  <c r="G1304" i="1" s="1"/>
  <c r="H1304" i="1"/>
  <c r="I1304" i="1"/>
  <c r="J1304" i="1"/>
  <c r="F1305" i="1"/>
  <c r="G1305" i="1" s="1"/>
  <c r="H1305" i="1"/>
  <c r="I1305" i="1"/>
  <c r="J1305" i="1"/>
  <c r="F1306" i="1"/>
  <c r="G1306" i="1" s="1"/>
  <c r="H1306" i="1"/>
  <c r="I1306" i="1"/>
  <c r="J1306" i="1"/>
  <c r="F1307" i="1"/>
  <c r="G1307" i="1"/>
  <c r="H1307" i="1"/>
  <c r="I1307" i="1"/>
  <c r="J1307" i="1"/>
  <c r="F1308" i="1"/>
  <c r="G1308" i="1"/>
  <c r="H1308" i="1"/>
  <c r="I1308" i="1"/>
  <c r="J1308" i="1"/>
  <c r="F1309" i="1"/>
  <c r="G1309" i="1"/>
  <c r="H1309" i="1"/>
  <c r="I1309" i="1"/>
  <c r="J1309" i="1"/>
  <c r="F1310" i="1"/>
  <c r="G1310" i="1" s="1"/>
  <c r="H1310" i="1"/>
  <c r="I1310" i="1"/>
  <c r="J1310" i="1"/>
  <c r="F1311" i="1"/>
  <c r="G1311" i="1" s="1"/>
  <c r="C61" i="12" s="1"/>
  <c r="H1311" i="1"/>
  <c r="I1311" i="1"/>
  <c r="J1311" i="1"/>
  <c r="F1312" i="1"/>
  <c r="G1312" i="1" s="1"/>
  <c r="H1312" i="1"/>
  <c r="I1312" i="1"/>
  <c r="J1312" i="1"/>
  <c r="F1313" i="1"/>
  <c r="G1313" i="1"/>
  <c r="H1313" i="1"/>
  <c r="I1313" i="1"/>
  <c r="J1313" i="1"/>
  <c r="F1314" i="1"/>
  <c r="G1314" i="1" s="1"/>
  <c r="H1314" i="1"/>
  <c r="I1314" i="1"/>
  <c r="J1314" i="1"/>
  <c r="F1315" i="1"/>
  <c r="G1315" i="1" s="1"/>
  <c r="H1315" i="1"/>
  <c r="I1315" i="1"/>
  <c r="J1315" i="1"/>
  <c r="F1316" i="1"/>
  <c r="G1316" i="1"/>
  <c r="H1316" i="1"/>
  <c r="I1316" i="1"/>
  <c r="J1316" i="1"/>
  <c r="F1317" i="1"/>
  <c r="G1317" i="1"/>
  <c r="H1317" i="1"/>
  <c r="I1317" i="1"/>
  <c r="J1317" i="1"/>
  <c r="F1318" i="1"/>
  <c r="G1318" i="1"/>
  <c r="H1318" i="1"/>
  <c r="I1318" i="1"/>
  <c r="J1318" i="1"/>
  <c r="F1319" i="1"/>
  <c r="G1319" i="1" s="1"/>
  <c r="H1319" i="1"/>
  <c r="I1319" i="1"/>
  <c r="J1319" i="1"/>
  <c r="F1320" i="1"/>
  <c r="G1320" i="1" s="1"/>
  <c r="H1320" i="1"/>
  <c r="I1320" i="1"/>
  <c r="J1320" i="1"/>
  <c r="F1321" i="1"/>
  <c r="G1321" i="1" s="1"/>
  <c r="H1321" i="1"/>
  <c r="I1321" i="1"/>
  <c r="J1321" i="1"/>
  <c r="F1322" i="1"/>
  <c r="G1322" i="1" s="1"/>
  <c r="H1322" i="1"/>
  <c r="I1322" i="1"/>
  <c r="J1322" i="1"/>
  <c r="F1323" i="1"/>
  <c r="G1323" i="1" s="1"/>
  <c r="H1323" i="1"/>
  <c r="I1323" i="1"/>
  <c r="J1323" i="1"/>
  <c r="F1324" i="1"/>
  <c r="G1324" i="1"/>
  <c r="H1324" i="1"/>
  <c r="I1324" i="1"/>
  <c r="J1324" i="1"/>
  <c r="F1325" i="1"/>
  <c r="G1325" i="1"/>
  <c r="H1325" i="1"/>
  <c r="I1325" i="1"/>
  <c r="J1325" i="1"/>
  <c r="F1326" i="1"/>
  <c r="G1326" i="1" s="1"/>
  <c r="H1326" i="1"/>
  <c r="I1326" i="1"/>
  <c r="J1326" i="1"/>
  <c r="F1327" i="1"/>
  <c r="G1327" i="1" s="1"/>
  <c r="H1327" i="1"/>
  <c r="I1327" i="1"/>
  <c r="J1327" i="1"/>
  <c r="F1328" i="1"/>
  <c r="G1328" i="1" s="1"/>
  <c r="H1328" i="1"/>
  <c r="I1328" i="1"/>
  <c r="J1328" i="1"/>
  <c r="F1329" i="1"/>
  <c r="G1329" i="1"/>
  <c r="H1329" i="1"/>
  <c r="I1329" i="1"/>
  <c r="J1329" i="1"/>
  <c r="F1330" i="1"/>
  <c r="G1330" i="1" s="1"/>
  <c r="H1330" i="1"/>
  <c r="I1330" i="1"/>
  <c r="J1330" i="1"/>
  <c r="F1331" i="1"/>
  <c r="G1331" i="1" s="1"/>
  <c r="H1331" i="1"/>
  <c r="I1331" i="1"/>
  <c r="J1331" i="1"/>
  <c r="F1332" i="1"/>
  <c r="G1332" i="1"/>
  <c r="H1332" i="1"/>
  <c r="I1332" i="1"/>
  <c r="J1332" i="1"/>
  <c r="F1333" i="1"/>
  <c r="G1333" i="1"/>
  <c r="H1333" i="1"/>
  <c r="I1333" i="1"/>
  <c r="J1333" i="1"/>
  <c r="F1334" i="1"/>
  <c r="G1334" i="1"/>
  <c r="H1334" i="1"/>
  <c r="I1334" i="1"/>
  <c r="J1334" i="1"/>
  <c r="F1335" i="1"/>
  <c r="G1335" i="1" s="1"/>
  <c r="H1335" i="1"/>
  <c r="I1335" i="1"/>
  <c r="J1335" i="1"/>
  <c r="F1336" i="1"/>
  <c r="G1336" i="1" s="1"/>
  <c r="H1336" i="1"/>
  <c r="I1336" i="1"/>
  <c r="J1336" i="1"/>
  <c r="F1337" i="1"/>
  <c r="G1337" i="1"/>
  <c r="H1337" i="1"/>
  <c r="I1337" i="1"/>
  <c r="J1337" i="1"/>
  <c r="F1338" i="1"/>
  <c r="G1338" i="1" s="1"/>
  <c r="H1338" i="1"/>
  <c r="I1338" i="1"/>
  <c r="J1338" i="1"/>
  <c r="F1339" i="1"/>
  <c r="G1339" i="1"/>
  <c r="H1339" i="1"/>
  <c r="I1339" i="1"/>
  <c r="J1339" i="1"/>
  <c r="F1340" i="1"/>
  <c r="G1340" i="1"/>
  <c r="H1340" i="1"/>
  <c r="I1340" i="1"/>
  <c r="J1340" i="1"/>
  <c r="F1341" i="1"/>
  <c r="G1341" i="1"/>
  <c r="H1341" i="1"/>
  <c r="I1341" i="1"/>
  <c r="J1341" i="1"/>
  <c r="F1342" i="1"/>
  <c r="G1342" i="1"/>
  <c r="H1342" i="1"/>
  <c r="I1342" i="1"/>
  <c r="J1342" i="1"/>
  <c r="F1343" i="1"/>
  <c r="G1343" i="1" s="1"/>
  <c r="H1343" i="1"/>
  <c r="I1343" i="1"/>
  <c r="J1343" i="1"/>
  <c r="F1344" i="1"/>
  <c r="G1344" i="1" s="1"/>
  <c r="C29" i="12" s="1"/>
  <c r="H1344" i="1"/>
  <c r="I1344" i="1"/>
  <c r="J1344" i="1"/>
  <c r="F1345" i="1"/>
  <c r="G1345" i="1"/>
  <c r="H1345" i="1"/>
  <c r="I1345" i="1"/>
  <c r="J1345" i="1"/>
  <c r="F1346" i="1"/>
  <c r="G1346" i="1" s="1"/>
  <c r="H1346" i="1"/>
  <c r="I1346" i="1"/>
  <c r="J1346" i="1"/>
  <c r="F1347" i="1"/>
  <c r="G1347" i="1" s="1"/>
  <c r="H1347" i="1"/>
  <c r="I1347" i="1"/>
  <c r="J1347" i="1"/>
  <c r="F1348" i="1"/>
  <c r="G1348" i="1"/>
  <c r="H1348" i="1"/>
  <c r="I1348" i="1"/>
  <c r="J1348" i="1"/>
  <c r="F1349" i="1"/>
  <c r="G1349" i="1"/>
  <c r="H1349" i="1"/>
  <c r="I1349" i="1"/>
  <c r="J1349" i="1"/>
  <c r="F1350" i="1"/>
  <c r="G1350" i="1" s="1"/>
  <c r="H1350" i="1"/>
  <c r="I1350" i="1"/>
  <c r="J1350" i="1"/>
  <c r="F1351" i="1"/>
  <c r="G1351" i="1" s="1"/>
  <c r="H1351" i="1"/>
  <c r="I1351" i="1"/>
  <c r="J1351" i="1"/>
  <c r="F1352" i="1"/>
  <c r="G1352" i="1" s="1"/>
  <c r="I1352" i="1"/>
  <c r="J1352" i="1"/>
  <c r="F1353" i="1"/>
  <c r="G1353" i="1"/>
  <c r="I1353" i="1"/>
  <c r="J1353" i="1"/>
  <c r="F1354" i="1"/>
  <c r="G1354" i="1" s="1"/>
  <c r="H1354" i="1"/>
  <c r="I1354" i="1"/>
  <c r="J1354" i="1"/>
  <c r="F1355" i="1"/>
  <c r="G1355" i="1" s="1"/>
  <c r="H1355" i="1"/>
  <c r="I1355" i="1"/>
  <c r="J1355" i="1"/>
  <c r="F1356" i="1"/>
  <c r="G1356" i="1" s="1"/>
  <c r="H1356" i="1"/>
  <c r="I1356" i="1"/>
  <c r="J1356" i="1"/>
  <c r="F1357" i="1"/>
  <c r="G1357" i="1" s="1"/>
  <c r="H1357" i="1"/>
  <c r="I1357" i="1"/>
  <c r="J1357" i="1"/>
  <c r="F1358" i="1"/>
  <c r="G1358" i="1"/>
  <c r="H1358" i="1"/>
  <c r="I1358" i="1"/>
  <c r="J1358" i="1"/>
  <c r="F1359" i="1"/>
  <c r="G1359" i="1"/>
  <c r="H1359" i="1"/>
  <c r="I1359" i="1"/>
  <c r="J1359" i="1"/>
  <c r="F1360" i="1"/>
  <c r="G1360" i="1"/>
  <c r="H1360" i="1"/>
  <c r="I1360" i="1"/>
  <c r="J1360" i="1"/>
  <c r="F1361" i="1"/>
  <c r="G1361" i="1" s="1"/>
  <c r="H1361" i="1"/>
  <c r="I1361" i="1"/>
  <c r="J1361" i="1"/>
  <c r="F1362" i="1"/>
  <c r="G1362" i="1" s="1"/>
  <c r="H1362" i="1"/>
  <c r="I1362" i="1"/>
  <c r="J1362" i="1"/>
  <c r="F1363" i="1"/>
  <c r="G1363" i="1"/>
  <c r="H1363" i="1"/>
  <c r="I1363" i="1"/>
  <c r="J1363" i="1"/>
  <c r="F1364" i="1"/>
  <c r="G1364" i="1"/>
  <c r="H1364" i="1"/>
  <c r="I1364" i="1"/>
  <c r="J1364" i="1"/>
  <c r="F1365" i="1"/>
  <c r="G1365" i="1" s="1"/>
  <c r="H1365" i="1"/>
  <c r="I1365" i="1"/>
  <c r="J1365" i="1"/>
  <c r="F1366" i="1"/>
  <c r="G1366" i="1"/>
  <c r="H1366" i="1"/>
  <c r="I1366" i="1"/>
  <c r="J1366" i="1"/>
  <c r="F1367" i="1"/>
  <c r="G1367" i="1"/>
  <c r="H1367" i="1"/>
  <c r="I1367" i="1"/>
  <c r="J1367" i="1"/>
  <c r="F1368" i="1"/>
  <c r="G1368" i="1" s="1"/>
  <c r="H1368" i="1"/>
  <c r="I1368" i="1"/>
  <c r="J1368" i="1"/>
  <c r="F1369" i="1"/>
  <c r="G1369" i="1" s="1"/>
  <c r="H1369" i="1"/>
  <c r="I1369" i="1"/>
  <c r="J1369" i="1"/>
  <c r="F1370" i="1"/>
  <c r="G1370" i="1" s="1"/>
  <c r="H1370" i="1"/>
  <c r="I1370" i="1"/>
  <c r="J1370" i="1"/>
  <c r="F1371" i="1"/>
  <c r="G1371" i="1" s="1"/>
  <c r="H1371" i="1"/>
  <c r="I1371" i="1"/>
  <c r="J1371" i="1"/>
  <c r="F1372" i="1"/>
  <c r="G1372" i="1"/>
  <c r="H1372" i="1"/>
  <c r="I1372" i="1"/>
  <c r="J1372" i="1"/>
  <c r="F1373" i="1"/>
  <c r="G1373" i="1"/>
  <c r="H1373" i="1"/>
  <c r="I1373" i="1"/>
  <c r="J1373" i="1"/>
  <c r="F1374" i="1"/>
  <c r="G1374" i="1"/>
  <c r="H1374" i="1"/>
  <c r="I1374" i="1"/>
  <c r="J1374" i="1"/>
  <c r="F1375" i="1"/>
  <c r="G1375" i="1"/>
  <c r="H1375" i="1"/>
  <c r="I1375" i="1"/>
  <c r="J1375" i="1"/>
  <c r="F1376" i="1"/>
  <c r="G1376" i="1" s="1"/>
  <c r="H1376" i="1"/>
  <c r="I1376" i="1"/>
  <c r="J1376" i="1"/>
  <c r="F1377" i="1"/>
  <c r="G1377" i="1" s="1"/>
  <c r="H1377" i="1"/>
  <c r="I1377" i="1"/>
  <c r="J1377" i="1"/>
  <c r="F1378" i="1"/>
  <c r="G1378" i="1" s="1"/>
  <c r="H1378" i="1"/>
  <c r="I1378" i="1"/>
  <c r="J1378" i="1"/>
  <c r="F1379" i="1"/>
  <c r="G1379" i="1" s="1"/>
  <c r="H1379" i="1"/>
  <c r="I1379" i="1"/>
  <c r="J1379" i="1"/>
  <c r="F1380" i="1"/>
  <c r="G1380" i="1" s="1"/>
  <c r="H1380" i="1"/>
  <c r="I1380" i="1"/>
  <c r="J1380" i="1"/>
  <c r="F1381" i="1"/>
  <c r="G1381" i="1" s="1"/>
  <c r="H1381" i="1"/>
  <c r="I1381" i="1"/>
  <c r="J1381" i="1"/>
  <c r="F1382" i="1"/>
  <c r="G1382" i="1"/>
  <c r="H1382" i="1"/>
  <c r="I1382" i="1"/>
  <c r="J1382" i="1"/>
  <c r="F1383" i="1"/>
  <c r="G1383" i="1"/>
  <c r="H1383" i="1"/>
  <c r="I1383" i="1"/>
  <c r="J1383" i="1"/>
  <c r="F1384" i="1"/>
  <c r="G1384" i="1"/>
  <c r="H1384" i="1"/>
  <c r="I1384" i="1"/>
  <c r="J1384" i="1"/>
  <c r="F1385" i="1"/>
  <c r="G1385" i="1" s="1"/>
  <c r="H1385" i="1"/>
  <c r="I1385" i="1"/>
  <c r="J1385" i="1"/>
  <c r="F1386" i="1"/>
  <c r="G1386" i="1" s="1"/>
  <c r="H1386" i="1"/>
  <c r="I1386" i="1"/>
  <c r="J1386" i="1"/>
  <c r="F1387" i="1"/>
  <c r="G1387" i="1" s="1"/>
  <c r="H1387" i="1"/>
  <c r="I1387" i="1"/>
  <c r="J1387" i="1"/>
  <c r="F1388" i="1"/>
  <c r="G1388" i="1" s="1"/>
  <c r="H1388" i="1"/>
  <c r="I1388" i="1"/>
  <c r="J1388" i="1"/>
  <c r="F1389" i="1"/>
  <c r="G1389" i="1" s="1"/>
  <c r="H1389" i="1"/>
  <c r="I1389" i="1"/>
  <c r="J1389" i="1"/>
  <c r="F1390" i="1"/>
  <c r="G1390" i="1"/>
  <c r="H1390" i="1"/>
  <c r="I1390" i="1"/>
  <c r="J1390" i="1"/>
  <c r="F1391" i="1"/>
  <c r="G1391" i="1"/>
  <c r="H1391" i="1"/>
  <c r="I1391" i="1"/>
  <c r="J1391" i="1"/>
  <c r="F1392" i="1"/>
  <c r="G1392" i="1"/>
  <c r="H1392" i="1"/>
  <c r="I1392" i="1"/>
  <c r="J1392" i="1"/>
  <c r="F1393" i="1"/>
  <c r="G1393" i="1" s="1"/>
  <c r="H1393" i="1"/>
  <c r="I1393" i="1"/>
  <c r="J1393" i="1"/>
  <c r="F1394" i="1"/>
  <c r="G1394" i="1" s="1"/>
  <c r="H1394" i="1"/>
  <c r="I1394" i="1"/>
  <c r="J1394" i="1"/>
  <c r="F1395" i="1"/>
  <c r="G1395" i="1"/>
  <c r="H1395" i="1"/>
  <c r="I1395" i="1"/>
  <c r="J1395" i="1"/>
  <c r="F1396" i="1"/>
  <c r="G1396" i="1"/>
  <c r="H1396" i="1"/>
  <c r="I1396" i="1"/>
  <c r="J1396" i="1"/>
  <c r="F1397" i="1"/>
  <c r="G1397" i="1" s="1"/>
  <c r="H1397" i="1"/>
  <c r="I1397" i="1"/>
  <c r="J1397" i="1"/>
  <c r="F1398" i="1"/>
  <c r="G1398" i="1"/>
  <c r="H1398" i="1"/>
  <c r="I1398" i="1"/>
  <c r="J1398" i="1"/>
  <c r="F1399" i="1"/>
  <c r="G1399" i="1"/>
  <c r="H1399" i="1"/>
  <c r="I1399" i="1"/>
  <c r="J1399" i="1"/>
  <c r="F1400" i="1"/>
  <c r="G1400" i="1" s="1"/>
  <c r="H1400" i="1"/>
  <c r="I1400" i="1"/>
  <c r="J1400" i="1"/>
  <c r="F1401" i="1"/>
  <c r="G1401" i="1" s="1"/>
  <c r="H1401" i="1"/>
  <c r="I1401" i="1"/>
  <c r="J1401" i="1"/>
  <c r="F1402" i="1"/>
  <c r="G1402" i="1" s="1"/>
  <c r="H1402" i="1"/>
  <c r="I1402" i="1"/>
  <c r="J1402" i="1"/>
  <c r="F1403" i="1"/>
  <c r="G1403" i="1" s="1"/>
  <c r="H1403" i="1"/>
  <c r="I1403" i="1"/>
  <c r="J1403" i="1"/>
  <c r="F1404" i="1"/>
  <c r="G1404" i="1"/>
  <c r="H1404" i="1"/>
  <c r="I1404" i="1"/>
  <c r="J1404" i="1"/>
  <c r="F1405" i="1"/>
  <c r="G1405" i="1"/>
  <c r="H1405" i="1"/>
  <c r="I1405" i="1"/>
  <c r="J1405" i="1"/>
  <c r="F1406" i="1"/>
  <c r="G1406" i="1"/>
  <c r="H1406" i="1"/>
  <c r="I1406" i="1"/>
  <c r="J1406" i="1"/>
  <c r="F1407" i="1"/>
  <c r="G1407" i="1"/>
  <c r="H1407" i="1"/>
  <c r="I1407" i="1"/>
  <c r="J1407" i="1"/>
  <c r="F1408" i="1"/>
  <c r="G1408" i="1" s="1"/>
  <c r="H1408" i="1"/>
  <c r="I1408" i="1"/>
  <c r="J1408" i="1"/>
  <c r="F1409" i="1"/>
  <c r="G1409" i="1" s="1"/>
  <c r="C37" i="12" s="1"/>
  <c r="H1409" i="1"/>
  <c r="I1409" i="1"/>
  <c r="D37" i="12" s="1"/>
  <c r="J1409" i="1"/>
  <c r="F1410" i="1"/>
  <c r="G1410" i="1" s="1"/>
  <c r="H1410" i="1"/>
  <c r="I1410" i="1"/>
  <c r="J1410" i="1"/>
  <c r="F1412" i="1"/>
  <c r="G1412" i="1" s="1"/>
  <c r="H1412" i="1"/>
  <c r="I1412" i="1"/>
  <c r="J1412" i="1"/>
  <c r="F1413" i="1"/>
  <c r="G1413" i="1" s="1"/>
  <c r="H1413" i="1"/>
  <c r="I1413" i="1"/>
  <c r="J1413" i="1"/>
  <c r="F1414" i="1"/>
  <c r="G1414" i="1" s="1"/>
  <c r="H1414" i="1"/>
  <c r="I1414" i="1"/>
  <c r="J1414" i="1"/>
  <c r="F1415" i="1"/>
  <c r="G1415" i="1"/>
  <c r="H1415" i="1"/>
  <c r="I1415" i="1"/>
  <c r="J1415" i="1"/>
  <c r="F1416" i="1"/>
  <c r="G1416" i="1"/>
  <c r="H1416" i="1"/>
  <c r="I1416" i="1"/>
  <c r="J1416" i="1"/>
  <c r="G1417" i="1"/>
  <c r="H1417" i="1"/>
  <c r="I1417" i="1"/>
  <c r="J1417" i="1"/>
  <c r="F1418" i="1"/>
  <c r="G1418" i="1" s="1"/>
  <c r="H1418" i="1"/>
  <c r="I1418" i="1"/>
  <c r="J1418" i="1"/>
  <c r="F1419" i="1"/>
  <c r="G1419" i="1" s="1"/>
  <c r="H1419" i="1"/>
  <c r="I1419" i="1"/>
  <c r="J1419" i="1"/>
  <c r="F1420" i="1"/>
  <c r="G1420" i="1"/>
  <c r="H1420" i="1"/>
  <c r="I1420" i="1"/>
  <c r="J1420" i="1"/>
  <c r="F1421" i="1"/>
  <c r="G1421" i="1"/>
  <c r="H1421" i="1"/>
  <c r="I1421" i="1"/>
  <c r="J1421" i="1"/>
  <c r="F1422" i="1"/>
  <c r="G1422" i="1"/>
  <c r="H1422" i="1"/>
  <c r="I1422" i="1"/>
  <c r="J1422" i="1"/>
  <c r="F1423" i="1"/>
  <c r="G1423" i="1" s="1"/>
  <c r="H1423" i="1"/>
  <c r="I1423" i="1"/>
  <c r="J1423" i="1"/>
  <c r="F1424" i="1"/>
  <c r="G1424" i="1" s="1"/>
  <c r="H1424" i="1"/>
  <c r="I1424" i="1"/>
  <c r="J1424" i="1"/>
  <c r="F1425" i="1"/>
  <c r="G1425" i="1" s="1"/>
  <c r="H1425" i="1"/>
  <c r="I1425" i="1"/>
  <c r="J1425" i="1"/>
  <c r="F1426" i="1"/>
  <c r="G1426" i="1" s="1"/>
  <c r="H1426" i="1"/>
  <c r="I1426" i="1"/>
  <c r="J1426" i="1"/>
  <c r="F1427" i="1"/>
  <c r="G1427" i="1" s="1"/>
  <c r="H1427" i="1"/>
  <c r="I1427" i="1"/>
  <c r="J1427" i="1"/>
  <c r="F1428" i="1"/>
  <c r="G1428" i="1"/>
  <c r="H1428" i="1"/>
  <c r="I1428" i="1"/>
  <c r="J1428" i="1"/>
  <c r="F1429" i="1"/>
  <c r="G1429" i="1"/>
  <c r="H1429" i="1"/>
  <c r="I1429" i="1"/>
  <c r="J1429" i="1"/>
  <c r="F1430" i="1"/>
  <c r="G1430" i="1"/>
  <c r="H1430" i="1"/>
  <c r="I1430" i="1"/>
  <c r="J1430" i="1"/>
  <c r="F1431" i="1"/>
  <c r="G1431" i="1" s="1"/>
  <c r="H1431" i="1"/>
  <c r="I1431" i="1"/>
  <c r="J1431" i="1"/>
  <c r="F1432" i="1"/>
  <c r="G1432" i="1" s="1"/>
  <c r="H1432" i="1"/>
  <c r="I1432" i="1"/>
  <c r="J1432" i="1"/>
  <c r="F1433" i="1"/>
  <c r="G1433" i="1"/>
  <c r="H1433" i="1"/>
  <c r="I1433" i="1"/>
  <c r="J1433" i="1"/>
  <c r="F1434" i="1"/>
  <c r="G1434" i="1"/>
  <c r="H1434" i="1"/>
  <c r="I1434" i="1"/>
  <c r="J1434" i="1"/>
  <c r="F1435" i="1"/>
  <c r="G1435" i="1" s="1"/>
  <c r="H1435" i="1"/>
  <c r="I1435" i="1"/>
  <c r="J1435" i="1"/>
  <c r="F1436" i="1"/>
  <c r="G1436" i="1"/>
  <c r="H1436" i="1"/>
  <c r="I1436" i="1"/>
  <c r="J1436" i="1"/>
  <c r="F1437" i="1"/>
  <c r="G1437" i="1"/>
  <c r="H1437" i="1"/>
  <c r="I1437" i="1"/>
  <c r="J1437" i="1"/>
  <c r="F1438" i="1"/>
  <c r="G1438" i="1" s="1"/>
  <c r="H1438" i="1"/>
  <c r="I1438" i="1"/>
  <c r="J1438" i="1"/>
  <c r="F1439" i="1"/>
  <c r="G1439" i="1" s="1"/>
  <c r="H1439" i="1"/>
  <c r="I1439" i="1"/>
  <c r="J1439" i="1"/>
  <c r="F1440" i="1"/>
  <c r="G1440" i="1" s="1"/>
  <c r="H1440" i="1"/>
  <c r="I1440" i="1"/>
  <c r="J1440" i="1"/>
  <c r="F1441" i="1"/>
  <c r="G1441" i="1" s="1"/>
  <c r="H1441" i="1"/>
  <c r="I1441" i="1"/>
  <c r="J1441" i="1"/>
  <c r="F1442" i="1"/>
  <c r="G1442" i="1"/>
  <c r="H1442" i="1"/>
  <c r="I1442" i="1"/>
  <c r="J1442" i="1"/>
  <c r="F1443" i="1"/>
  <c r="G1443" i="1"/>
  <c r="H1443" i="1"/>
  <c r="I1443" i="1"/>
  <c r="J1443" i="1"/>
  <c r="F1444" i="1"/>
  <c r="G1444" i="1"/>
  <c r="H1444" i="1"/>
  <c r="I1444" i="1"/>
  <c r="J1444" i="1"/>
  <c r="F1445" i="1"/>
  <c r="G1445" i="1"/>
  <c r="H1445" i="1"/>
  <c r="I1445" i="1"/>
  <c r="J1445" i="1"/>
  <c r="F1446" i="1"/>
  <c r="G1446" i="1" s="1"/>
  <c r="H1446" i="1"/>
  <c r="I1446" i="1"/>
  <c r="J1446" i="1"/>
  <c r="F1447" i="1"/>
  <c r="G1447" i="1" s="1"/>
  <c r="H1447" i="1"/>
  <c r="I1447" i="1"/>
  <c r="J1447" i="1"/>
  <c r="F1448" i="1"/>
  <c r="G1448" i="1" s="1"/>
  <c r="H1448" i="1"/>
  <c r="I1448" i="1"/>
  <c r="J1448" i="1"/>
  <c r="F1449" i="1"/>
  <c r="G1449" i="1" s="1"/>
  <c r="H1449" i="1"/>
  <c r="I1449" i="1"/>
  <c r="J1449" i="1"/>
  <c r="F1450" i="1"/>
  <c r="G1450" i="1" s="1"/>
  <c r="H1450" i="1"/>
  <c r="I1450" i="1"/>
  <c r="J1450" i="1"/>
  <c r="F1451" i="1"/>
  <c r="G1451" i="1" s="1"/>
  <c r="H1451" i="1"/>
  <c r="I1451" i="1"/>
  <c r="J1451" i="1"/>
  <c r="F1452" i="1"/>
  <c r="G1452" i="1"/>
  <c r="H1452" i="1"/>
  <c r="I1452" i="1"/>
  <c r="J1452" i="1"/>
  <c r="F1453" i="1"/>
  <c r="G1453" i="1"/>
  <c r="H1453" i="1"/>
  <c r="I1453" i="1"/>
  <c r="J1453" i="1"/>
  <c r="F1454" i="1"/>
  <c r="G1454" i="1"/>
  <c r="H1454" i="1"/>
  <c r="I1454" i="1"/>
  <c r="J1454" i="1"/>
  <c r="F1455" i="1"/>
  <c r="G1455" i="1" s="1"/>
  <c r="H1455" i="1"/>
  <c r="I1455" i="1"/>
  <c r="J1455" i="1"/>
  <c r="F1456" i="1"/>
  <c r="G1456" i="1" s="1"/>
  <c r="H1456" i="1"/>
  <c r="I1456" i="1"/>
  <c r="J1456" i="1"/>
  <c r="F1457" i="1"/>
  <c r="G1457" i="1" s="1"/>
  <c r="H1457" i="1"/>
  <c r="I1457" i="1"/>
  <c r="J1457" i="1"/>
  <c r="F1458" i="1"/>
  <c r="G1458" i="1" s="1"/>
  <c r="H1458" i="1"/>
  <c r="I1458" i="1"/>
  <c r="J1458" i="1"/>
  <c r="F1459" i="1"/>
  <c r="G1459" i="1" s="1"/>
  <c r="H1459" i="1"/>
  <c r="I1459" i="1"/>
  <c r="J1459" i="1"/>
  <c r="F1460" i="1"/>
  <c r="G1460" i="1"/>
  <c r="H1460" i="1"/>
  <c r="I1460" i="1"/>
  <c r="J1460" i="1"/>
  <c r="F1461" i="1"/>
  <c r="G1461" i="1"/>
  <c r="H1461" i="1"/>
  <c r="I1461" i="1"/>
  <c r="J1461" i="1"/>
  <c r="F1462" i="1"/>
  <c r="G1462" i="1"/>
  <c r="H1462" i="1"/>
  <c r="I1462" i="1"/>
  <c r="J1462" i="1"/>
  <c r="F1463" i="1"/>
  <c r="G1463" i="1" s="1"/>
  <c r="H1463" i="1"/>
  <c r="I1463" i="1"/>
  <c r="J1463" i="1"/>
  <c r="F1464" i="1"/>
  <c r="G1464" i="1" s="1"/>
  <c r="H1464" i="1"/>
  <c r="I1464" i="1"/>
  <c r="J1464" i="1"/>
  <c r="F1465" i="1"/>
  <c r="G1465" i="1"/>
  <c r="H1465" i="1"/>
  <c r="I1465" i="1"/>
  <c r="J1465" i="1"/>
  <c r="F1466" i="1"/>
  <c r="G1466" i="1"/>
  <c r="H1466" i="1"/>
  <c r="I1466" i="1"/>
  <c r="J1466" i="1"/>
  <c r="F1467" i="1"/>
  <c r="G1467" i="1" s="1"/>
  <c r="H1467" i="1"/>
  <c r="I1467" i="1"/>
  <c r="J1467" i="1"/>
  <c r="F1468" i="1"/>
  <c r="G1468" i="1"/>
  <c r="H1468" i="1"/>
  <c r="I1468" i="1"/>
  <c r="J1468" i="1"/>
  <c r="F1469" i="1"/>
  <c r="G1469" i="1"/>
  <c r="H1469" i="1"/>
  <c r="I1469" i="1"/>
  <c r="J1469" i="1"/>
  <c r="F1470" i="1"/>
  <c r="G1470" i="1" s="1"/>
  <c r="H1470" i="1"/>
  <c r="I1470" i="1"/>
  <c r="J1470" i="1"/>
  <c r="F1471" i="1"/>
  <c r="G1471" i="1" s="1"/>
  <c r="H1471" i="1"/>
  <c r="I1471" i="1"/>
  <c r="J1471" i="1"/>
  <c r="F1472" i="1"/>
  <c r="G1472" i="1" s="1"/>
  <c r="H1472" i="1"/>
  <c r="I1472" i="1"/>
  <c r="J1472" i="1"/>
  <c r="F1473" i="1"/>
  <c r="G1473" i="1" s="1"/>
  <c r="H1473" i="1"/>
  <c r="I1473" i="1"/>
  <c r="J1473" i="1"/>
  <c r="F1474" i="1"/>
  <c r="G1474" i="1"/>
  <c r="H1474" i="1"/>
  <c r="I1474" i="1"/>
  <c r="J1474" i="1"/>
  <c r="F1475" i="1"/>
  <c r="G1475" i="1"/>
  <c r="H1475" i="1"/>
  <c r="I1475" i="1"/>
  <c r="J1475" i="1"/>
  <c r="F1476" i="1"/>
  <c r="G1476" i="1"/>
  <c r="H1476" i="1"/>
  <c r="I1476" i="1"/>
  <c r="J1476" i="1"/>
  <c r="F1477" i="1"/>
  <c r="G1477" i="1"/>
  <c r="H1477" i="1"/>
  <c r="I1477" i="1"/>
  <c r="J1477" i="1"/>
  <c r="F1478" i="1"/>
  <c r="G1478" i="1" s="1"/>
  <c r="H1478" i="1"/>
  <c r="I1478" i="1"/>
  <c r="J1478" i="1"/>
  <c r="F1479" i="1"/>
  <c r="G1479" i="1" s="1"/>
  <c r="H1479" i="1"/>
  <c r="I1479" i="1"/>
  <c r="J1479" i="1"/>
  <c r="F1480" i="1"/>
  <c r="G1480" i="1" s="1"/>
  <c r="H1480" i="1"/>
  <c r="I1480" i="1"/>
  <c r="J1480" i="1"/>
  <c r="F1481" i="1"/>
  <c r="G1481" i="1"/>
  <c r="H1481" i="1"/>
  <c r="I1481" i="1"/>
  <c r="J1481" i="1"/>
  <c r="F1482" i="1"/>
  <c r="G1482" i="1" s="1"/>
  <c r="H1482" i="1"/>
  <c r="I1482" i="1"/>
  <c r="J1482" i="1"/>
  <c r="F1483" i="1"/>
  <c r="G1483" i="1" s="1"/>
  <c r="H1483" i="1"/>
  <c r="I1483" i="1"/>
  <c r="J1483" i="1"/>
  <c r="F1484" i="1"/>
  <c r="G1484" i="1" s="1"/>
  <c r="H1484" i="1"/>
  <c r="I1484" i="1"/>
  <c r="J1484" i="1"/>
  <c r="F1485" i="1"/>
  <c r="G1485" i="1"/>
  <c r="H1485" i="1"/>
  <c r="I1485" i="1"/>
  <c r="J1485" i="1"/>
  <c r="F1486" i="1"/>
  <c r="G1486" i="1" s="1"/>
  <c r="H1486" i="1"/>
  <c r="I1486" i="1"/>
  <c r="J1486" i="1"/>
  <c r="F1487" i="1"/>
  <c r="G1487" i="1"/>
  <c r="H1487" i="1"/>
  <c r="I1487" i="1"/>
  <c r="J1487" i="1"/>
  <c r="F1488" i="1"/>
  <c r="G1488" i="1" s="1"/>
  <c r="H1488" i="1"/>
  <c r="I1488" i="1"/>
  <c r="J1488" i="1"/>
  <c r="F1489" i="1"/>
  <c r="G1489" i="1" s="1"/>
  <c r="H1489" i="1"/>
  <c r="I1489" i="1"/>
  <c r="J1489" i="1"/>
  <c r="F1490" i="1"/>
  <c r="G1490" i="1"/>
  <c r="H1490" i="1"/>
  <c r="I1490" i="1"/>
  <c r="J1490" i="1"/>
  <c r="F1491" i="1"/>
  <c r="G1491" i="1" s="1"/>
  <c r="H1491" i="1"/>
  <c r="I1491" i="1"/>
  <c r="J1491" i="1"/>
  <c r="F1492" i="1"/>
  <c r="G1492" i="1"/>
  <c r="H1492" i="1"/>
  <c r="I1492" i="1"/>
  <c r="J1492" i="1"/>
  <c r="F1493" i="1"/>
  <c r="G1493" i="1"/>
  <c r="H1493" i="1"/>
  <c r="I1493" i="1"/>
  <c r="J1493" i="1"/>
  <c r="F1494" i="1"/>
  <c r="G1494" i="1"/>
  <c r="H1494" i="1"/>
  <c r="I1494" i="1"/>
  <c r="J1494" i="1"/>
  <c r="F1495" i="1"/>
  <c r="G1495" i="1" s="1"/>
  <c r="H1495" i="1"/>
  <c r="I1495" i="1"/>
  <c r="J1495" i="1"/>
  <c r="F1496" i="1"/>
  <c r="G1496" i="1" s="1"/>
  <c r="H1496" i="1"/>
  <c r="I1496" i="1"/>
  <c r="J1496" i="1"/>
  <c r="F1497" i="1"/>
  <c r="G1497" i="1"/>
  <c r="H1497" i="1"/>
  <c r="I1497" i="1"/>
  <c r="J1497" i="1"/>
  <c r="F1498" i="1"/>
  <c r="G1498" i="1"/>
  <c r="H1498" i="1"/>
  <c r="I1498" i="1"/>
  <c r="J1498" i="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I25" i="10"/>
  <c r="J25" i="10"/>
  <c r="K25" i="10"/>
  <c r="I26" i="10"/>
  <c r="J26" i="10"/>
  <c r="K26" i="10"/>
  <c r="I27" i="10"/>
  <c r="J27" i="10"/>
  <c r="K27" i="10"/>
  <c r="I28" i="10"/>
  <c r="J28" i="10"/>
  <c r="K28" i="10"/>
  <c r="I29" i="10"/>
  <c r="J29" i="10"/>
  <c r="K29" i="10"/>
  <c r="I30" i="10"/>
  <c r="J30" i="10"/>
  <c r="K30" i="10"/>
  <c r="I31" i="10"/>
  <c r="J31" i="10"/>
  <c r="K31" i="10"/>
  <c r="I32" i="10"/>
  <c r="J32" i="10"/>
  <c r="K32" i="10"/>
  <c r="G33" i="10"/>
  <c r="J33" i="10" s="1"/>
  <c r="F33" i="10" s="1"/>
  <c r="I33" i="10" s="1"/>
  <c r="H33" i="10"/>
  <c r="K33" i="10"/>
  <c r="G34" i="10"/>
  <c r="J34" i="10" s="1"/>
  <c r="F34" i="10" s="1"/>
  <c r="I34" i="10" s="1"/>
  <c r="H34" i="10"/>
  <c r="K34" i="10"/>
  <c r="G35" i="10"/>
  <c r="J35" i="10" s="1"/>
  <c r="F35" i="10" s="1"/>
  <c r="I35" i="10" s="1"/>
  <c r="H35" i="10"/>
  <c r="K35" i="10"/>
  <c r="G36" i="10"/>
  <c r="J36" i="10" s="1"/>
  <c r="F36" i="10" s="1"/>
  <c r="I36" i="10" s="1"/>
  <c r="H36" i="10"/>
  <c r="K36" i="10"/>
  <c r="G37" i="10"/>
  <c r="J37" i="10" s="1"/>
  <c r="F37" i="10" s="1"/>
  <c r="I37" i="10" s="1"/>
  <c r="H37" i="10"/>
  <c r="K37" i="10"/>
  <c r="G38" i="10"/>
  <c r="J38" i="10" s="1"/>
  <c r="F38" i="10" s="1"/>
  <c r="I38" i="10" s="1"/>
  <c r="H38" i="10"/>
  <c r="K38" i="10"/>
  <c r="F39" i="10"/>
  <c r="I39" i="10" s="1"/>
  <c r="G39" i="10"/>
  <c r="H39" i="10"/>
  <c r="J39" i="10"/>
  <c r="K39" i="10"/>
  <c r="G40" i="10"/>
  <c r="J40" i="10" s="1"/>
  <c r="F40" i="10" s="1"/>
  <c r="I40" i="10" s="1"/>
  <c r="H40" i="10"/>
  <c r="K40" i="10"/>
  <c r="G41" i="10"/>
  <c r="J41" i="10" s="1"/>
  <c r="F41" i="10" s="1"/>
  <c r="I41" i="10" s="1"/>
  <c r="H41" i="10"/>
  <c r="K41" i="10"/>
  <c r="G42" i="10"/>
  <c r="H42" i="10"/>
  <c r="K42" i="10"/>
  <c r="G43" i="10"/>
  <c r="H43" i="10"/>
  <c r="J43" i="10" s="1"/>
  <c r="F43" i="10" s="1"/>
  <c r="I43" i="10" s="1"/>
  <c r="K43" i="10"/>
  <c r="G44" i="10"/>
  <c r="J44" i="10" s="1"/>
  <c r="F44" i="10" s="1"/>
  <c r="I44" i="10" s="1"/>
  <c r="H44" i="10"/>
  <c r="K44" i="10"/>
  <c r="G45" i="10"/>
  <c r="H45" i="10"/>
  <c r="J45" i="10"/>
  <c r="F45" i="10" s="1"/>
  <c r="I45" i="10" s="1"/>
  <c r="K45" i="10"/>
  <c r="G46" i="10"/>
  <c r="J46" i="10" s="1"/>
  <c r="F46" i="10" s="1"/>
  <c r="I46" i="10" s="1"/>
  <c r="H46" i="10"/>
  <c r="K46" i="10"/>
  <c r="G47" i="10"/>
  <c r="H47" i="10"/>
  <c r="J47" i="10"/>
  <c r="F47" i="10" s="1"/>
  <c r="I47" i="10" s="1"/>
  <c r="K47" i="10"/>
  <c r="G48" i="10"/>
  <c r="H48" i="10"/>
  <c r="J48" i="10" s="1"/>
  <c r="F48" i="10" s="1"/>
  <c r="I48" i="10" s="1"/>
  <c r="K48" i="10"/>
  <c r="G49" i="10"/>
  <c r="J49" i="10" s="1"/>
  <c r="F49" i="10" s="1"/>
  <c r="I49" i="10" s="1"/>
  <c r="H49" i="10"/>
  <c r="K49" i="10"/>
  <c r="G50" i="10"/>
  <c r="J50" i="10" s="1"/>
  <c r="F50" i="10" s="1"/>
  <c r="I50" i="10" s="1"/>
  <c r="H50" i="10"/>
  <c r="K50" i="10"/>
  <c r="G51" i="10"/>
  <c r="J51" i="10" s="1"/>
  <c r="F51" i="10" s="1"/>
  <c r="I51" i="10" s="1"/>
  <c r="H51" i="10"/>
  <c r="K51" i="10"/>
  <c r="G52" i="10"/>
  <c r="J52" i="10" s="1"/>
  <c r="F52" i="10" s="1"/>
  <c r="I52" i="10" s="1"/>
  <c r="H52" i="10"/>
  <c r="K52" i="10"/>
  <c r="G53" i="10"/>
  <c r="J53" i="10" s="1"/>
  <c r="F53" i="10" s="1"/>
  <c r="I53" i="10" s="1"/>
  <c r="H53" i="10"/>
  <c r="K53" i="10"/>
  <c r="G54" i="10"/>
  <c r="J54" i="10" s="1"/>
  <c r="F54" i="10" s="1"/>
  <c r="I54" i="10" s="1"/>
  <c r="H54" i="10"/>
  <c r="K54" i="10"/>
  <c r="F55" i="10"/>
  <c r="I55" i="10" s="1"/>
  <c r="G55" i="10"/>
  <c r="H55" i="10"/>
  <c r="J55" i="10"/>
  <c r="K55" i="10"/>
  <c r="G56" i="10"/>
  <c r="J56" i="10" s="1"/>
  <c r="F56" i="10" s="1"/>
  <c r="H56" i="10"/>
  <c r="I56" i="10"/>
  <c r="K56" i="10"/>
  <c r="G57" i="10"/>
  <c r="J57" i="10" s="1"/>
  <c r="F57" i="10" s="1"/>
  <c r="I57" i="10" s="1"/>
  <c r="H57" i="10"/>
  <c r="K57" i="10"/>
  <c r="G58" i="10"/>
  <c r="H58" i="10"/>
  <c r="K58" i="10"/>
  <c r="G59" i="10"/>
  <c r="H59" i="10"/>
  <c r="J59" i="10" s="1"/>
  <c r="F59" i="10" s="1"/>
  <c r="I59" i="10" s="1"/>
  <c r="K59" i="10"/>
  <c r="G60" i="10"/>
  <c r="J60" i="10" s="1"/>
  <c r="F60" i="10" s="1"/>
  <c r="I60" i="10" s="1"/>
  <c r="H60" i="10"/>
  <c r="K60" i="10"/>
  <c r="G61" i="10"/>
  <c r="H61" i="10"/>
  <c r="J61" i="10"/>
  <c r="F61" i="10" s="1"/>
  <c r="I61" i="10" s="1"/>
  <c r="K61" i="10"/>
  <c r="G62" i="10"/>
  <c r="J62" i="10" s="1"/>
  <c r="F62" i="10" s="1"/>
  <c r="I62" i="10" s="1"/>
  <c r="H62" i="10"/>
  <c r="K62" i="10"/>
  <c r="G63" i="10"/>
  <c r="H63" i="10"/>
  <c r="J63" i="10"/>
  <c r="F63" i="10" s="1"/>
  <c r="I63" i="10" s="1"/>
  <c r="K63" i="10"/>
  <c r="G64" i="10"/>
  <c r="H64" i="10"/>
  <c r="J64" i="10" s="1"/>
  <c r="F64" i="10" s="1"/>
  <c r="I64" i="10" s="1"/>
  <c r="K64" i="10"/>
  <c r="G65" i="10"/>
  <c r="J65" i="10" s="1"/>
  <c r="F65" i="10" s="1"/>
  <c r="I65" i="10" s="1"/>
  <c r="H65" i="10"/>
  <c r="K65" i="10"/>
  <c r="G66" i="10"/>
  <c r="J66" i="10" s="1"/>
  <c r="F66" i="10" s="1"/>
  <c r="I66" i="10" s="1"/>
  <c r="H66" i="10"/>
  <c r="K66" i="10"/>
  <c r="G67" i="10"/>
  <c r="J67" i="10" s="1"/>
  <c r="F67" i="10" s="1"/>
  <c r="I67" i="10" s="1"/>
  <c r="H67" i="10"/>
  <c r="K67" i="10"/>
  <c r="G68" i="10"/>
  <c r="J68" i="10" s="1"/>
  <c r="F68" i="10" s="1"/>
  <c r="I68" i="10" s="1"/>
  <c r="H68" i="10"/>
  <c r="K68" i="10"/>
  <c r="G69" i="10"/>
  <c r="J69" i="10" s="1"/>
  <c r="F69" i="10" s="1"/>
  <c r="I69" i="10" s="1"/>
  <c r="H69" i="10"/>
  <c r="K69" i="10"/>
  <c r="G70" i="10"/>
  <c r="J70" i="10" s="1"/>
  <c r="F70" i="10" s="1"/>
  <c r="I70" i="10" s="1"/>
  <c r="H70" i="10"/>
  <c r="K70" i="10"/>
  <c r="F71" i="10"/>
  <c r="I71" i="10" s="1"/>
  <c r="G71" i="10"/>
  <c r="H71" i="10"/>
  <c r="J71" i="10"/>
  <c r="K71" i="10"/>
  <c r="G72" i="10"/>
  <c r="J72" i="10" s="1"/>
  <c r="F72" i="10" s="1"/>
  <c r="H72" i="10"/>
  <c r="I72" i="10"/>
  <c r="K72" i="10"/>
  <c r="G73" i="10"/>
  <c r="J73" i="10" s="1"/>
  <c r="F73" i="10" s="1"/>
  <c r="I73" i="10" s="1"/>
  <c r="H73" i="10"/>
  <c r="K73" i="10"/>
  <c r="G74" i="10"/>
  <c r="H74" i="10"/>
  <c r="K74" i="10"/>
  <c r="G75" i="10"/>
  <c r="H75" i="10"/>
  <c r="J75" i="10" s="1"/>
  <c r="F75" i="10" s="1"/>
  <c r="I75" i="10" s="1"/>
  <c r="K75" i="10"/>
  <c r="G76" i="10"/>
  <c r="J76" i="10" s="1"/>
  <c r="F76" i="10" s="1"/>
  <c r="I76" i="10" s="1"/>
  <c r="H76" i="10"/>
  <c r="K76" i="10"/>
  <c r="G77" i="10"/>
  <c r="H77" i="10"/>
  <c r="J77" i="10"/>
  <c r="F77" i="10" s="1"/>
  <c r="I77" i="10" s="1"/>
  <c r="K77" i="10"/>
  <c r="G78" i="10"/>
  <c r="J78" i="10" s="1"/>
  <c r="F78" i="10" s="1"/>
  <c r="I78" i="10" s="1"/>
  <c r="H78" i="10"/>
  <c r="K78" i="10"/>
  <c r="G79" i="10"/>
  <c r="H79" i="10"/>
  <c r="J79" i="10"/>
  <c r="F79" i="10" s="1"/>
  <c r="I79" i="10" s="1"/>
  <c r="K79" i="10"/>
  <c r="G80" i="10"/>
  <c r="H80" i="10"/>
  <c r="J80" i="10" s="1"/>
  <c r="F80" i="10" s="1"/>
  <c r="I80" i="10" s="1"/>
  <c r="K80" i="10"/>
  <c r="G81" i="10"/>
  <c r="J81" i="10" s="1"/>
  <c r="F81" i="10" s="1"/>
  <c r="I81" i="10" s="1"/>
  <c r="H81" i="10"/>
  <c r="K81" i="10"/>
  <c r="G82" i="10"/>
  <c r="J82" i="10" s="1"/>
  <c r="F82" i="10" s="1"/>
  <c r="H82" i="10"/>
  <c r="I82" i="10"/>
  <c r="K82" i="10"/>
  <c r="G83" i="10"/>
  <c r="H83" i="10"/>
  <c r="J83" i="10" s="1"/>
  <c r="F83" i="10" s="1"/>
  <c r="I83" i="10" s="1"/>
  <c r="K83" i="10"/>
  <c r="G84" i="10"/>
  <c r="J84" i="10" s="1"/>
  <c r="F84" i="10" s="1"/>
  <c r="I84" i="10" s="1"/>
  <c r="H84" i="10"/>
  <c r="K84" i="10"/>
  <c r="G85" i="10"/>
  <c r="J85" i="10" s="1"/>
  <c r="F85" i="10" s="1"/>
  <c r="H85" i="10"/>
  <c r="I85" i="10"/>
  <c r="K85" i="10"/>
  <c r="G86" i="10"/>
  <c r="J86" i="10" s="1"/>
  <c r="F86" i="10" s="1"/>
  <c r="I86" i="10" s="1"/>
  <c r="H86" i="10"/>
  <c r="K86" i="10"/>
  <c r="F87" i="10"/>
  <c r="I87" i="10" s="1"/>
  <c r="G87" i="10"/>
  <c r="H87" i="10"/>
  <c r="J87" i="10"/>
  <c r="K87" i="10"/>
  <c r="G88" i="10"/>
  <c r="J88" i="10" s="1"/>
  <c r="F88" i="10" s="1"/>
  <c r="H88" i="10"/>
  <c r="I88" i="10"/>
  <c r="K88" i="10"/>
  <c r="G89" i="10"/>
  <c r="J89" i="10" s="1"/>
  <c r="F89" i="10" s="1"/>
  <c r="I89" i="10" s="1"/>
  <c r="H89" i="10"/>
  <c r="K89" i="10"/>
  <c r="G90" i="10"/>
  <c r="H90" i="10"/>
  <c r="K90" i="10"/>
  <c r="G91" i="10"/>
  <c r="H91" i="10"/>
  <c r="J91" i="10" s="1"/>
  <c r="F91" i="10" s="1"/>
  <c r="I91" i="10" s="1"/>
  <c r="K91" i="10"/>
  <c r="G92" i="10"/>
  <c r="J92" i="10" s="1"/>
  <c r="F92" i="10" s="1"/>
  <c r="I92" i="10" s="1"/>
  <c r="H92" i="10"/>
  <c r="K92" i="10"/>
  <c r="G93" i="10"/>
  <c r="H93" i="10"/>
  <c r="J93" i="10"/>
  <c r="F93" i="10" s="1"/>
  <c r="I93" i="10" s="1"/>
  <c r="K93" i="10"/>
  <c r="G94" i="10"/>
  <c r="J94" i="10" s="1"/>
  <c r="F94" i="10" s="1"/>
  <c r="I94" i="10" s="1"/>
  <c r="H94" i="10"/>
  <c r="K94" i="10"/>
  <c r="G95" i="10"/>
  <c r="H95" i="10"/>
  <c r="J95" i="10"/>
  <c r="F95" i="10" s="1"/>
  <c r="I95" i="10" s="1"/>
  <c r="K95" i="10"/>
  <c r="G96" i="10"/>
  <c r="H96" i="10"/>
  <c r="J96" i="10" s="1"/>
  <c r="F96" i="10" s="1"/>
  <c r="I96" i="10" s="1"/>
  <c r="K96" i="10"/>
  <c r="G97" i="10"/>
  <c r="J97" i="10" s="1"/>
  <c r="F97" i="10" s="1"/>
  <c r="I97" i="10" s="1"/>
  <c r="H97" i="10"/>
  <c r="K97" i="10"/>
  <c r="G98" i="10"/>
  <c r="J98" i="10" s="1"/>
  <c r="F98" i="10" s="1"/>
  <c r="H98" i="10"/>
  <c r="I98" i="10"/>
  <c r="K98" i="10"/>
  <c r="G99" i="10"/>
  <c r="H99" i="10"/>
  <c r="J99" i="10" s="1"/>
  <c r="F99" i="10" s="1"/>
  <c r="I99" i="10" s="1"/>
  <c r="K99" i="10"/>
  <c r="G100" i="10"/>
  <c r="J100" i="10" s="1"/>
  <c r="F100" i="10" s="1"/>
  <c r="I100" i="10" s="1"/>
  <c r="H100" i="10"/>
  <c r="K100" i="10"/>
  <c r="G101" i="10"/>
  <c r="J101" i="10" s="1"/>
  <c r="F101" i="10" s="1"/>
  <c r="I101" i="10" s="1"/>
  <c r="H101" i="10"/>
  <c r="K101" i="10"/>
  <c r="G102" i="10"/>
  <c r="J102" i="10" s="1"/>
  <c r="F102" i="10" s="1"/>
  <c r="I102" i="10" s="1"/>
  <c r="H102" i="10"/>
  <c r="K102" i="10"/>
  <c r="F103" i="10"/>
  <c r="I103" i="10" s="1"/>
  <c r="G103" i="10"/>
  <c r="H103" i="10"/>
  <c r="J103" i="10"/>
  <c r="K103" i="10"/>
  <c r="G104" i="10"/>
  <c r="J104" i="10" s="1"/>
  <c r="F104" i="10" s="1"/>
  <c r="H104" i="10"/>
  <c r="I104" i="10"/>
  <c r="K104" i="10"/>
  <c r="G105" i="10"/>
  <c r="J105" i="10" s="1"/>
  <c r="F105" i="10" s="1"/>
  <c r="I105" i="10" s="1"/>
  <c r="H105" i="10"/>
  <c r="K105" i="10"/>
  <c r="G106" i="10"/>
  <c r="H106" i="10"/>
  <c r="K106" i="10"/>
  <c r="G107" i="10"/>
  <c r="H107" i="10"/>
  <c r="J107" i="10" s="1"/>
  <c r="F107" i="10" s="1"/>
  <c r="I107" i="10" s="1"/>
  <c r="K107" i="10"/>
  <c r="G108" i="10"/>
  <c r="J108" i="10" s="1"/>
  <c r="F108" i="10" s="1"/>
  <c r="I108" i="10" s="1"/>
  <c r="H108" i="10"/>
  <c r="K108" i="10"/>
  <c r="G109" i="10"/>
  <c r="H109" i="10"/>
  <c r="J109" i="10"/>
  <c r="F109" i="10" s="1"/>
  <c r="I109" i="10" s="1"/>
  <c r="K109" i="10"/>
  <c r="G110" i="10"/>
  <c r="J110" i="10" s="1"/>
  <c r="F110" i="10" s="1"/>
  <c r="I110" i="10" s="1"/>
  <c r="H110" i="10"/>
  <c r="K110" i="10"/>
  <c r="G111" i="10"/>
  <c r="J111" i="10" s="1"/>
  <c r="F111" i="10" s="1"/>
  <c r="I111" i="10" s="1"/>
  <c r="H111" i="10"/>
  <c r="K111" i="10"/>
  <c r="G112" i="10"/>
  <c r="J112" i="10" s="1"/>
  <c r="F112" i="10" s="1"/>
  <c r="I112" i="10" s="1"/>
  <c r="H112" i="10"/>
  <c r="K112" i="10"/>
  <c r="G113" i="10"/>
  <c r="H113" i="10"/>
  <c r="J113" i="10" s="1"/>
  <c r="F113" i="10" s="1"/>
  <c r="I113" i="10" s="1"/>
  <c r="K113" i="10"/>
  <c r="G114" i="10"/>
  <c r="J114" i="10" s="1"/>
  <c r="F114" i="10" s="1"/>
  <c r="I114" i="10" s="1"/>
  <c r="H114" i="10"/>
  <c r="K114" i="10"/>
  <c r="G115" i="10"/>
  <c r="J115" i="10" s="1"/>
  <c r="F115" i="10" s="1"/>
  <c r="I115" i="10" s="1"/>
  <c r="H115" i="10"/>
  <c r="K115" i="10"/>
  <c r="G116" i="10"/>
  <c r="J116" i="10" s="1"/>
  <c r="F116" i="10" s="1"/>
  <c r="I116" i="10" s="1"/>
  <c r="H116" i="10"/>
  <c r="K116" i="10"/>
  <c r="G117" i="10"/>
  <c r="H117" i="10"/>
  <c r="J117" i="10" s="1"/>
  <c r="F117" i="10" s="1"/>
  <c r="I117" i="10" s="1"/>
  <c r="K117" i="10"/>
  <c r="G118" i="10"/>
  <c r="J118" i="10" s="1"/>
  <c r="F118" i="10" s="1"/>
  <c r="I118" i="10" s="1"/>
  <c r="H118" i="10"/>
  <c r="K118" i="10"/>
  <c r="G119" i="10"/>
  <c r="J119" i="10" s="1"/>
  <c r="F119" i="10" s="1"/>
  <c r="H119" i="10"/>
  <c r="I119" i="10"/>
  <c r="K119" i="10"/>
  <c r="G120" i="10"/>
  <c r="J120" i="10" s="1"/>
  <c r="F120" i="10" s="1"/>
  <c r="I120" i="10" s="1"/>
  <c r="H120" i="10"/>
  <c r="K120" i="10"/>
  <c r="G121" i="10"/>
  <c r="H121" i="10"/>
  <c r="J121" i="10" s="1"/>
  <c r="F121" i="10" s="1"/>
  <c r="I121" i="10" s="1"/>
  <c r="K121" i="10"/>
  <c r="C27" i="5" l="1"/>
  <c r="C83" i="12"/>
  <c r="D61" i="12"/>
  <c r="D11" i="5"/>
  <c r="D23" i="12"/>
  <c r="C81" i="12"/>
  <c r="F19" i="11"/>
  <c r="E19" i="11" s="1"/>
  <c r="G6" i="4"/>
  <c r="F9" i="11"/>
  <c r="E9" i="11" s="1"/>
  <c r="F27" i="11"/>
  <c r="E27" i="11" s="1"/>
  <c r="F23" i="11"/>
  <c r="E23" i="11" s="1"/>
  <c r="C11" i="5"/>
  <c r="C23" i="12"/>
  <c r="D33" i="5"/>
  <c r="D37" i="5"/>
  <c r="D41" i="5"/>
  <c r="D45" i="5"/>
  <c r="D54" i="5"/>
  <c r="D49" i="5"/>
  <c r="D34" i="5"/>
  <c r="D38" i="5"/>
  <c r="D42" i="5"/>
  <c r="D46" i="5"/>
  <c r="D55" i="5"/>
  <c r="D35" i="5"/>
  <c r="D39" i="5"/>
  <c r="D43" i="5"/>
  <c r="D47" i="5"/>
  <c r="D50" i="5"/>
  <c r="D53" i="5"/>
  <c r="D36" i="5"/>
  <c r="D40" i="5"/>
  <c r="D44" i="5"/>
  <c r="D48" i="5"/>
  <c r="D51" i="5"/>
  <c r="D52" i="5"/>
  <c r="D65" i="12"/>
  <c r="J106" i="10"/>
  <c r="F106" i="10" s="1"/>
  <c r="I106" i="10" s="1"/>
  <c r="J90" i="10"/>
  <c r="F90" i="10" s="1"/>
  <c r="I90" i="10" s="1"/>
  <c r="J74" i="10"/>
  <c r="F74" i="10" s="1"/>
  <c r="I74" i="10" s="1"/>
  <c r="J58" i="10"/>
  <c r="F58" i="10" s="1"/>
  <c r="I58" i="10" s="1"/>
  <c r="J42" i="10"/>
  <c r="F42" i="10" s="1"/>
  <c r="I42" i="10" s="1"/>
  <c r="D9" i="12"/>
  <c r="D27" i="5"/>
  <c r="D83" i="12"/>
  <c r="C21" i="12"/>
  <c r="C22" i="5"/>
  <c r="C55" i="12"/>
  <c r="C51" i="12"/>
  <c r="C77" i="12"/>
  <c r="C53" i="12"/>
  <c r="C59" i="12"/>
  <c r="K25" i="4"/>
  <c r="D63" i="12"/>
  <c r="C79" i="12"/>
  <c r="C67" i="12"/>
  <c r="C25" i="12"/>
  <c r="D27" i="12"/>
  <c r="F11" i="11"/>
  <c r="E11" i="11" s="1"/>
  <c r="F22" i="11"/>
  <c r="E22" i="11" s="1"/>
  <c r="G4" i="4"/>
  <c r="G18" i="4"/>
  <c r="C17" i="5"/>
  <c r="C41" i="12"/>
  <c r="P8" i="4"/>
  <c r="G13" i="4"/>
  <c r="H13" i="4" s="1"/>
  <c r="D81" i="12"/>
  <c r="D47" i="12"/>
  <c r="D19" i="12"/>
  <c r="P17" i="4"/>
  <c r="G5" i="4"/>
  <c r="C30" i="5"/>
  <c r="F14" i="11"/>
  <c r="E14" i="11" s="1"/>
  <c r="F18" i="11"/>
  <c r="E18" i="11" s="1"/>
  <c r="C15" i="5"/>
  <c r="C33" i="12"/>
  <c r="C65" i="12"/>
  <c r="D53" i="12"/>
  <c r="D59" i="12"/>
  <c r="G14" i="4"/>
  <c r="G12" i="4"/>
  <c r="P7" i="4"/>
  <c r="C20" i="5"/>
  <c r="C49" i="12"/>
  <c r="F29" i="11"/>
  <c r="E29" i="11" s="1"/>
  <c r="F26" i="11"/>
  <c r="E26" i="11" s="1"/>
  <c r="H18" i="4"/>
  <c r="C47" i="12"/>
  <c r="C19" i="12"/>
  <c r="D22" i="5"/>
  <c r="D55" i="12"/>
  <c r="P14" i="4"/>
  <c r="F7" i="11"/>
  <c r="E7" i="11" s="1"/>
  <c r="F25" i="11"/>
  <c r="E25" i="11" s="1"/>
  <c r="C57" i="12"/>
  <c r="G19" i="4"/>
  <c r="F31" i="11"/>
  <c r="E31" i="11" s="1"/>
  <c r="P13" i="4"/>
  <c r="Q13" i="4" s="1"/>
  <c r="P6" i="4"/>
  <c r="C49" i="5"/>
  <c r="C34" i="5"/>
  <c r="C38" i="5"/>
  <c r="C42" i="5"/>
  <c r="C46" i="5"/>
  <c r="C52" i="5"/>
  <c r="C35" i="5"/>
  <c r="C39" i="5"/>
  <c r="C43" i="5"/>
  <c r="C47" i="5"/>
  <c r="C50" i="5"/>
  <c r="C53" i="5"/>
  <c r="C36" i="5"/>
  <c r="C40" i="5"/>
  <c r="C44" i="5"/>
  <c r="C48" i="5"/>
  <c r="C51" i="5"/>
  <c r="C33" i="5"/>
  <c r="C37" i="5"/>
  <c r="C41" i="5"/>
  <c r="C45" i="5"/>
  <c r="C54" i="5"/>
  <c r="C55" i="5"/>
  <c r="D51" i="12"/>
  <c r="D21" i="5"/>
  <c r="D73" i="12"/>
  <c r="D7" i="5"/>
  <c r="D13" i="12"/>
  <c r="D11" i="12"/>
  <c r="C18" i="5"/>
  <c r="C45" i="12"/>
  <c r="C25" i="5"/>
  <c r="F15" i="11"/>
  <c r="E15" i="11" s="1"/>
  <c r="G21" i="4"/>
  <c r="H21" i="4" s="1"/>
  <c r="C10" i="5"/>
  <c r="C75" i="12"/>
  <c r="G10" i="4"/>
  <c r="H10" i="4" s="1"/>
  <c r="P19" i="4"/>
  <c r="D29" i="12"/>
  <c r="D77" i="12"/>
  <c r="F17" i="11"/>
  <c r="E17" i="11" s="1"/>
  <c r="P5" i="4"/>
  <c r="P16" i="4"/>
  <c r="F6" i="11"/>
  <c r="E6" i="11" s="1"/>
  <c r="F10" i="11"/>
  <c r="E10" i="11" s="1"/>
  <c r="F33" i="11"/>
  <c r="E33" i="11" s="1"/>
  <c r="D79" i="12"/>
  <c r="C21" i="5"/>
  <c r="C73" i="12"/>
  <c r="D67" i="12"/>
  <c r="C7" i="5"/>
  <c r="C13" i="12"/>
  <c r="C11" i="12"/>
  <c r="D25" i="12"/>
  <c r="F30" i="11"/>
  <c r="E30" i="11" s="1"/>
  <c r="C16" i="5"/>
  <c r="C39" i="12"/>
  <c r="P18" i="4"/>
  <c r="G20" i="4"/>
  <c r="H20" i="4" s="1"/>
  <c r="K26" i="4"/>
  <c r="D49" i="12"/>
  <c r="D20" i="5"/>
  <c r="F5" i="11"/>
  <c r="E5" i="11" s="1"/>
  <c r="D57" i="12"/>
  <c r="C35" i="12"/>
  <c r="C14" i="5"/>
  <c r="S6" i="5"/>
  <c r="L7" i="5"/>
  <c r="S11" i="5"/>
  <c r="L12" i="5"/>
  <c r="S15" i="5"/>
  <c r="L16" i="5"/>
  <c r="L18" i="5"/>
  <c r="S21" i="5"/>
  <c r="L22" i="5"/>
  <c r="G7" i="12"/>
  <c r="M9" i="12"/>
  <c r="K11" i="12"/>
  <c r="I13" i="12"/>
  <c r="G15" i="12"/>
  <c r="M17" i="12"/>
  <c r="K19" i="12"/>
  <c r="I21" i="12"/>
  <c r="G23" i="12"/>
  <c r="M25" i="12"/>
  <c r="K27" i="12"/>
  <c r="I29" i="12"/>
  <c r="G31" i="12"/>
  <c r="M33" i="12"/>
  <c r="K35" i="12"/>
  <c r="I37" i="12"/>
  <c r="G39" i="12"/>
  <c r="M41" i="12"/>
  <c r="K43" i="12"/>
  <c r="I45" i="12"/>
  <c r="G47" i="12"/>
  <c r="M49" i="12"/>
  <c r="K51" i="12"/>
  <c r="I53" i="12"/>
  <c r="G55" i="12"/>
  <c r="M57" i="12"/>
  <c r="K59" i="12"/>
  <c r="I61" i="12"/>
  <c r="G63" i="12"/>
  <c r="R5" i="5"/>
  <c r="T5" i="5" s="1"/>
  <c r="K6" i="5"/>
  <c r="M6" i="5" s="1"/>
  <c r="R9" i="5"/>
  <c r="T9" i="5" s="1"/>
  <c r="K11" i="5"/>
  <c r="M11" i="5" s="1"/>
  <c r="R14" i="5"/>
  <c r="T14" i="5" s="1"/>
  <c r="K15" i="5"/>
  <c r="M15" i="5" s="1"/>
  <c r="R20" i="5"/>
  <c r="T20" i="5" s="1"/>
  <c r="K21" i="5"/>
  <c r="M21" i="5" s="1"/>
  <c r="H7" i="12"/>
  <c r="F9" i="12"/>
  <c r="L11" i="12"/>
  <c r="J13" i="12"/>
  <c r="H15" i="12"/>
  <c r="F17" i="12"/>
  <c r="L19" i="12"/>
  <c r="J21" i="12"/>
  <c r="H23" i="12"/>
  <c r="F25" i="12"/>
  <c r="L27" i="12"/>
  <c r="J29" i="12"/>
  <c r="H31" i="12"/>
  <c r="F33" i="12"/>
  <c r="L35" i="12"/>
  <c r="J37" i="12"/>
  <c r="H39" i="12"/>
  <c r="F41" i="12"/>
  <c r="S5" i="5"/>
  <c r="L6" i="5"/>
  <c r="S9" i="5"/>
  <c r="L11" i="5"/>
  <c r="S14" i="5"/>
  <c r="L15" i="5"/>
  <c r="S20" i="5"/>
  <c r="L21" i="5"/>
  <c r="K5" i="5"/>
  <c r="M5" i="5" s="1"/>
  <c r="R8" i="5"/>
  <c r="T8" i="5" s="1"/>
  <c r="K9" i="5"/>
  <c r="M9" i="5" s="1"/>
  <c r="R13" i="5"/>
  <c r="T13" i="5" s="1"/>
  <c r="K14" i="5"/>
  <c r="M14" i="5" s="1"/>
  <c r="R19" i="5"/>
  <c r="T19" i="5" s="1"/>
  <c r="K20" i="5"/>
  <c r="M20" i="5" s="1"/>
  <c r="J7" i="12"/>
  <c r="H9" i="12"/>
  <c r="F11" i="12"/>
  <c r="L13" i="12"/>
  <c r="J15" i="12"/>
  <c r="H17" i="12"/>
  <c r="F19" i="12"/>
  <c r="L5" i="5"/>
  <c r="S8" i="5"/>
  <c r="L9" i="5"/>
  <c r="S13" i="5"/>
  <c r="L14" i="5"/>
  <c r="S19" i="5"/>
  <c r="L20" i="5"/>
  <c r="R7" i="5"/>
  <c r="T7" i="5" s="1"/>
  <c r="K8" i="5"/>
  <c r="M8" i="5" s="1"/>
  <c r="R12" i="5"/>
  <c r="T12" i="5" s="1"/>
  <c r="K13" i="5"/>
  <c r="M13" i="5" s="1"/>
  <c r="R18" i="5"/>
  <c r="T18" i="5" s="1"/>
  <c r="K19" i="5"/>
  <c r="M19" i="5" s="1"/>
  <c r="R22" i="5"/>
  <c r="T22" i="5" s="1"/>
  <c r="L7" i="12"/>
  <c r="J9" i="12"/>
  <c r="H11" i="12"/>
  <c r="F13" i="12"/>
  <c r="L15" i="12"/>
  <c r="J17" i="12"/>
  <c r="H19" i="12"/>
  <c r="F21" i="12"/>
  <c r="L23" i="12"/>
  <c r="J25" i="12"/>
  <c r="H27" i="12"/>
  <c r="F29" i="12"/>
  <c r="L31" i="12"/>
  <c r="J33" i="12"/>
  <c r="H35" i="12"/>
  <c r="F37" i="12"/>
  <c r="L39" i="12"/>
  <c r="J41" i="12"/>
  <c r="H43" i="12"/>
  <c r="F45" i="12"/>
  <c r="S7" i="5"/>
  <c r="L8" i="5"/>
  <c r="S12" i="5"/>
  <c r="L13" i="5"/>
  <c r="S18" i="5"/>
  <c r="L19" i="5"/>
  <c r="S22" i="5"/>
  <c r="M7" i="12"/>
  <c r="K9" i="12"/>
  <c r="I11" i="12"/>
  <c r="G13" i="12"/>
  <c r="M15" i="12"/>
  <c r="K17" i="12"/>
  <c r="I19" i="12"/>
  <c r="G21" i="12"/>
  <c r="M23" i="12"/>
  <c r="K25" i="12"/>
  <c r="I27" i="12"/>
  <c r="G29" i="12"/>
  <c r="M31" i="12"/>
  <c r="K33" i="12"/>
  <c r="I35" i="12"/>
  <c r="G37" i="12"/>
  <c r="M39" i="12"/>
  <c r="K41" i="12"/>
  <c r="I43" i="12"/>
  <c r="G45" i="12"/>
  <c r="M47" i="12"/>
  <c r="K49" i="12"/>
  <c r="I51" i="12"/>
  <c r="G53" i="12"/>
  <c r="M55" i="12"/>
  <c r="K57" i="12"/>
  <c r="I59" i="12"/>
  <c r="G61" i="12"/>
  <c r="M63" i="12"/>
  <c r="K65" i="12"/>
  <c r="I67" i="12"/>
  <c r="G69" i="12"/>
  <c r="M71" i="12"/>
  <c r="K73" i="12"/>
  <c r="I75" i="12"/>
  <c r="G77" i="12"/>
  <c r="M79" i="12"/>
  <c r="K81" i="12"/>
  <c r="I83" i="12"/>
  <c r="R6" i="5"/>
  <c r="T6" i="5" s="1"/>
  <c r="K7" i="5"/>
  <c r="M7" i="5" s="1"/>
  <c r="R11" i="5"/>
  <c r="T11" i="5" s="1"/>
  <c r="K12" i="5"/>
  <c r="M12" i="5" s="1"/>
  <c r="R15" i="5"/>
  <c r="T15" i="5" s="1"/>
  <c r="K16" i="5"/>
  <c r="M16" i="5" s="1"/>
  <c r="K18" i="5"/>
  <c r="M18" i="5" s="1"/>
  <c r="R21" i="5"/>
  <c r="T21" i="5" s="1"/>
  <c r="K22" i="5"/>
  <c r="M22" i="5" s="1"/>
  <c r="F7" i="12"/>
  <c r="L9" i="12"/>
  <c r="J11" i="12"/>
  <c r="H13" i="12"/>
  <c r="F15" i="12"/>
  <c r="L17" i="12"/>
  <c r="J19" i="12"/>
  <c r="H21" i="12"/>
  <c r="F23" i="12"/>
  <c r="L25" i="12"/>
  <c r="J27" i="12"/>
  <c r="H29" i="12"/>
  <c r="F31" i="12"/>
  <c r="L33" i="12"/>
  <c r="J35" i="12"/>
  <c r="H37" i="12"/>
  <c r="F39" i="12"/>
  <c r="L41" i="12"/>
  <c r="J43" i="12"/>
  <c r="H45" i="12"/>
  <c r="F47" i="12"/>
  <c r="L49" i="12"/>
  <c r="J51" i="12"/>
  <c r="H53" i="12"/>
  <c r="F55" i="12"/>
  <c r="L57" i="12"/>
  <c r="J59" i="12"/>
  <c r="H61" i="12"/>
  <c r="F63" i="12"/>
  <c r="M11" i="12"/>
  <c r="J23" i="12"/>
  <c r="M27" i="12"/>
  <c r="K31" i="12"/>
  <c r="G41" i="12"/>
  <c r="J47" i="12"/>
  <c r="G19" i="12"/>
  <c r="K23" i="12"/>
  <c r="G33" i="12"/>
  <c r="H41" i="12"/>
  <c r="K47" i="12"/>
  <c r="F53" i="12"/>
  <c r="J55" i="12"/>
  <c r="I7" i="12"/>
  <c r="K13" i="12"/>
  <c r="M19" i="12"/>
  <c r="G25" i="12"/>
  <c r="H33" i="12"/>
  <c r="K37" i="12"/>
  <c r="I41" i="12"/>
  <c r="J45" i="12"/>
  <c r="L47" i="12"/>
  <c r="F51" i="12"/>
  <c r="J53" i="12"/>
  <c r="K55" i="12"/>
  <c r="F61" i="12"/>
  <c r="J63" i="12"/>
  <c r="L65" i="12"/>
  <c r="K67" i="12"/>
  <c r="J69" i="12"/>
  <c r="I71" i="12"/>
  <c r="H73" i="12"/>
  <c r="G75" i="12"/>
  <c r="F77" i="12"/>
  <c r="F79" i="12"/>
  <c r="M83" i="12"/>
  <c r="K7" i="12"/>
  <c r="M13" i="12"/>
  <c r="H25" i="12"/>
  <c r="K29" i="12"/>
  <c r="I33" i="12"/>
  <c r="L37" i="12"/>
  <c r="K45" i="12"/>
  <c r="F49" i="12"/>
  <c r="G51" i="12"/>
  <c r="K53" i="12"/>
  <c r="L55" i="12"/>
  <c r="F59" i="12"/>
  <c r="J61" i="12"/>
  <c r="K63" i="12"/>
  <c r="M65" i="12"/>
  <c r="L67" i="12"/>
  <c r="K69" i="12"/>
  <c r="J71" i="12"/>
  <c r="I73" i="12"/>
  <c r="H75" i="12"/>
  <c r="H77" i="12"/>
  <c r="G79" i="12"/>
  <c r="F81" i="12"/>
  <c r="G9" i="12"/>
  <c r="I15" i="12"/>
  <c r="K21" i="12"/>
  <c r="I25" i="12"/>
  <c r="L29" i="12"/>
  <c r="M37" i="12"/>
  <c r="F43" i="12"/>
  <c r="L45" i="12"/>
  <c r="G49" i="12"/>
  <c r="H51" i="12"/>
  <c r="L53" i="12"/>
  <c r="F57" i="12"/>
  <c r="G59" i="12"/>
  <c r="K61" i="12"/>
  <c r="L63" i="12"/>
  <c r="M67" i="12"/>
  <c r="L69" i="12"/>
  <c r="K71" i="12"/>
  <c r="J73" i="12"/>
  <c r="J75" i="12"/>
  <c r="I77" i="12"/>
  <c r="H79" i="12"/>
  <c r="G81" i="12"/>
  <c r="F83" i="12"/>
  <c r="I9" i="12"/>
  <c r="K15" i="12"/>
  <c r="L21" i="12"/>
  <c r="M29" i="12"/>
  <c r="F35" i="12"/>
  <c r="I39" i="12"/>
  <c r="G43" i="12"/>
  <c r="M45" i="12"/>
  <c r="H49" i="12"/>
  <c r="L51" i="12"/>
  <c r="M53" i="12"/>
  <c r="G57" i="12"/>
  <c r="H59" i="12"/>
  <c r="L61" i="12"/>
  <c r="F65" i="12"/>
  <c r="M69" i="12"/>
  <c r="L71" i="12"/>
  <c r="L73" i="12"/>
  <c r="K75" i="12"/>
  <c r="J77" i="12"/>
  <c r="I79" i="12"/>
  <c r="H81" i="12"/>
  <c r="G83" i="12"/>
  <c r="G17" i="12"/>
  <c r="M21" i="12"/>
  <c r="F27" i="12"/>
  <c r="I31" i="12"/>
  <c r="G35" i="12"/>
  <c r="J39" i="12"/>
  <c r="L43" i="12"/>
  <c r="H47" i="12"/>
  <c r="I49" i="12"/>
  <c r="M51" i="12"/>
  <c r="H57" i="12"/>
  <c r="L59" i="12"/>
  <c r="M61" i="12"/>
  <c r="G65" i="12"/>
  <c r="F67" i="12"/>
  <c r="M73" i="12"/>
  <c r="L75" i="12"/>
  <c r="K77" i="12"/>
  <c r="J79" i="12"/>
  <c r="I81" i="12"/>
  <c r="H83" i="12"/>
  <c r="G11" i="12"/>
  <c r="I17" i="12"/>
  <c r="I23" i="12"/>
  <c r="G27" i="12"/>
  <c r="J31" i="12"/>
  <c r="M35" i="12"/>
  <c r="K39" i="12"/>
  <c r="M43" i="12"/>
  <c r="I47" i="12"/>
  <c r="J49" i="12"/>
  <c r="H55" i="12"/>
  <c r="I57" i="12"/>
  <c r="M59" i="12"/>
  <c r="H65" i="12"/>
  <c r="G67" i="12"/>
  <c r="F69" i="12"/>
  <c r="F71" i="12"/>
  <c r="M75" i="12"/>
  <c r="L77" i="12"/>
  <c r="K79" i="12"/>
  <c r="J81" i="12"/>
  <c r="J83" i="12"/>
  <c r="P20" i="4"/>
  <c r="Q20" i="4" s="1"/>
  <c r="Q19" i="4"/>
  <c r="H71" i="12"/>
  <c r="J65" i="12"/>
  <c r="F13" i="11"/>
  <c r="E13" i="11" s="1"/>
  <c r="G15" i="4"/>
  <c r="C26" i="5"/>
  <c r="D16" i="5"/>
  <c r="D39" i="12"/>
  <c r="F32" i="11"/>
  <c r="E32" i="11" s="1"/>
  <c r="C19" i="5"/>
  <c r="C71" i="12"/>
  <c r="G17" i="4"/>
  <c r="H17" i="4" s="1"/>
  <c r="M77" i="12"/>
  <c r="G71" i="12"/>
  <c r="I65" i="12"/>
  <c r="D25" i="5"/>
  <c r="F4" i="11"/>
  <c r="E4" i="11" s="1"/>
  <c r="F24" i="11"/>
  <c r="E24" i="11" s="1"/>
  <c r="H17" i="5"/>
  <c r="C24" i="4"/>
  <c r="N9" i="4"/>
  <c r="E25" i="4" s="1"/>
  <c r="F41" i="1"/>
  <c r="G41" i="1" s="1"/>
  <c r="C9" i="5" s="1"/>
  <c r="F37" i="1"/>
  <c r="G37" i="1" s="1"/>
  <c r="E3" i="4"/>
  <c r="L83" i="12"/>
  <c r="I69" i="12"/>
  <c r="I63" i="12"/>
  <c r="D10" i="5"/>
  <c r="E9" i="4"/>
  <c r="E24" i="4" s="1"/>
  <c r="E26" i="4"/>
  <c r="F53" i="1"/>
  <c r="G53" i="1" s="1"/>
  <c r="C32" i="5" s="1"/>
  <c r="K83" i="12"/>
  <c r="H69" i="12"/>
  <c r="H63" i="12"/>
  <c r="P4" i="4"/>
  <c r="D8" i="5"/>
  <c r="D15" i="12"/>
  <c r="D6" i="5"/>
  <c r="D7" i="12"/>
  <c r="F16" i="11"/>
  <c r="E16" i="11" s="1"/>
  <c r="F12" i="11"/>
  <c r="E12" i="11" s="1"/>
  <c r="O17" i="5"/>
  <c r="C25" i="4"/>
  <c r="M81" i="12"/>
  <c r="F75" i="12"/>
  <c r="F20" i="11"/>
  <c r="E20" i="11" s="1"/>
  <c r="D17" i="12"/>
  <c r="D13" i="5"/>
  <c r="D31" i="12"/>
  <c r="F8" i="11"/>
  <c r="E8" i="11" s="1"/>
  <c r="D9" i="5"/>
  <c r="P12" i="4"/>
  <c r="Q12" i="4" s="1"/>
  <c r="L81" i="12"/>
  <c r="D75" i="12"/>
  <c r="J57" i="12"/>
  <c r="G7" i="4"/>
  <c r="D18" i="5"/>
  <c r="D45" i="12"/>
  <c r="C8" i="5"/>
  <c r="C15" i="12"/>
  <c r="C6" i="5"/>
  <c r="C7" i="12"/>
  <c r="D14" i="5"/>
  <c r="D35" i="12"/>
  <c r="G73" i="12"/>
  <c r="J67" i="12"/>
  <c r="I55" i="12"/>
  <c r="F28" i="11"/>
  <c r="E28" i="11" s="1"/>
  <c r="P11" i="4"/>
  <c r="C17" i="12"/>
  <c r="D26" i="5"/>
  <c r="C13" i="5"/>
  <c r="C31" i="12"/>
  <c r="F21" i="11"/>
  <c r="E21" i="11" s="1"/>
  <c r="Q18" i="4"/>
  <c r="Q8" i="4"/>
  <c r="Q6" i="4"/>
  <c r="L79" i="12"/>
  <c r="F73" i="12"/>
  <c r="H67" i="12"/>
  <c r="D30" i="5"/>
  <c r="D33" i="12"/>
  <c r="D15" i="5"/>
  <c r="F29" i="1"/>
  <c r="G29" i="1" s="1"/>
  <c r="C31" i="5" s="1"/>
  <c r="D19" i="5"/>
  <c r="D71" i="12"/>
  <c r="Q17" i="5"/>
  <c r="D41" i="12"/>
  <c r="D17" i="5"/>
  <c r="D31" i="5"/>
  <c r="Q4" i="5"/>
  <c r="J10" i="5"/>
  <c r="J4" i="5"/>
  <c r="P10" i="4" l="1"/>
  <c r="Q10" i="4" s="1"/>
  <c r="C86" i="12"/>
  <c r="C4" i="5"/>
  <c r="D4" i="5"/>
  <c r="G8" i="4"/>
  <c r="H8" i="4" s="1"/>
  <c r="M86" i="12"/>
  <c r="L86" i="12"/>
  <c r="G11" i="4"/>
  <c r="H11" i="4" s="1"/>
  <c r="I86" i="12"/>
  <c r="G86" i="12"/>
  <c r="H4" i="4"/>
  <c r="K86" i="12"/>
  <c r="S24" i="5"/>
  <c r="F25" i="4"/>
  <c r="F86" i="12"/>
  <c r="J86" i="12"/>
  <c r="B10" i="11"/>
  <c r="B18" i="11"/>
  <c r="B26" i="11"/>
  <c r="B11" i="11"/>
  <c r="B19" i="11"/>
  <c r="B27" i="11"/>
  <c r="B6" i="11"/>
  <c r="B14" i="11"/>
  <c r="B22" i="11"/>
  <c r="B30" i="11"/>
  <c r="B23" i="11"/>
  <c r="B15" i="11"/>
  <c r="B28" i="11"/>
  <c r="B32" i="11"/>
  <c r="B7" i="11"/>
  <c r="B20" i="11"/>
  <c r="B24" i="11"/>
  <c r="B33" i="11"/>
  <c r="B12" i="11"/>
  <c r="B16" i="11"/>
  <c r="B25" i="11"/>
  <c r="B29" i="11"/>
  <c r="B4" i="11"/>
  <c r="B8" i="11"/>
  <c r="B17" i="11"/>
  <c r="B21" i="11"/>
  <c r="B9" i="11"/>
  <c r="B13" i="11"/>
  <c r="B5" i="11"/>
  <c r="B31" i="11"/>
  <c r="L24" i="5"/>
  <c r="L25" i="5" s="1"/>
  <c r="H86" i="12"/>
  <c r="F24" i="4" l="1"/>
  <c r="F26" i="4" s="1"/>
</calcChain>
</file>

<file path=xl/comments1.xml><?xml version="1.0" encoding="utf-8"?>
<comments xmlns="http://schemas.openxmlformats.org/spreadsheetml/2006/main">
  <authors>
    <author>Paul E Bachman</author>
  </authors>
  <commentList>
    <comment ref="K26" authorId="0" shapeId="0">
      <text>
        <r>
          <rPr>
            <b/>
            <sz val="8"/>
            <color indexed="81"/>
            <rFont val="Tahoma"/>
          </rPr>
          <t>If this number is negative it is the amount you have paid out in premium.
If it is positive it is the amount you have collected.</t>
        </r>
      </text>
    </comment>
  </commentList>
</comments>
</file>

<file path=xl/comments2.xml><?xml version="1.0" encoding="utf-8"?>
<comments xmlns="http://schemas.openxmlformats.org/spreadsheetml/2006/main">
  <authors>
    <author>pebachman</author>
  </authors>
  <commentList>
    <comment ref="F8" authorId="0" shapeId="0">
      <text>
        <r>
          <rPr>
            <sz val="8"/>
            <color indexed="81"/>
            <rFont val="Tahoma"/>
          </rPr>
          <t xml:space="preserve">DO NOT ENTER OR MODIFY THIS COLUMN
</t>
        </r>
      </text>
    </comment>
    <comment ref="F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5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5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5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5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5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5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5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5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5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5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6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6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6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6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6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6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6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6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6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6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7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7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7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7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7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7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7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7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7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7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8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8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8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8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8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8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8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8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8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8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9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9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9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9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9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9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9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9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9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9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0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0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0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0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0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0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0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0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0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0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1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1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1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1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1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1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1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1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1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1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2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2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2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2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2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2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2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2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2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2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3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3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3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3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3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3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3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3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3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3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4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4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4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4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4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4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4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4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4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4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5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5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5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5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5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5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5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5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5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5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6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6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6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6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6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6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6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6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6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6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7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7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7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7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7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7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7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7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7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7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8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8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8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8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8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8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8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8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8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8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9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9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9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9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9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9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9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9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9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29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0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0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0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0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0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0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0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0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0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0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1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1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1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1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1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1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1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1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1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1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2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2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2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2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2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2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2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2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2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2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3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3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3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3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3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3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3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3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3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3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4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4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4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4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4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4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4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4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4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4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5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5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5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5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5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5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5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5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5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5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6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6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6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6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6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6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6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6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6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6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7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7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7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7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7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7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7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7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7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7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8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8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8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8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8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8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8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8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8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8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9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9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9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9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9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9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9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9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9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39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0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0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0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0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0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0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0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0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0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0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1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1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1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1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1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1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1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1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1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1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2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2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2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2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2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2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2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2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2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2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3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3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3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3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3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3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3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3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3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3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4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4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4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4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4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4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4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4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4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4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5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5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5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5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5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5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5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5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5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5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6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6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6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6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6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6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6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6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6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6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7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7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7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7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7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7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7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7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7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7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8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8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8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8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8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8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8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8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8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8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9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9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9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9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9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9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9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9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9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49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0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0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0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0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0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0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0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0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0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0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1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1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1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1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1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1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1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1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1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1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2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2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2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2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2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2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2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2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2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2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3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3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3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3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3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3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3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3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3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3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4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4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4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4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4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4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4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4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4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4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5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5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5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5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5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5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5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5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5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5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6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6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6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6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6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6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6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6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6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6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7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7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7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7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7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7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7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7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7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7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8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8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8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8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8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8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8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8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8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8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9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9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9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9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9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9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9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9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9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59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0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0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0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0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0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0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0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0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0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0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1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1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1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1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1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1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1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1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1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1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2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2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2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2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2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2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2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2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2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2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3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3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3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3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3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3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3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3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3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3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4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4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4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4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4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4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4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4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4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4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5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5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5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5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5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5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5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5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5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5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6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6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6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6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6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6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6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6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6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6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7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7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7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7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7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7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7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7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7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7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8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8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8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8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8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8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8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8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8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8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9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9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9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9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9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9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9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9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9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69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0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0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0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0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0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0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0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0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0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0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1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1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1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1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1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1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1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1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1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1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2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2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2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2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2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2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2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2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2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2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3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3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3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3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3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3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3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3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3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3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4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4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4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4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4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4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4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4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4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4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5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5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5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5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5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5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5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5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5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5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6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6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6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6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6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6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6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6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6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6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7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7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7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7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7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7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7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7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7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7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8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8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8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8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8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8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8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8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8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8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9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9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9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9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9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9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9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9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9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79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0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0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0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0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0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0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0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0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0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0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1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1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1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1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1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1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1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1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1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1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2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2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2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2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2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2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2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2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2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2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3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3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3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3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3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3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3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3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3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3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4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4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4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4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4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4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4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4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4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4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5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5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5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5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5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5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5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5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5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5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6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6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6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6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6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6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6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6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6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6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7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7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7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7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7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7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7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7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7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7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8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8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8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8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8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8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8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8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8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8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9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9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9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9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9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9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9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9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9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89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0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0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0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0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0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0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0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0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0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0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1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1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1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1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1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1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1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1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1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1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2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2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2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2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2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2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2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2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2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2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3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3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3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3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3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3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3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3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3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3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4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4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4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4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4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4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4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4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4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4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5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5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5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5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5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5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5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5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5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5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6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6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6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6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6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6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6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6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6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6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7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7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7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7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7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7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7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7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7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7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8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8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8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8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8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8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8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8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8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8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9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9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9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9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9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9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9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9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9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99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0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0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0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0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0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0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0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0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0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0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1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1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1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1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1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1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1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1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1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1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2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2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2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2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2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2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2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2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2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2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3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3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3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3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3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3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3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3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3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3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4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4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4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4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4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4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4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4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4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4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5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5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5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5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5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5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5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5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5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5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6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6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6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6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6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6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6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6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6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6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7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7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7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7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7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7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7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7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7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7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8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8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8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8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8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8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8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8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8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8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9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9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9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9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9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9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9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9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9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09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0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0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0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0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0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0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0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0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0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0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1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1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1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1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1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1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1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1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1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1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2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2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2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2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2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2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2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2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2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2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3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3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3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3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3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3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3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3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3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3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4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4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4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4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4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4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4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4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4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4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5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5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5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5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5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5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5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5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5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5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6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6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6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6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6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6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6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6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6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6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7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7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7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7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7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7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7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7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7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7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8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8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8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8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8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8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8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8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8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8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9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9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9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9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9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9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9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9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9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19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0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0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0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0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0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0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0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0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0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0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1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1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1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1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1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1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1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1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1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1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2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2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2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2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2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2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2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2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2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2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3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3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3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3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3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3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3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3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3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3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4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4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4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4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4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4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4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4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4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4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5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5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5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5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5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5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5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5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5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5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6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6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6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6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6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6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6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6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6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6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7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7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7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7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7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7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7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7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7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7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8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8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8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8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8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8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8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8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8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8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9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9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9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9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9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9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9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9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9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29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0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0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0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0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0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0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0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0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0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0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1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1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1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1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1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1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1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1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1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1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2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2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2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2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2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2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2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2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2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2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3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3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3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3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3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3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3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3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3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3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4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4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4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4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4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4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4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4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4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4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5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5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5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5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5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5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5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5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5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5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6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6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6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6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6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6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6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6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6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6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7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7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7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7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7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7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7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7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7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7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8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8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8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8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8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8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8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8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8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8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9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9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9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9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9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9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9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9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9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39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0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0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0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0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0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0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0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0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0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0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1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1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1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1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1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1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1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1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1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1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2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2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2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2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2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2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2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2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2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2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3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3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3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3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3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3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3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3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3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3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4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4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4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4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4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4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4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4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4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4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5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5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5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5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5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5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5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5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5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5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6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6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6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6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6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6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6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6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6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6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7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7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7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7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7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7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7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7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7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7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8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8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8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8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8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8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8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8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8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89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90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91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92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93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94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95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96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97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  <comment ref="F1498" authorId="0" shapeId="0">
      <text>
        <r>
          <rPr>
            <sz val="8"/>
            <color indexed="81"/>
            <rFont val="Tahoma"/>
          </rPr>
          <t xml:space="preserve">DO NOT ENTER OR MODIFY IN THIS COLUMN
</t>
        </r>
      </text>
    </comment>
  </commentList>
</comments>
</file>

<file path=xl/comments3.xml><?xml version="1.0" encoding="utf-8"?>
<comments xmlns="http://schemas.openxmlformats.org/spreadsheetml/2006/main">
  <authors>
    <author>pebachman</author>
  </authors>
  <commentList>
    <comment ref="E3" authorId="0" shapeId="0">
      <text>
        <r>
          <rPr>
            <sz val="8"/>
            <color indexed="81"/>
            <rFont val="Tahoma"/>
          </rPr>
          <t>This is the amount you have to bet to hedge your specific team superbowl exposure……NOT INCLUDING your other team premium risk</t>
        </r>
      </text>
    </comment>
  </commentList>
</comments>
</file>

<file path=xl/sharedStrings.xml><?xml version="1.0" encoding="utf-8"?>
<sst xmlns="http://schemas.openxmlformats.org/spreadsheetml/2006/main" count="4681" uniqueCount="171">
  <si>
    <t>Team</t>
  </si>
  <si>
    <t>Counter</t>
  </si>
  <si>
    <t>M2M</t>
  </si>
  <si>
    <t>Date</t>
  </si>
  <si>
    <t>Qty</t>
  </si>
  <si>
    <t>Price</t>
  </si>
  <si>
    <t>AFC EASTERN</t>
  </si>
  <si>
    <t>W</t>
  </si>
  <si>
    <t>L</t>
  </si>
  <si>
    <t>Buffalo</t>
  </si>
  <si>
    <t>Miami</t>
  </si>
  <si>
    <t>Indianapolis</t>
  </si>
  <si>
    <t>AFC CENTRAL</t>
  </si>
  <si>
    <t>Jacksonville</t>
  </si>
  <si>
    <t>Tennessee</t>
  </si>
  <si>
    <t>Pittsburgh</t>
  </si>
  <si>
    <t>Baltimore</t>
  </si>
  <si>
    <t>Cincinnati</t>
  </si>
  <si>
    <t>AFC WESTERN</t>
  </si>
  <si>
    <t>Denver</t>
  </si>
  <si>
    <t>Oakland</t>
  </si>
  <si>
    <t>Seattle</t>
  </si>
  <si>
    <t>NFC EASTERN</t>
  </si>
  <si>
    <t>Dallas</t>
  </si>
  <si>
    <t>Arizona</t>
  </si>
  <si>
    <t>Washington</t>
  </si>
  <si>
    <t>Philadelphia</t>
  </si>
  <si>
    <t>NFC CENTRAL</t>
  </si>
  <si>
    <t>Minnesota</t>
  </si>
  <si>
    <t>Detroit</t>
  </si>
  <si>
    <t>Chicago</t>
  </si>
  <si>
    <t>NFC WESTERN</t>
  </si>
  <si>
    <t>Atlanta</t>
  </si>
  <si>
    <t>Carolina</t>
  </si>
  <si>
    <t>B</t>
  </si>
  <si>
    <t>A</t>
  </si>
  <si>
    <t>Pos</t>
  </si>
  <si>
    <t xml:space="preserve">   </t>
  </si>
  <si>
    <t>P/L</t>
  </si>
  <si>
    <t>P&amp;L</t>
  </si>
  <si>
    <t>Total</t>
  </si>
  <si>
    <t>Jets</t>
  </si>
  <si>
    <t>Pats</t>
  </si>
  <si>
    <t>Chiefs</t>
  </si>
  <si>
    <t>Chargers</t>
  </si>
  <si>
    <t>Rams</t>
  </si>
  <si>
    <t>Saints</t>
  </si>
  <si>
    <t>Niners</t>
  </si>
  <si>
    <t>Bucks</t>
  </si>
  <si>
    <t>Packers</t>
  </si>
  <si>
    <t>Giants</t>
  </si>
  <si>
    <t>WA</t>
  </si>
  <si>
    <t>Total M2M</t>
  </si>
  <si>
    <t>AFC</t>
  </si>
  <si>
    <t>NFC</t>
  </si>
  <si>
    <t>code1</t>
  </si>
  <si>
    <t xml:space="preserve">  </t>
  </si>
  <si>
    <t>Premium</t>
  </si>
  <si>
    <t>code2</t>
  </si>
  <si>
    <t xml:space="preserve"> </t>
  </si>
  <si>
    <t>Counters</t>
  </si>
  <si>
    <t>none</t>
  </si>
  <si>
    <t>Wins</t>
  </si>
  <si>
    <t>M2MWins</t>
  </si>
  <si>
    <t>Wins%</t>
  </si>
  <si>
    <t>Wins%Price</t>
  </si>
  <si>
    <t>Losses</t>
  </si>
  <si>
    <t>exposure</t>
  </si>
  <si>
    <t>Super Bowl Exposure</t>
  </si>
  <si>
    <t>$</t>
  </si>
  <si>
    <t>odds</t>
  </si>
  <si>
    <t>Bid</t>
  </si>
  <si>
    <t>Ask</t>
  </si>
  <si>
    <t>Wins Bets</t>
  </si>
  <si>
    <t>Futures Trades</t>
  </si>
  <si>
    <t>Wins Trades</t>
  </si>
  <si>
    <t>Odds Bet</t>
  </si>
  <si>
    <t>Raw Team Exposure</t>
  </si>
  <si>
    <t>pb</t>
  </si>
  <si>
    <t>Cleveland</t>
  </si>
  <si>
    <t>pittsburgh</t>
  </si>
  <si>
    <t>deveny</t>
  </si>
  <si>
    <t>arizona</t>
  </si>
  <si>
    <t>dud</t>
  </si>
  <si>
    <t>atlanta</t>
  </si>
  <si>
    <t>bucks</t>
  </si>
  <si>
    <t>carolina</t>
  </si>
  <si>
    <t>chargers</t>
  </si>
  <si>
    <t>cleveland</t>
  </si>
  <si>
    <t>dallas</t>
  </si>
  <si>
    <t>detroit</t>
  </si>
  <si>
    <t>giants</t>
  </si>
  <si>
    <t>washington</t>
  </si>
  <si>
    <t>buss</t>
  </si>
  <si>
    <t>mhor</t>
  </si>
  <si>
    <t>chicago</t>
  </si>
  <si>
    <t>javier</t>
  </si>
  <si>
    <t>indianapolis</t>
  </si>
  <si>
    <t>jacksonville</t>
  </si>
  <si>
    <t>miami</t>
  </si>
  <si>
    <t>minnesota</t>
  </si>
  <si>
    <t>packers</t>
  </si>
  <si>
    <t>seattle</t>
  </si>
  <si>
    <t>feely</t>
  </si>
  <si>
    <t>smitty</t>
  </si>
  <si>
    <t>mckay</t>
  </si>
  <si>
    <t>jimkelly</t>
  </si>
  <si>
    <t>buffalo</t>
  </si>
  <si>
    <t>chiefs</t>
  </si>
  <si>
    <t>denver</t>
  </si>
  <si>
    <t>pats</t>
  </si>
  <si>
    <t>niners</t>
  </si>
  <si>
    <t>tennessee</t>
  </si>
  <si>
    <t>baltimore</t>
  </si>
  <si>
    <t>blane</t>
  </si>
  <si>
    <t>davenport</t>
  </si>
  <si>
    <t>ddf</t>
  </si>
  <si>
    <t>philadelphia</t>
  </si>
  <si>
    <t>saints</t>
  </si>
  <si>
    <t>cincinnati</t>
  </si>
  <si>
    <t>eagle</t>
  </si>
  <si>
    <t>orr</t>
  </si>
  <si>
    <t>oakland</t>
  </si>
  <si>
    <t>miked</t>
  </si>
  <si>
    <t>jk</t>
  </si>
  <si>
    <t>rich</t>
  </si>
  <si>
    <t>cuocci</t>
  </si>
  <si>
    <t>bp</t>
  </si>
  <si>
    <t>arnold</t>
  </si>
  <si>
    <t>kammer</t>
  </si>
  <si>
    <t>rafal</t>
  </si>
  <si>
    <t>rams</t>
  </si>
  <si>
    <t>kyle</t>
  </si>
  <si>
    <t>faraci</t>
  </si>
  <si>
    <t>shawn</t>
  </si>
  <si>
    <t>reynolds</t>
  </si>
  <si>
    <t>randy</t>
  </si>
  <si>
    <t>bcd</t>
  </si>
  <si>
    <t>fox</t>
  </si>
  <si>
    <t>lewis</t>
  </si>
  <si>
    <t>owens</t>
  </si>
  <si>
    <t>maggi</t>
  </si>
  <si>
    <t>mlak</t>
  </si>
  <si>
    <t>carlitz</t>
  </si>
  <si>
    <t>butler</t>
  </si>
  <si>
    <t>pissot</t>
  </si>
  <si>
    <t>david</t>
  </si>
  <si>
    <t>coady</t>
  </si>
  <si>
    <t>mulvy</t>
  </si>
  <si>
    <t>dobson</t>
  </si>
  <si>
    <t>stant</t>
  </si>
  <si>
    <t>javierrams</t>
  </si>
  <si>
    <t>checked</t>
  </si>
  <si>
    <t xml:space="preserve">               =</t>
  </si>
  <si>
    <t>rickers</t>
  </si>
  <si>
    <t>glass</t>
  </si>
  <si>
    <t>della</t>
  </si>
  <si>
    <t>wolke</t>
  </si>
  <si>
    <t>jets</t>
  </si>
  <si>
    <t>txu</t>
  </si>
  <si>
    <t>banky</t>
  </si>
  <si>
    <t>stone</t>
  </si>
  <si>
    <t>pat</t>
  </si>
  <si>
    <t>perky</t>
  </si>
  <si>
    <t>tony</t>
  </si>
  <si>
    <t xml:space="preserve">FROM BASKETBALL </t>
  </si>
  <si>
    <t>FOX</t>
  </si>
  <si>
    <t>masek</t>
  </si>
  <si>
    <t>dudley</t>
  </si>
  <si>
    <t>shawna</t>
  </si>
  <si>
    <t>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</si>
</sst>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165" formatCode="mm/dd/yy"/>
    <numFmt numFmtId="170" formatCode="_(* #,##0.00_);_(* \(#,##0.00\);_(* &quot;-&quot;_);_(@_)"/>
  </numFmts>
  <fonts count="18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0"/>
      <color indexed="12"/>
      <name val="Arial"/>
      <family val="2"/>
    </font>
    <font>
      <b/>
      <sz val="9"/>
      <name val="Arial"/>
      <family val="2"/>
    </font>
    <font>
      <b/>
      <sz val="10"/>
      <color indexed="10"/>
      <name val="Arial"/>
      <family val="2"/>
    </font>
    <font>
      <b/>
      <sz val="10"/>
      <color indexed="16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26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6"/>
      <color indexed="12"/>
      <name val="Arial"/>
      <family val="2"/>
    </font>
    <font>
      <b/>
      <sz val="26"/>
      <color indexed="57"/>
      <name val="Arial"/>
      <family val="2"/>
    </font>
    <font>
      <sz val="26"/>
      <color indexed="57"/>
      <name val="Arial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0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9"/>
      </right>
      <top style="thin">
        <color indexed="64"/>
      </top>
      <bottom/>
      <diagonal/>
    </border>
    <border>
      <left/>
      <right style="thin">
        <color indexed="9"/>
      </right>
      <top/>
      <bottom/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64"/>
      </top>
      <bottom style="thin">
        <color indexed="9"/>
      </bottom>
      <diagonal/>
    </border>
    <border>
      <left/>
      <right style="thin">
        <color indexed="9"/>
      </right>
      <top style="thin">
        <color indexed="64"/>
      </top>
      <bottom style="thin">
        <color indexed="9"/>
      </bottom>
      <diagonal/>
    </border>
    <border>
      <left style="thin">
        <color indexed="64"/>
      </left>
      <right style="thin">
        <color indexed="9"/>
      </right>
      <top style="thin">
        <color indexed="64"/>
      </top>
      <bottom/>
      <diagonal/>
    </border>
    <border>
      <left style="thin">
        <color indexed="64"/>
      </left>
      <right style="thin">
        <color indexed="9"/>
      </right>
      <top/>
      <bottom style="double">
        <color indexed="64"/>
      </bottom>
      <diagonal/>
    </border>
    <border>
      <left style="thin">
        <color indexed="64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9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9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6"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38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2" fillId="0" borderId="0" xfId="0" applyFont="1"/>
    <xf numFmtId="41" fontId="3" fillId="0" borderId="0" xfId="0" applyNumberFormat="1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hidden="1"/>
    </xf>
    <xf numFmtId="170" fontId="3" fillId="0" borderId="0" xfId="0" applyNumberFormat="1" applyFon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0" fillId="0" borderId="0" xfId="0" applyNumberFormat="1" applyAlignment="1" applyProtection="1">
      <alignment horizontal="center"/>
      <protection hidden="1"/>
    </xf>
    <xf numFmtId="6" fontId="0" fillId="0" borderId="0" xfId="0" applyNumberFormat="1" applyAlignment="1" applyProtection="1">
      <alignment horizontal="center"/>
      <protection hidden="1"/>
    </xf>
    <xf numFmtId="165" fontId="0" fillId="0" borderId="0" xfId="0" applyNumberFormat="1" applyProtection="1">
      <protection locked="0"/>
    </xf>
    <xf numFmtId="0" fontId="0" fillId="0" borderId="0" xfId="0" applyProtection="1">
      <protection locked="0"/>
    </xf>
    <xf numFmtId="2" fontId="0" fillId="0" borderId="0" xfId="0" applyNumberFormat="1" applyProtection="1">
      <protection locked="0"/>
    </xf>
    <xf numFmtId="0" fontId="0" fillId="0" borderId="0" xfId="0" applyFill="1" applyProtection="1">
      <protection locked="0"/>
    </xf>
    <xf numFmtId="0" fontId="0" fillId="0" borderId="0" xfId="0" applyAlignment="1" applyProtection="1">
      <alignment horizontal="center"/>
      <protection locked="0"/>
    </xf>
    <xf numFmtId="16" fontId="0" fillId="0" borderId="0" xfId="0" quotePrefix="1" applyNumberFormat="1" applyAlignment="1" applyProtection="1">
      <alignment horizontal="center"/>
      <protection locked="0"/>
    </xf>
    <xf numFmtId="16" fontId="0" fillId="0" borderId="0" xfId="0" applyNumberFormat="1" applyProtection="1">
      <protection locked="0"/>
    </xf>
    <xf numFmtId="16" fontId="0" fillId="0" borderId="0" xfId="0" quotePrefix="1" applyNumberFormat="1" applyProtection="1">
      <protection locked="0"/>
    </xf>
    <xf numFmtId="6" fontId="0" fillId="0" borderId="0" xfId="0" applyNumberFormat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5" fillId="2" borderId="0" xfId="0" applyFont="1" applyFill="1" applyBorder="1"/>
    <xf numFmtId="2" fontId="6" fillId="2" borderId="0" xfId="0" applyNumberFormat="1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41" fontId="3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70" fontId="3" fillId="2" borderId="0" xfId="0" applyNumberFormat="1" applyFont="1" applyFill="1" applyBorder="1" applyAlignment="1">
      <alignment horizontal="center"/>
    </xf>
    <xf numFmtId="41" fontId="2" fillId="2" borderId="4" xfId="0" applyNumberFormat="1" applyFont="1" applyFill="1" applyBorder="1" applyAlignment="1" applyProtection="1">
      <alignment horizontal="center"/>
      <protection hidden="1"/>
    </xf>
    <xf numFmtId="6" fontId="2" fillId="2" borderId="4" xfId="0" applyNumberFormat="1" applyFont="1" applyFill="1" applyBorder="1" applyAlignment="1" applyProtection="1">
      <alignment horizontal="center"/>
      <protection hidden="1"/>
    </xf>
    <xf numFmtId="41" fontId="2" fillId="2" borderId="0" xfId="0" applyNumberFormat="1" applyFont="1" applyFill="1" applyBorder="1" applyAlignment="1" applyProtection="1">
      <alignment horizontal="center"/>
      <protection hidden="1"/>
    </xf>
    <xf numFmtId="6" fontId="2" fillId="2" borderId="0" xfId="0" applyNumberFormat="1" applyFont="1" applyFill="1" applyBorder="1" applyAlignment="1" applyProtection="1">
      <alignment horizontal="center"/>
      <protection hidden="1"/>
    </xf>
    <xf numFmtId="41" fontId="3" fillId="2" borderId="0" xfId="0" applyNumberFormat="1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center"/>
    </xf>
    <xf numFmtId="170" fontId="3" fillId="2" borderId="0" xfId="0" applyNumberFormat="1" applyFont="1" applyFill="1" applyBorder="1" applyAlignment="1" applyProtection="1">
      <alignment horizontal="center"/>
    </xf>
    <xf numFmtId="41" fontId="3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170" fontId="3" fillId="2" borderId="0" xfId="0" applyNumberFormat="1" applyFont="1" applyFill="1" applyBorder="1" applyAlignment="1" applyProtection="1">
      <alignment horizontal="center"/>
      <protection hidden="1"/>
    </xf>
    <xf numFmtId="2" fontId="0" fillId="2" borderId="0" xfId="0" applyNumberFormat="1" applyFill="1" applyBorder="1" applyAlignment="1">
      <alignment horizontal="center"/>
    </xf>
    <xf numFmtId="6" fontId="0" fillId="2" borderId="0" xfId="0" applyNumberFormat="1" applyFill="1" applyBorder="1"/>
    <xf numFmtId="170" fontId="2" fillId="2" borderId="0" xfId="0" applyNumberFormat="1" applyFont="1" applyFill="1" applyBorder="1" applyAlignment="1">
      <alignment horizontal="center"/>
    </xf>
    <xf numFmtId="6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right"/>
    </xf>
    <xf numFmtId="0" fontId="0" fillId="2" borderId="0" xfId="0" applyFill="1" applyBorder="1" applyAlignment="1" applyProtection="1">
      <alignment horizontal="right"/>
      <protection hidden="1"/>
    </xf>
    <xf numFmtId="0" fontId="0" fillId="2" borderId="0" xfId="0" applyFill="1" applyProtection="1">
      <protection hidden="1"/>
    </xf>
    <xf numFmtId="0" fontId="0" fillId="2" borderId="0" xfId="0" applyFill="1" applyAlignment="1" applyProtection="1">
      <alignment horizontal="right"/>
      <protection hidden="1"/>
    </xf>
    <xf numFmtId="170" fontId="2" fillId="2" borderId="5" xfId="0" applyNumberFormat="1" applyFont="1" applyFill="1" applyBorder="1" applyAlignment="1" applyProtection="1">
      <alignment horizontal="center"/>
      <protection hidden="1"/>
    </xf>
    <xf numFmtId="170" fontId="2" fillId="2" borderId="6" xfId="0" applyNumberFormat="1" applyFont="1" applyFill="1" applyBorder="1" applyAlignment="1" applyProtection="1">
      <alignment horizontal="center"/>
      <protection hidden="1"/>
    </xf>
    <xf numFmtId="41" fontId="2" fillId="2" borderId="7" xfId="0" applyNumberFormat="1" applyFont="1" applyFill="1" applyBorder="1" applyAlignment="1" applyProtection="1">
      <alignment horizontal="center"/>
      <protection hidden="1"/>
    </xf>
    <xf numFmtId="6" fontId="2" fillId="2" borderId="7" xfId="0" applyNumberFormat="1" applyFont="1" applyFill="1" applyBorder="1" applyAlignment="1" applyProtection="1">
      <alignment horizontal="center"/>
      <protection hidden="1"/>
    </xf>
    <xf numFmtId="170" fontId="2" fillId="2" borderId="8" xfId="0" applyNumberFormat="1" applyFont="1" applyFill="1" applyBorder="1" applyAlignment="1" applyProtection="1">
      <alignment horizontal="center"/>
      <protection hidden="1"/>
    </xf>
    <xf numFmtId="1" fontId="2" fillId="2" borderId="0" xfId="0" applyNumberFormat="1" applyFont="1" applyFill="1" applyBorder="1" applyAlignment="1" applyProtection="1">
      <alignment horizontal="left"/>
      <protection locked="0"/>
    </xf>
    <xf numFmtId="1" fontId="0" fillId="2" borderId="0" xfId="0" applyNumberFormat="1" applyFill="1" applyBorder="1" applyAlignment="1" applyProtection="1">
      <alignment horizontal="left"/>
      <protection locked="0"/>
    </xf>
    <xf numFmtId="1" fontId="3" fillId="2" borderId="0" xfId="0" applyNumberFormat="1" applyFont="1" applyFill="1" applyBorder="1" applyAlignment="1" applyProtection="1">
      <alignment horizontal="left"/>
      <protection locked="0"/>
    </xf>
    <xf numFmtId="2" fontId="4" fillId="2" borderId="9" xfId="0" applyNumberFormat="1" applyFont="1" applyFill="1" applyBorder="1" applyAlignment="1" applyProtection="1">
      <alignment horizontal="center"/>
      <protection locked="0"/>
    </xf>
    <xf numFmtId="2" fontId="2" fillId="2" borderId="9" xfId="0" applyNumberFormat="1" applyFont="1" applyFill="1" applyBorder="1" applyAlignment="1">
      <alignment horizontal="center"/>
    </xf>
    <xf numFmtId="41" fontId="2" fillId="2" borderId="9" xfId="0" applyNumberFormat="1" applyFont="1" applyFill="1" applyBorder="1" applyAlignment="1" applyProtection="1">
      <alignment horizontal="center"/>
      <protection hidden="1"/>
    </xf>
    <xf numFmtId="6" fontId="2" fillId="2" borderId="10" xfId="0" applyNumberFormat="1" applyFont="1" applyFill="1" applyBorder="1" applyAlignment="1" applyProtection="1">
      <alignment horizontal="center"/>
      <protection hidden="1"/>
    </xf>
    <xf numFmtId="0" fontId="0" fillId="2" borderId="11" xfId="0" applyFill="1" applyBorder="1" applyAlignment="1">
      <alignment horizontal="center"/>
    </xf>
    <xf numFmtId="6" fontId="0" fillId="2" borderId="11" xfId="0" applyNumberFormat="1" applyFill="1" applyBorder="1" applyAlignment="1" applyProtection="1">
      <alignment horizontal="center"/>
      <protection hidden="1"/>
    </xf>
    <xf numFmtId="6" fontId="0" fillId="2" borderId="12" xfId="0" applyNumberFormat="1" applyFill="1" applyBorder="1" applyAlignment="1" applyProtection="1">
      <alignment horizontal="center"/>
      <protection hidden="1"/>
    </xf>
    <xf numFmtId="6" fontId="0" fillId="2" borderId="13" xfId="0" applyNumberFormat="1" applyFill="1" applyBorder="1" applyAlignment="1" applyProtection="1">
      <alignment horizontal="center"/>
      <protection hidden="1"/>
    </xf>
    <xf numFmtId="6" fontId="0" fillId="2" borderId="14" xfId="0" applyNumberFormat="1" applyFill="1" applyBorder="1" applyAlignment="1" applyProtection="1">
      <alignment horizontal="center"/>
      <protection hidden="1"/>
    </xf>
    <xf numFmtId="0" fontId="2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right"/>
    </xf>
    <xf numFmtId="0" fontId="3" fillId="2" borderId="18" xfId="0" applyFont="1" applyFill="1" applyBorder="1" applyAlignment="1">
      <alignment horizontal="right"/>
    </xf>
    <xf numFmtId="2" fontId="8" fillId="2" borderId="16" xfId="0" applyNumberFormat="1" applyFont="1" applyFill="1" applyBorder="1" applyAlignment="1" applyProtection="1">
      <alignment horizontal="center"/>
      <protection hidden="1"/>
    </xf>
    <xf numFmtId="2" fontId="8" fillId="2" borderId="4" xfId="0" applyNumberFormat="1" applyFont="1" applyFill="1" applyBorder="1" applyAlignment="1" applyProtection="1">
      <alignment horizontal="center"/>
      <protection hidden="1"/>
    </xf>
    <xf numFmtId="2" fontId="8" fillId="2" borderId="5" xfId="0" applyNumberFormat="1" applyFont="1" applyFill="1" applyBorder="1" applyAlignment="1" applyProtection="1">
      <alignment horizontal="center"/>
      <protection hidden="1"/>
    </xf>
    <xf numFmtId="2" fontId="8" fillId="2" borderId="19" xfId="0" applyNumberFormat="1" applyFont="1" applyFill="1" applyBorder="1" applyAlignment="1" applyProtection="1">
      <alignment horizontal="center"/>
      <protection hidden="1"/>
    </xf>
    <xf numFmtId="2" fontId="8" fillId="2" borderId="20" xfId="0" applyNumberFormat="1" applyFont="1" applyFill="1" applyBorder="1" applyAlignment="1" applyProtection="1">
      <alignment horizontal="center"/>
      <protection hidden="1"/>
    </xf>
    <xf numFmtId="2" fontId="8" fillId="2" borderId="21" xfId="0" applyNumberFormat="1" applyFont="1" applyFill="1" applyBorder="1" applyAlignment="1" applyProtection="1">
      <alignment horizontal="center"/>
      <protection hidden="1"/>
    </xf>
    <xf numFmtId="2" fontId="8" fillId="2" borderId="18" xfId="0" applyNumberFormat="1" applyFont="1" applyFill="1" applyBorder="1" applyAlignment="1" applyProtection="1">
      <alignment horizontal="center"/>
      <protection hidden="1"/>
    </xf>
    <xf numFmtId="2" fontId="8" fillId="2" borderId="7" xfId="0" applyNumberFormat="1" applyFont="1" applyFill="1" applyBorder="1" applyAlignment="1" applyProtection="1">
      <alignment horizontal="center"/>
      <protection hidden="1"/>
    </xf>
    <xf numFmtId="2" fontId="8" fillId="2" borderId="8" xfId="0" applyNumberFormat="1" applyFont="1" applyFill="1" applyBorder="1" applyAlignment="1" applyProtection="1">
      <alignment horizontal="center"/>
      <protection hidden="1"/>
    </xf>
    <xf numFmtId="0" fontId="5" fillId="0" borderId="0" xfId="0" applyFont="1" applyProtection="1">
      <protection locked="0"/>
    </xf>
    <xf numFmtId="0" fontId="0" fillId="0" borderId="0" xfId="0" applyAlignment="1" applyProtection="1">
      <alignment horizontal="center"/>
      <protection hidden="1"/>
    </xf>
    <xf numFmtId="9" fontId="0" fillId="0" borderId="0" xfId="1" applyFont="1" applyAlignment="1" applyProtection="1">
      <alignment horizontal="center"/>
      <protection hidden="1"/>
    </xf>
    <xf numFmtId="9" fontId="0" fillId="0" borderId="16" xfId="1" applyFont="1" applyBorder="1" applyProtection="1">
      <protection locked="0"/>
    </xf>
    <xf numFmtId="0" fontId="0" fillId="0" borderId="22" xfId="0" applyBorder="1" applyProtection="1">
      <protection locked="0"/>
    </xf>
    <xf numFmtId="9" fontId="0" fillId="0" borderId="17" xfId="1" applyFont="1" applyBorder="1" applyProtection="1">
      <protection locked="0"/>
    </xf>
    <xf numFmtId="0" fontId="0" fillId="0" borderId="23" xfId="0" applyBorder="1" applyProtection="1">
      <protection locked="0"/>
    </xf>
    <xf numFmtId="9" fontId="0" fillId="0" borderId="24" xfId="1" applyFont="1" applyBorder="1" applyProtection="1">
      <protection locked="0"/>
    </xf>
    <xf numFmtId="0" fontId="0" fillId="0" borderId="25" xfId="0" applyBorder="1" applyProtection="1">
      <protection locked="0"/>
    </xf>
    <xf numFmtId="0" fontId="8" fillId="0" borderId="0" xfId="0" applyFon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5" fontId="0" fillId="0" borderId="0" xfId="0" applyNumberFormat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7" fillId="0" borderId="0" xfId="0" applyFont="1" applyFill="1" applyBorder="1" applyProtection="1">
      <protection hidden="1"/>
    </xf>
    <xf numFmtId="2" fontId="6" fillId="0" borderId="0" xfId="0" applyNumberFormat="1" applyFont="1" applyFill="1" applyBorder="1" applyAlignment="1" applyProtection="1">
      <alignment horizontal="center"/>
      <protection hidden="1"/>
    </xf>
    <xf numFmtId="2" fontId="3" fillId="0" borderId="0" xfId="0" applyNumberFormat="1" applyFont="1" applyFill="1" applyBorder="1" applyAlignment="1" applyProtection="1">
      <alignment horizontal="center"/>
      <protection hidden="1"/>
    </xf>
    <xf numFmtId="0" fontId="0" fillId="0" borderId="0" xfId="0" applyFill="1" applyBorder="1" applyProtection="1">
      <protection hidden="1"/>
    </xf>
    <xf numFmtId="6" fontId="0" fillId="0" borderId="0" xfId="0" applyNumberFormat="1" applyFill="1" applyBorder="1" applyAlignment="1" applyProtection="1">
      <alignment horizontal="center"/>
      <protection hidden="1"/>
    </xf>
    <xf numFmtId="0" fontId="3" fillId="0" borderId="0" xfId="0" applyFont="1" applyProtection="1">
      <protection hidden="1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  <xf numFmtId="6" fontId="0" fillId="0" borderId="0" xfId="0" applyNumberFormat="1" applyProtection="1">
      <protection hidden="1"/>
    </xf>
    <xf numFmtId="38" fontId="0" fillId="0" borderId="0" xfId="0" applyNumberFormat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38" fontId="0" fillId="0" borderId="0" xfId="0" applyNumberFormat="1" applyBorder="1"/>
    <xf numFmtId="0" fontId="0" fillId="0" borderId="0" xfId="0" applyBorder="1" applyProtection="1">
      <protection locked="0"/>
    </xf>
    <xf numFmtId="0" fontId="17" fillId="0" borderId="0" xfId="0" applyFont="1" applyBorder="1"/>
    <xf numFmtId="0" fontId="0" fillId="3" borderId="0" xfId="0" applyFill="1" applyProtection="1">
      <protection locked="0"/>
    </xf>
    <xf numFmtId="0" fontId="11" fillId="0" borderId="0" xfId="0" applyFont="1" applyBorder="1"/>
    <xf numFmtId="0" fontId="15" fillId="0" borderId="0" xfId="0" applyFont="1" applyBorder="1"/>
    <xf numFmtId="0" fontId="16" fillId="0" borderId="0" xfId="0" applyFont="1" applyBorder="1"/>
    <xf numFmtId="0" fontId="16" fillId="0" borderId="0" xfId="0" applyFont="1" applyBorder="1" applyProtection="1">
      <protection locked="0"/>
    </xf>
    <xf numFmtId="38" fontId="0" fillId="0" borderId="0" xfId="0" applyNumberFormat="1" applyBorder="1" applyAlignment="1">
      <alignment horizontal="center"/>
    </xf>
    <xf numFmtId="0" fontId="12" fillId="0" borderId="0" xfId="0" applyFont="1" applyBorder="1" applyProtection="1">
      <protection locked="0"/>
    </xf>
    <xf numFmtId="38" fontId="12" fillId="0" borderId="0" xfId="0" applyNumberFormat="1" applyFont="1" applyBorder="1" applyProtection="1">
      <protection hidden="1"/>
    </xf>
    <xf numFmtId="38" fontId="13" fillId="0" borderId="0" xfId="0" applyNumberFormat="1" applyFont="1" applyBorder="1" applyProtection="1">
      <protection hidden="1"/>
    </xf>
    <xf numFmtId="0" fontId="12" fillId="0" borderId="0" xfId="0" applyFont="1" applyBorder="1"/>
    <xf numFmtId="0" fontId="14" fillId="0" borderId="0" xfId="0" applyFont="1" applyBorder="1" applyAlignment="1"/>
    <xf numFmtId="38" fontId="0" fillId="0" borderId="0" xfId="0" applyNumberFormat="1" applyBorder="1" applyProtection="1">
      <protection hidden="1"/>
    </xf>
    <xf numFmtId="0" fontId="17" fillId="0" borderId="16" xfId="0" applyFont="1" applyBorder="1" applyProtection="1">
      <protection locked="0"/>
    </xf>
    <xf numFmtId="0" fontId="0" fillId="0" borderId="4" xfId="0" applyBorder="1"/>
    <xf numFmtId="0" fontId="17" fillId="0" borderId="17" xfId="0" applyFont="1" applyBorder="1" applyProtection="1">
      <protection locked="0"/>
    </xf>
    <xf numFmtId="0" fontId="17" fillId="0" borderId="17" xfId="0" applyFont="1" applyBorder="1"/>
    <xf numFmtId="0" fontId="17" fillId="0" borderId="24" xfId="0" applyFont="1" applyBorder="1" applyProtection="1">
      <protection locked="0"/>
    </xf>
    <xf numFmtId="0" fontId="0" fillId="0" borderId="26" xfId="0" applyBorder="1"/>
    <xf numFmtId="38" fontId="0" fillId="0" borderId="16" xfId="0" applyNumberFormat="1" applyBorder="1" applyProtection="1">
      <protection hidden="1"/>
    </xf>
    <xf numFmtId="38" fontId="0" fillId="0" borderId="22" xfId="0" applyNumberFormat="1" applyBorder="1" applyProtection="1">
      <protection hidden="1"/>
    </xf>
    <xf numFmtId="38" fontId="0" fillId="0" borderId="17" xfId="0" applyNumberFormat="1" applyBorder="1" applyAlignment="1">
      <alignment horizontal="center"/>
    </xf>
    <xf numFmtId="38" fontId="0" fillId="0" borderId="23" xfId="0" applyNumberFormat="1" applyBorder="1" applyProtection="1">
      <protection hidden="1"/>
    </xf>
    <xf numFmtId="38" fontId="0" fillId="0" borderId="17" xfId="0" applyNumberFormat="1" applyBorder="1" applyProtection="1">
      <protection hidden="1"/>
    </xf>
    <xf numFmtId="0" fontId="0" fillId="0" borderId="17" xfId="0" applyBorder="1"/>
    <xf numFmtId="0" fontId="0" fillId="0" borderId="23" xfId="0" applyBorder="1"/>
    <xf numFmtId="38" fontId="0" fillId="0" borderId="24" xfId="0" applyNumberFormat="1" applyBorder="1" applyProtection="1">
      <protection hidden="1"/>
    </xf>
    <xf numFmtId="38" fontId="0" fillId="0" borderId="25" xfId="0" applyNumberFormat="1" applyBorder="1" applyProtection="1">
      <protection hidden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4" xfId="0" applyBorder="1" applyAlignment="1">
      <alignment horizontal="center"/>
    </xf>
    <xf numFmtId="0" fontId="17" fillId="0" borderId="16" xfId="0" applyFont="1" applyBorder="1"/>
    <xf numFmtId="0" fontId="17" fillId="0" borderId="24" xfId="0" applyFont="1" applyBorder="1"/>
    <xf numFmtId="0" fontId="0" fillId="0" borderId="4" xfId="0" applyBorder="1" applyProtection="1">
      <protection locked="0"/>
    </xf>
    <xf numFmtId="0" fontId="0" fillId="0" borderId="24" xfId="0" applyBorder="1"/>
    <xf numFmtId="0" fontId="0" fillId="0" borderId="25" xfId="0" applyBorder="1"/>
    <xf numFmtId="0" fontId="0" fillId="0" borderId="3" xfId="0" applyBorder="1"/>
    <xf numFmtId="0" fontId="0" fillId="4" borderId="0" xfId="0" applyFill="1"/>
    <xf numFmtId="0" fontId="0" fillId="5" borderId="0" xfId="0" applyFill="1" applyProtection="1">
      <protection locked="0"/>
    </xf>
    <xf numFmtId="38" fontId="0" fillId="4" borderId="0" xfId="0" applyNumberFormat="1" applyFill="1"/>
    <xf numFmtId="0" fontId="0" fillId="4" borderId="0" xfId="0" applyFill="1" applyAlignment="1">
      <alignment horizontal="center"/>
    </xf>
    <xf numFmtId="38" fontId="0" fillId="4" borderId="0" xfId="0" applyNumberFormat="1" applyFill="1" applyProtection="1">
      <protection hidden="1"/>
    </xf>
    <xf numFmtId="0" fontId="0" fillId="6" borderId="0" xfId="0" applyFill="1" applyProtection="1">
      <protection locked="0"/>
    </xf>
    <xf numFmtId="0" fontId="0" fillId="6" borderId="0" xfId="0" applyFill="1"/>
    <xf numFmtId="2" fontId="0" fillId="6" borderId="0" xfId="0" applyNumberFormat="1" applyFill="1" applyProtection="1">
      <protection locked="0"/>
    </xf>
    <xf numFmtId="2" fontId="0" fillId="6" borderId="0" xfId="0" applyNumberFormat="1" applyFill="1" applyAlignment="1" applyProtection="1">
      <alignment horizontal="center"/>
      <protection hidden="1"/>
    </xf>
    <xf numFmtId="6" fontId="0" fillId="6" borderId="0" xfId="0" applyNumberFormat="1" applyFill="1" applyAlignment="1" applyProtection="1">
      <alignment horizontal="center"/>
      <protection hidden="1"/>
    </xf>
    <xf numFmtId="0" fontId="0" fillId="6" borderId="0" xfId="0" applyFill="1" applyProtection="1">
      <protection hidden="1"/>
    </xf>
    <xf numFmtId="0" fontId="3" fillId="0" borderId="0" xfId="0" applyFont="1"/>
    <xf numFmtId="0" fontId="3" fillId="4" borderId="16" xfId="0" applyFont="1" applyFill="1" applyBorder="1"/>
    <xf numFmtId="2" fontId="4" fillId="4" borderId="4" xfId="0" applyNumberFormat="1" applyFont="1" applyFill="1" applyBorder="1" applyAlignment="1" applyProtection="1">
      <alignment horizontal="center"/>
      <protection locked="0"/>
    </xf>
    <xf numFmtId="2" fontId="8" fillId="4" borderId="4" xfId="0" applyNumberFormat="1" applyFont="1" applyFill="1" applyBorder="1" applyAlignment="1">
      <alignment horizontal="center"/>
    </xf>
    <xf numFmtId="0" fontId="3" fillId="4" borderId="17" xfId="0" applyFont="1" applyFill="1" applyBorder="1"/>
    <xf numFmtId="2" fontId="4" fillId="4" borderId="0" xfId="0" applyNumberFormat="1" applyFont="1" applyFill="1" applyBorder="1" applyAlignment="1" applyProtection="1">
      <alignment horizontal="center"/>
      <protection locked="0"/>
    </xf>
    <xf numFmtId="2" fontId="8" fillId="4" borderId="0" xfId="0" applyNumberFormat="1" applyFont="1" applyFill="1" applyBorder="1" applyAlignment="1">
      <alignment horizontal="center"/>
    </xf>
    <xf numFmtId="0" fontId="3" fillId="4" borderId="18" xfId="0" applyFont="1" applyFill="1" applyBorder="1"/>
    <xf numFmtId="2" fontId="4" fillId="4" borderId="7" xfId="0" applyNumberFormat="1" applyFont="1" applyFill="1" applyBorder="1" applyAlignment="1" applyProtection="1">
      <alignment horizontal="center"/>
      <protection locked="0"/>
    </xf>
    <xf numFmtId="2" fontId="8" fillId="4" borderId="7" xfId="0" applyNumberFormat="1" applyFont="1" applyFill="1" applyBorder="1" applyAlignment="1">
      <alignment horizontal="center"/>
    </xf>
    <xf numFmtId="0" fontId="5" fillId="4" borderId="0" xfId="0" applyFont="1" applyFill="1" applyBorder="1"/>
    <xf numFmtId="2" fontId="6" fillId="4" borderId="0" xfId="0" applyNumberFormat="1" applyFont="1" applyFill="1" applyBorder="1" applyAlignment="1">
      <alignment horizontal="center"/>
    </xf>
    <xf numFmtId="2" fontId="3" fillId="4" borderId="0" xfId="0" applyNumberFormat="1" applyFont="1" applyFill="1" applyBorder="1" applyAlignment="1">
      <alignment horizontal="center"/>
    </xf>
    <xf numFmtId="0" fontId="0" fillId="4" borderId="0" xfId="0" applyFill="1" applyProtection="1">
      <protection locked="0"/>
    </xf>
    <xf numFmtId="38" fontId="0" fillId="4" borderId="27" xfId="0" applyNumberFormat="1" applyFill="1" applyBorder="1" applyProtection="1">
      <protection hidden="1"/>
    </xf>
    <xf numFmtId="0" fontId="5" fillId="4" borderId="0" xfId="0" applyFont="1" applyFill="1" applyProtection="1">
      <protection locked="0"/>
    </xf>
    <xf numFmtId="38" fontId="0" fillId="4" borderId="28" xfId="0" applyNumberFormat="1" applyFill="1" applyBorder="1" applyProtection="1">
      <protection hidden="1"/>
    </xf>
    <xf numFmtId="38" fontId="0" fillId="4" borderId="29" xfId="0" applyNumberFormat="1" applyFill="1" applyBorder="1"/>
    <xf numFmtId="0" fontId="0" fillId="4" borderId="27" xfId="0" applyFill="1" applyBorder="1" applyAlignment="1">
      <alignment horizontal="center"/>
    </xf>
    <xf numFmtId="0" fontId="2" fillId="4" borderId="16" xfId="0" applyFont="1" applyFill="1" applyBorder="1" applyProtection="1">
      <protection hidden="1"/>
    </xf>
    <xf numFmtId="2" fontId="4" fillId="4" borderId="4" xfId="0" applyNumberFormat="1" applyFont="1" applyFill="1" applyBorder="1" applyAlignment="1" applyProtection="1">
      <alignment horizontal="center"/>
      <protection hidden="1"/>
    </xf>
    <xf numFmtId="2" fontId="2" fillId="4" borderId="4" xfId="0" applyNumberFormat="1" applyFont="1" applyFill="1" applyBorder="1" applyAlignment="1" applyProtection="1">
      <alignment horizontal="center"/>
      <protection hidden="1"/>
    </xf>
    <xf numFmtId="41" fontId="2" fillId="4" borderId="4" xfId="0" applyNumberFormat="1" applyFont="1" applyFill="1" applyBorder="1" applyAlignment="1" applyProtection="1">
      <alignment horizontal="center"/>
      <protection hidden="1"/>
    </xf>
    <xf numFmtId="6" fontId="2" fillId="4" borderId="4" xfId="0" applyNumberFormat="1" applyFont="1" applyFill="1" applyBorder="1" applyAlignment="1" applyProtection="1">
      <alignment horizontal="center"/>
      <protection hidden="1"/>
    </xf>
    <xf numFmtId="170" fontId="2" fillId="4" borderId="22" xfId="0" applyNumberFormat="1" applyFont="1" applyFill="1" applyBorder="1" applyAlignment="1" applyProtection="1">
      <alignment horizontal="center"/>
      <protection hidden="1"/>
    </xf>
    <xf numFmtId="0" fontId="2" fillId="4" borderId="17" xfId="0" applyFont="1" applyFill="1" applyBorder="1" applyProtection="1">
      <protection hidden="1"/>
    </xf>
    <xf numFmtId="2" fontId="4" fillId="4" borderId="0" xfId="0" applyNumberFormat="1" applyFont="1" applyFill="1" applyBorder="1" applyAlignment="1" applyProtection="1">
      <alignment horizontal="center"/>
      <protection hidden="1"/>
    </xf>
    <xf numFmtId="2" fontId="2" fillId="4" borderId="0" xfId="0" applyNumberFormat="1" applyFont="1" applyFill="1" applyBorder="1" applyAlignment="1" applyProtection="1">
      <alignment horizontal="center"/>
      <protection hidden="1"/>
    </xf>
    <xf numFmtId="41" fontId="2" fillId="4" borderId="0" xfId="0" applyNumberFormat="1" applyFont="1" applyFill="1" applyBorder="1" applyAlignment="1" applyProtection="1">
      <alignment horizontal="center"/>
      <protection hidden="1"/>
    </xf>
    <xf numFmtId="6" fontId="2" fillId="4" borderId="0" xfId="0" applyNumberFormat="1" applyFont="1" applyFill="1" applyBorder="1" applyAlignment="1" applyProtection="1">
      <alignment horizontal="center"/>
      <protection hidden="1"/>
    </xf>
    <xf numFmtId="170" fontId="2" fillId="4" borderId="23" xfId="0" applyNumberFormat="1" applyFont="1" applyFill="1" applyBorder="1" applyAlignment="1" applyProtection="1">
      <alignment horizontal="center"/>
      <protection hidden="1"/>
    </xf>
    <xf numFmtId="0" fontId="2" fillId="4" borderId="24" xfId="0" applyFont="1" applyFill="1" applyBorder="1" applyProtection="1">
      <protection hidden="1"/>
    </xf>
    <xf numFmtId="2" fontId="4" fillId="4" borderId="26" xfId="0" applyNumberFormat="1" applyFont="1" applyFill="1" applyBorder="1" applyAlignment="1" applyProtection="1">
      <alignment horizontal="center"/>
      <protection hidden="1"/>
    </xf>
    <xf numFmtId="2" fontId="2" fillId="4" borderId="26" xfId="0" applyNumberFormat="1" applyFont="1" applyFill="1" applyBorder="1" applyAlignment="1" applyProtection="1">
      <alignment horizontal="center"/>
      <protection hidden="1"/>
    </xf>
    <xf numFmtId="41" fontId="2" fillId="4" borderId="26" xfId="0" applyNumberFormat="1" applyFont="1" applyFill="1" applyBorder="1" applyAlignment="1" applyProtection="1">
      <alignment horizontal="center"/>
      <protection hidden="1"/>
    </xf>
    <xf numFmtId="6" fontId="2" fillId="4" borderId="26" xfId="0" applyNumberFormat="1" applyFont="1" applyFill="1" applyBorder="1" applyAlignment="1" applyProtection="1">
      <alignment horizontal="center"/>
      <protection hidden="1"/>
    </xf>
    <xf numFmtId="170" fontId="2" fillId="4" borderId="25" xfId="0" applyNumberFormat="1" applyFont="1" applyFill="1" applyBorder="1" applyAlignment="1" applyProtection="1">
      <alignment horizontal="center"/>
      <protection hidden="1"/>
    </xf>
    <xf numFmtId="0" fontId="7" fillId="4" borderId="0" xfId="0" applyFont="1" applyFill="1" applyBorder="1" applyProtection="1">
      <protection hidden="1"/>
    </xf>
    <xf numFmtId="2" fontId="6" fillId="4" borderId="0" xfId="0" applyNumberFormat="1" applyFont="1" applyFill="1" applyBorder="1" applyAlignment="1" applyProtection="1">
      <alignment horizontal="center"/>
      <protection hidden="1"/>
    </xf>
    <xf numFmtId="2" fontId="3" fillId="4" borderId="0" xfId="0" applyNumberFormat="1" applyFont="1" applyFill="1" applyBorder="1" applyAlignment="1" applyProtection="1">
      <alignment horizontal="center"/>
      <protection hidden="1"/>
    </xf>
    <xf numFmtId="41" fontId="3" fillId="4" borderId="0" xfId="0" applyNumberFormat="1" applyFont="1" applyFill="1" applyBorder="1" applyAlignment="1" applyProtection="1">
      <alignment horizontal="center"/>
      <protection hidden="1"/>
    </xf>
    <xf numFmtId="0" fontId="3" fillId="4" borderId="0" xfId="0" applyFont="1" applyFill="1" applyBorder="1" applyAlignment="1" applyProtection="1">
      <alignment horizontal="center"/>
      <protection hidden="1"/>
    </xf>
    <xf numFmtId="170" fontId="3" fillId="4" borderId="0" xfId="0" applyNumberFormat="1" applyFont="1" applyFill="1" applyBorder="1" applyAlignment="1" applyProtection="1">
      <alignment horizontal="center"/>
      <protection hidden="1"/>
    </xf>
    <xf numFmtId="0" fontId="0" fillId="4" borderId="0" xfId="0" applyFill="1" applyBorder="1"/>
    <xf numFmtId="0" fontId="0" fillId="4" borderId="0" xfId="0" applyFill="1" applyBorder="1" applyProtection="1">
      <protection hidden="1"/>
    </xf>
    <xf numFmtId="6" fontId="0" fillId="4" borderId="0" xfId="0" applyNumberFormat="1" applyFill="1" applyProtection="1">
      <protection hidden="1"/>
    </xf>
    <xf numFmtId="0" fontId="12" fillId="4" borderId="0" xfId="0" applyFont="1" applyFill="1"/>
    <xf numFmtId="0" fontId="14" fillId="4" borderId="0" xfId="0" applyFont="1" applyFill="1" applyBorder="1" applyAlignment="1"/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2" fontId="0" fillId="0" borderId="0" xfId="0" applyNumberFormat="1" applyFill="1" applyProtection="1">
      <protection locked="0"/>
    </xf>
    <xf numFmtId="2" fontId="0" fillId="3" borderId="0" xfId="0" applyNumberFormat="1" applyFill="1" applyProtection="1">
      <protection locked="0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zoomScale="75" workbookViewId="0">
      <selection activeCell="D11" sqref="D11"/>
    </sheetView>
  </sheetViews>
  <sheetFormatPr defaultRowHeight="12.75" x14ac:dyDescent="0.2"/>
  <cols>
    <col min="1" max="1" width="1.7109375" style="26" customWidth="1"/>
    <col min="2" max="2" width="15.7109375" style="27" customWidth="1"/>
    <col min="3" max="3" width="7.7109375" style="27" customWidth="1"/>
    <col min="4" max="4" width="6.7109375" style="27" customWidth="1"/>
    <col min="5" max="7" width="9.140625" style="27"/>
    <col min="8" max="8" width="7.42578125" style="27" customWidth="1"/>
    <col min="9" max="10" width="2.85546875" style="27" customWidth="1"/>
    <col min="11" max="11" width="15.42578125" style="27" customWidth="1"/>
    <col min="12" max="12" width="6.42578125" style="27" customWidth="1"/>
    <col min="13" max="13" width="8.85546875" style="27" customWidth="1"/>
    <col min="14" max="15" width="9.140625" style="27"/>
    <col min="16" max="16" width="9" style="27" customWidth="1"/>
    <col min="17" max="17" width="7" style="27" customWidth="1"/>
    <col min="18" max="19" width="2.7109375" style="27" customWidth="1"/>
    <col min="20" max="16384" width="9.140625" style="27"/>
  </cols>
  <sheetData>
    <row r="1" spans="2:19" x14ac:dyDescent="0.2">
      <c r="C1" s="28"/>
      <c r="D1" s="28"/>
      <c r="E1" s="28"/>
      <c r="F1" s="28"/>
      <c r="J1" s="26"/>
      <c r="L1" s="28"/>
      <c r="M1" s="28"/>
      <c r="N1" s="28"/>
      <c r="O1" s="28"/>
      <c r="Q1" s="27" t="s">
        <v>59</v>
      </c>
    </row>
    <row r="2" spans="2:19" x14ac:dyDescent="0.2">
      <c r="B2" s="29"/>
      <c r="C2" s="72" t="s">
        <v>71</v>
      </c>
      <c r="D2" s="63" t="s">
        <v>72</v>
      </c>
      <c r="E2" s="63" t="s">
        <v>2</v>
      </c>
      <c r="F2" s="64" t="s">
        <v>36</v>
      </c>
      <c r="G2" s="65" t="s">
        <v>38</v>
      </c>
      <c r="H2" s="66" t="s">
        <v>51</v>
      </c>
      <c r="I2" s="30" t="s">
        <v>7</v>
      </c>
      <c r="J2" s="30" t="s">
        <v>8</v>
      </c>
      <c r="K2" s="29"/>
      <c r="L2" s="72" t="s">
        <v>71</v>
      </c>
      <c r="M2" s="63" t="s">
        <v>72</v>
      </c>
      <c r="N2" s="63" t="s">
        <v>2</v>
      </c>
      <c r="O2" s="64" t="s">
        <v>36</v>
      </c>
      <c r="P2" s="65" t="s">
        <v>38</v>
      </c>
      <c r="Q2" s="66" t="s">
        <v>51</v>
      </c>
      <c r="R2" s="30" t="s">
        <v>7</v>
      </c>
      <c r="S2" s="30" t="s">
        <v>8</v>
      </c>
    </row>
    <row r="3" spans="2:19" x14ac:dyDescent="0.2">
      <c r="B3" s="31" t="s">
        <v>6</v>
      </c>
      <c r="C3" s="32">
        <f>SUM(C4:C8)</f>
        <v>3.25</v>
      </c>
      <c r="D3" s="32">
        <f>SUM(D4:D8)</f>
        <v>4.25</v>
      </c>
      <c r="E3" s="33">
        <f>SUM(E4:E8)</f>
        <v>3.75</v>
      </c>
      <c r="F3" s="34"/>
      <c r="G3" s="35"/>
      <c r="H3" s="36"/>
      <c r="J3" s="26"/>
      <c r="K3" s="31" t="s">
        <v>22</v>
      </c>
      <c r="L3" s="32">
        <f>SUM(L4:L8)</f>
        <v>1.25</v>
      </c>
      <c r="M3" s="32">
        <f>SUM(M4:M8)</f>
        <v>2.25</v>
      </c>
      <c r="N3" s="33">
        <f>SUM(N4:N8)</f>
        <v>1.75</v>
      </c>
      <c r="O3" s="34"/>
      <c r="P3" s="35"/>
      <c r="Q3" s="36"/>
      <c r="R3" s="36"/>
      <c r="S3" s="29"/>
    </row>
    <row r="4" spans="2:19" x14ac:dyDescent="0.2">
      <c r="B4" s="168" t="s">
        <v>41</v>
      </c>
      <c r="C4" s="169">
        <v>0</v>
      </c>
      <c r="D4" s="169">
        <v>0</v>
      </c>
      <c r="E4" s="170">
        <f>(D4+C4)/2</f>
        <v>0</v>
      </c>
      <c r="F4" s="37">
        <f>SUMIF(Trades!$D$8:$D$1999,Position!B4,Trades!$B$8:$B$1999)</f>
        <v>500</v>
      </c>
      <c r="G4" s="38">
        <f>SUMIF(Trades!$D$8:$D$1999,Position!B4,Trades!$G$8:$G$1999)</f>
        <v>-200</v>
      </c>
      <c r="H4" s="55">
        <f>IF(F4&lt;&gt;0,E4-(G4/F4),0)</f>
        <v>0.4</v>
      </c>
      <c r="I4" s="60">
        <v>0</v>
      </c>
      <c r="J4" s="61">
        <v>1</v>
      </c>
      <c r="K4" s="168" t="s">
        <v>23</v>
      </c>
      <c r="L4" s="169">
        <v>0</v>
      </c>
      <c r="M4" s="169">
        <v>0</v>
      </c>
      <c r="N4" s="170">
        <f>(M4+L4)/2</f>
        <v>0</v>
      </c>
      <c r="O4" s="37">
        <f>SUMIF(Trades!$D$8:$D$1999,Position!K4,Trades!$B$8:$B$1999)</f>
        <v>0</v>
      </c>
      <c r="P4" s="38">
        <f>SUMIF(Trades!$D$8:$D$1999,Position!K4,Trades!$G$8:$G$1999)</f>
        <v>0</v>
      </c>
      <c r="Q4" s="55">
        <f>IF(O4&lt;&gt;0,N4-(P4/O4),0)</f>
        <v>0</v>
      </c>
      <c r="R4" s="60">
        <v>0</v>
      </c>
      <c r="S4" s="61">
        <v>1</v>
      </c>
    </row>
    <row r="5" spans="2:19" x14ac:dyDescent="0.2">
      <c r="B5" s="171" t="s">
        <v>9</v>
      </c>
      <c r="C5" s="172">
        <v>0</v>
      </c>
      <c r="D5" s="172">
        <v>0</v>
      </c>
      <c r="E5" s="173">
        <f>(D5+C5)/2</f>
        <v>0</v>
      </c>
      <c r="F5" s="39">
        <f>SUMIF(Trades!$D$8:$D$1999,Position!B5,Trades!$B$8:$B$1999)</f>
        <v>0</v>
      </c>
      <c r="G5" s="40">
        <f>SUMIF(Trades!$D$8:$D$1999,Position!B5,Trades!$G$8:$G$1999)</f>
        <v>0</v>
      </c>
      <c r="H5" s="56">
        <f>IF(F5&lt;&gt;0,E5-(G5/F5),0)</f>
        <v>0</v>
      </c>
      <c r="I5" s="60">
        <v>0</v>
      </c>
      <c r="J5" s="61">
        <v>1</v>
      </c>
      <c r="K5" s="171" t="s">
        <v>24</v>
      </c>
      <c r="L5" s="172">
        <v>0</v>
      </c>
      <c r="M5" s="172">
        <v>0</v>
      </c>
      <c r="N5" s="173">
        <f>(M5+L5)/2</f>
        <v>0</v>
      </c>
      <c r="O5" s="39">
        <f>SUMIF(Trades!$D$8:$D$1999,Position!K5,Trades!$B$8:$B$1999)</f>
        <v>0</v>
      </c>
      <c r="P5" s="40">
        <f>SUMIF(Trades!$D$8:$D$1999,Position!K5,Trades!$G$8:$G$1999)</f>
        <v>0</v>
      </c>
      <c r="Q5" s="56">
        <f>IF(O5&lt;&gt;0,N5-(P5/O5),0)</f>
        <v>0</v>
      </c>
      <c r="R5" s="60">
        <v>0</v>
      </c>
      <c r="S5" s="61">
        <v>0</v>
      </c>
    </row>
    <row r="6" spans="2:19" x14ac:dyDescent="0.2">
      <c r="B6" s="171" t="s">
        <v>10</v>
      </c>
      <c r="C6" s="172">
        <v>0.75</v>
      </c>
      <c r="D6" s="172">
        <v>1.25</v>
      </c>
      <c r="E6" s="173">
        <f t="shared" ref="E6:E14" si="0">(D6+C6)/2</f>
        <v>1</v>
      </c>
      <c r="F6" s="39">
        <f>SUMIF(Trades!$D$8:$D$1999,Position!B6,Trades!$B$8:$B$1999)</f>
        <v>0</v>
      </c>
      <c r="G6" s="40">
        <f>SUMIF(Trades!$D$8:$D$1999,Position!B6,Trades!$G$8:$G$1999)</f>
        <v>0</v>
      </c>
      <c r="H6" s="56">
        <f>IF(F6&lt;&gt;0,E6-(G6/F6),0)</f>
        <v>0</v>
      </c>
      <c r="I6" s="60">
        <v>1</v>
      </c>
      <c r="J6" s="61">
        <v>0</v>
      </c>
      <c r="K6" s="171" t="s">
        <v>50</v>
      </c>
      <c r="L6" s="172">
        <v>0.25</v>
      </c>
      <c r="M6" s="172">
        <v>0.75</v>
      </c>
      <c r="N6" s="173">
        <f>(M6+L6)/2</f>
        <v>0.5</v>
      </c>
      <c r="O6" s="39">
        <f>SUMIF(Trades!$D$8:$D$1999,Position!K6,Trades!$B$8:$B$1999)</f>
        <v>2800</v>
      </c>
      <c r="P6" s="40">
        <f>SUMIF(Trades!$D$8:$D$1999,Position!K6,Trades!$G$8:$G$1999)</f>
        <v>-700</v>
      </c>
      <c r="Q6" s="56">
        <f>IF(O6&lt;&gt;0,N6-(P6/O6),0)</f>
        <v>0.75</v>
      </c>
      <c r="R6" s="60">
        <v>0</v>
      </c>
      <c r="S6" s="61">
        <v>1</v>
      </c>
    </row>
    <row r="7" spans="2:19" x14ac:dyDescent="0.2">
      <c r="B7" s="171" t="s">
        <v>42</v>
      </c>
      <c r="C7" s="172">
        <v>0</v>
      </c>
      <c r="D7" s="172">
        <v>0</v>
      </c>
      <c r="E7" s="173">
        <f t="shared" si="0"/>
        <v>0</v>
      </c>
      <c r="F7" s="39">
        <f>SUMIF(Trades!$D$8:$D$1999,Position!B7,Trades!$B$8:$B$1999)</f>
        <v>0</v>
      </c>
      <c r="G7" s="40">
        <f>SUMIF(Trades!$D$8:$D$1999,Position!B7,Trades!$G$8:$G$1999)</f>
        <v>0</v>
      </c>
      <c r="H7" s="56">
        <f>IF(F7&lt;&gt;0,E7-(G7/F7),0)</f>
        <v>0</v>
      </c>
      <c r="I7" s="60">
        <v>0</v>
      </c>
      <c r="J7" s="61">
        <v>1</v>
      </c>
      <c r="K7" s="171" t="s">
        <v>25</v>
      </c>
      <c r="L7" s="172">
        <v>0</v>
      </c>
      <c r="M7" s="172">
        <v>0.25</v>
      </c>
      <c r="N7" s="173">
        <f>(M7+L7)/2</f>
        <v>0.125</v>
      </c>
      <c r="O7" s="39">
        <f>SUMIF(Trades!$D$8:$D$1999,Position!K7,Trades!$B$8:$B$1999)</f>
        <v>0</v>
      </c>
      <c r="P7" s="40">
        <f>SUMIF(Trades!$D$8:$D$1999,Position!K7,Trades!$G$8:$G$1999)</f>
        <v>0</v>
      </c>
      <c r="Q7" s="56">
        <f>IF(O7&lt;&gt;0,N7-(P7/O7),0)</f>
        <v>0</v>
      </c>
      <c r="R7" s="60">
        <v>0</v>
      </c>
      <c r="S7" s="61">
        <v>1</v>
      </c>
    </row>
    <row r="8" spans="2:19" x14ac:dyDescent="0.2">
      <c r="B8" s="174" t="s">
        <v>11</v>
      </c>
      <c r="C8" s="175">
        <v>2.5</v>
      </c>
      <c r="D8" s="175">
        <v>3</v>
      </c>
      <c r="E8" s="176">
        <f>(D8+C8)/2</f>
        <v>2.75</v>
      </c>
      <c r="F8" s="57">
        <f>SUMIF(Trades!$D$8:$D$1999,Position!B8,Trades!$B$8:$B$1999)</f>
        <v>500</v>
      </c>
      <c r="G8" s="58">
        <f>SUMIF(Trades!$D$8:$D$1999,Position!B8,Trades!$G$8:$G$1999)</f>
        <v>362.5</v>
      </c>
      <c r="H8" s="59">
        <f>IF(F8&lt;&gt;0,E8-(G8/F8),0)</f>
        <v>2.0249999999999999</v>
      </c>
      <c r="I8" s="60">
        <v>1</v>
      </c>
      <c r="J8" s="61">
        <v>0</v>
      </c>
      <c r="K8" s="174" t="s">
        <v>26</v>
      </c>
      <c r="L8" s="175">
        <v>1</v>
      </c>
      <c r="M8" s="175">
        <v>1.25</v>
      </c>
      <c r="N8" s="176">
        <f>(M8+L8)/2</f>
        <v>1.125</v>
      </c>
      <c r="O8" s="57">
        <f>SUMIF(Trades!$D$8:$D$1999,Position!K8,Trades!$B$8:$B$1999)</f>
        <v>1500</v>
      </c>
      <c r="P8" s="58">
        <f>SUMIF(Trades!$D$8:$D$1999,Position!K8,Trades!$G$8:$G$1999)</f>
        <v>1075</v>
      </c>
      <c r="Q8" s="59">
        <f>IF(O8&lt;&gt;0,N8-(P8/O8),0)</f>
        <v>0.40833333333333333</v>
      </c>
      <c r="R8" s="60">
        <v>0</v>
      </c>
      <c r="S8" s="61">
        <v>1</v>
      </c>
    </row>
    <row r="9" spans="2:19" x14ac:dyDescent="0.2">
      <c r="B9" s="177" t="s">
        <v>12</v>
      </c>
      <c r="C9" s="178">
        <f>SUM(C10:C14)</f>
        <v>5.5</v>
      </c>
      <c r="D9" s="178">
        <f>SUM(D10:D14)</f>
        <v>6.5</v>
      </c>
      <c r="E9" s="179">
        <f>SUM(E10:E14)</f>
        <v>6</v>
      </c>
      <c r="F9" s="41"/>
      <c r="G9" s="42"/>
      <c r="H9" s="43" t="s">
        <v>59</v>
      </c>
      <c r="I9" s="62"/>
      <c r="J9" s="61"/>
      <c r="K9" s="177" t="s">
        <v>27</v>
      </c>
      <c r="L9" s="178">
        <f>SUM(L10:L14)</f>
        <v>4.7</v>
      </c>
      <c r="M9" s="178">
        <f>SUM(M10:M14)</f>
        <v>5.45</v>
      </c>
      <c r="N9" s="179">
        <f>SUM(N10:N14)</f>
        <v>5.0750000000000002</v>
      </c>
      <c r="O9" s="44"/>
      <c r="P9" s="45"/>
      <c r="Q9" s="46" t="s">
        <v>59</v>
      </c>
      <c r="R9" s="62"/>
      <c r="S9" s="61" t="s">
        <v>59</v>
      </c>
    </row>
    <row r="10" spans="2:19" x14ac:dyDescent="0.2">
      <c r="B10" s="168" t="s">
        <v>13</v>
      </c>
      <c r="C10" s="169">
        <v>0.25</v>
      </c>
      <c r="D10" s="169">
        <v>0.75</v>
      </c>
      <c r="E10" s="170">
        <f>(D10+C10)/2</f>
        <v>0.5</v>
      </c>
      <c r="F10" s="37">
        <f>SUMIF(Trades!$D$8:$D$1999,Position!B10,Trades!$B$8:$B$1999)</f>
        <v>-500</v>
      </c>
      <c r="G10" s="38">
        <f>SUMIF(Trades!$D$8:$D$1999,Position!B10,Trades!$G$8:$G$1999)</f>
        <v>375</v>
      </c>
      <c r="H10" s="55">
        <f t="shared" ref="H10:H15" si="1">IF(F10&lt;&gt;0,E10-(G10/F10),0)</f>
        <v>1.25</v>
      </c>
      <c r="I10" s="60">
        <v>1</v>
      </c>
      <c r="J10" s="61">
        <v>0</v>
      </c>
      <c r="K10" s="168" t="s">
        <v>28</v>
      </c>
      <c r="L10" s="169">
        <v>0.7</v>
      </c>
      <c r="M10" s="169">
        <v>0.7</v>
      </c>
      <c r="N10" s="170">
        <f t="shared" ref="N10:N20" si="2">(M10+L10)/2</f>
        <v>0.7</v>
      </c>
      <c r="O10" s="37">
        <f>SUMIF(Trades!$D$8:$D$1999,Position!K10,Trades!$B$8:$B$1999)</f>
        <v>1250</v>
      </c>
      <c r="P10" s="38">
        <f>SUMIF(Trades!$D$8:$D$1999,Position!K10,Trades!$G$8:$G$1999)</f>
        <v>-12.500000000000064</v>
      </c>
      <c r="Q10" s="55">
        <f t="shared" ref="Q10:Q18" si="3">IF(O10&lt;&gt;0,N10-(P10/O10),0)</f>
        <v>0.71</v>
      </c>
      <c r="R10" s="60">
        <v>0</v>
      </c>
      <c r="S10" s="61">
        <v>1</v>
      </c>
    </row>
    <row r="11" spans="2:19" x14ac:dyDescent="0.2">
      <c r="B11" s="171" t="s">
        <v>14</v>
      </c>
      <c r="C11" s="172">
        <v>1.5</v>
      </c>
      <c r="D11" s="172">
        <v>1.75</v>
      </c>
      <c r="E11" s="173">
        <f>(D11+C11)/2</f>
        <v>1.625</v>
      </c>
      <c r="F11" s="39">
        <f>SUMIF(Trades!$D$8:$D$1999,Position!B11,Trades!$B$8:$B$1999)</f>
        <v>100</v>
      </c>
      <c r="G11" s="40">
        <f>SUMIF(Trades!$D$8:$D$1999,Position!B11,Trades!$G$8:$G$1999)</f>
        <v>102.5</v>
      </c>
      <c r="H11" s="56">
        <f t="shared" si="1"/>
        <v>0.60000000000000009</v>
      </c>
      <c r="I11" s="60">
        <v>0</v>
      </c>
      <c r="J11" s="61">
        <v>1</v>
      </c>
      <c r="K11" s="171" t="s">
        <v>49</v>
      </c>
      <c r="L11" s="172">
        <v>1</v>
      </c>
      <c r="M11" s="172">
        <v>1.25</v>
      </c>
      <c r="N11" s="173">
        <f t="shared" si="2"/>
        <v>1.125</v>
      </c>
      <c r="O11" s="39">
        <f>SUMIF(Trades!$D$8:$D$1999,Position!K11,Trades!$B$8:$B$1999)</f>
        <v>0</v>
      </c>
      <c r="P11" s="40">
        <f>SUMIF(Trades!$D$8:$D$1999,Position!K11,Trades!$G$8:$G$1999)</f>
        <v>0</v>
      </c>
      <c r="Q11" s="56">
        <f t="shared" si="3"/>
        <v>0</v>
      </c>
      <c r="R11" s="60">
        <v>1</v>
      </c>
      <c r="S11" s="61">
        <v>0</v>
      </c>
    </row>
    <row r="12" spans="2:19" x14ac:dyDescent="0.2">
      <c r="B12" s="171" t="s">
        <v>15</v>
      </c>
      <c r="C12" s="172">
        <v>0</v>
      </c>
      <c r="D12" s="172">
        <v>0</v>
      </c>
      <c r="E12" s="173">
        <f t="shared" si="0"/>
        <v>0</v>
      </c>
      <c r="F12" s="39">
        <f>SUMIF(Trades!$D$8:$D$1999,Position!B12,Trades!$B$8:$B$1999)</f>
        <v>0</v>
      </c>
      <c r="G12" s="40">
        <f>SUMIF(Trades!$D$8:$D$1999,Position!B12,Trades!$G$8:$G$1999)</f>
        <v>0</v>
      </c>
      <c r="H12" s="56">
        <f t="shared" si="1"/>
        <v>0</v>
      </c>
      <c r="I12" s="60">
        <v>0</v>
      </c>
      <c r="J12" s="61">
        <v>1</v>
      </c>
      <c r="K12" s="171" t="s">
        <v>48</v>
      </c>
      <c r="L12" s="172">
        <v>3</v>
      </c>
      <c r="M12" s="172">
        <v>3.5</v>
      </c>
      <c r="N12" s="173">
        <f t="shared" si="2"/>
        <v>3.25</v>
      </c>
      <c r="O12" s="39">
        <f>SUMIF(Trades!$D$8:$D$1999,Position!K12,Trades!$B$8:$B$1999)</f>
        <v>-200</v>
      </c>
      <c r="P12" s="40">
        <f>SUMIF(Trades!$D$8:$D$1999,Position!K12,Trades!$G$8:$G$1999)</f>
        <v>325</v>
      </c>
      <c r="Q12" s="56">
        <f t="shared" si="3"/>
        <v>4.875</v>
      </c>
      <c r="R12" s="60">
        <v>1</v>
      </c>
      <c r="S12" s="61">
        <v>0</v>
      </c>
    </row>
    <row r="13" spans="2:19" x14ac:dyDescent="0.2">
      <c r="B13" s="171" t="s">
        <v>16</v>
      </c>
      <c r="C13" s="172">
        <v>3.75</v>
      </c>
      <c r="D13" s="172">
        <v>4</v>
      </c>
      <c r="E13" s="173">
        <f t="shared" si="0"/>
        <v>3.875</v>
      </c>
      <c r="F13" s="39">
        <f>SUMIF(Trades!$D$8:$D$1999,Position!B13,Trades!$B$8:$B$1999)</f>
        <v>-900</v>
      </c>
      <c r="G13" s="40">
        <f>SUMIF(Trades!$D$8:$D$1999,Position!B13,Trades!$G$8:$G$1999)</f>
        <v>1137.5</v>
      </c>
      <c r="H13" s="56">
        <f t="shared" si="1"/>
        <v>5.1388888888888893</v>
      </c>
      <c r="I13" s="60">
        <v>1</v>
      </c>
      <c r="J13" s="61">
        <v>0</v>
      </c>
      <c r="K13" s="171" t="s">
        <v>29</v>
      </c>
      <c r="L13" s="172">
        <v>0</v>
      </c>
      <c r="M13" s="172">
        <v>0</v>
      </c>
      <c r="N13" s="173">
        <f t="shared" si="2"/>
        <v>0</v>
      </c>
      <c r="O13" s="39">
        <f>SUMIF(Trades!$D$8:$D$1999,Position!K13,Trades!$B$8:$B$1999)</f>
        <v>2000</v>
      </c>
      <c r="P13" s="40">
        <f>SUMIF(Trades!$D$8:$D$1999,Position!K13,Trades!$G$8:$G$1999)</f>
        <v>-800</v>
      </c>
      <c r="Q13" s="56">
        <f>IF(O13&lt;&gt;0,N13-(P13/O13),0)</f>
        <v>0.4</v>
      </c>
      <c r="R13" s="60">
        <v>0</v>
      </c>
      <c r="S13" s="61">
        <v>1</v>
      </c>
    </row>
    <row r="14" spans="2:19" x14ac:dyDescent="0.2">
      <c r="B14" s="171" t="s">
        <v>17</v>
      </c>
      <c r="C14" s="172">
        <v>0</v>
      </c>
      <c r="D14" s="172">
        <v>0</v>
      </c>
      <c r="E14" s="173">
        <f t="shared" si="0"/>
        <v>0</v>
      </c>
      <c r="F14" s="39">
        <f>SUMIF(Trades!$D$8:$D$1999,Position!B14,Trades!$B$8:$B$1999)</f>
        <v>0</v>
      </c>
      <c r="G14" s="40">
        <f>SUMIF(Trades!$D$8:$D$1999,Position!B14,Trades!$G$8:$G$1999)</f>
        <v>0</v>
      </c>
      <c r="H14" s="56">
        <f t="shared" si="1"/>
        <v>0</v>
      </c>
      <c r="I14" s="60">
        <v>1</v>
      </c>
      <c r="J14" s="61">
        <v>0</v>
      </c>
      <c r="K14" s="174" t="s">
        <v>30</v>
      </c>
      <c r="L14" s="175">
        <v>0</v>
      </c>
      <c r="M14" s="175">
        <v>0</v>
      </c>
      <c r="N14" s="176">
        <f t="shared" si="2"/>
        <v>0</v>
      </c>
      <c r="O14" s="57">
        <f>SUMIF(Trades!$D$8:$D$1999,Position!K14,Trades!$B$8:$B$1999)</f>
        <v>0</v>
      </c>
      <c r="P14" s="58">
        <f>SUMIF(Trades!$D$8:$D$1999,Position!K14,Trades!$G$8:$G$1999)</f>
        <v>0</v>
      </c>
      <c r="Q14" s="59">
        <f>IF(O14&lt;&gt;0,N14-(P14/O14),0)</f>
        <v>0</v>
      </c>
      <c r="R14" s="60">
        <v>0</v>
      </c>
      <c r="S14" s="61">
        <v>1</v>
      </c>
    </row>
    <row r="15" spans="2:19" x14ac:dyDescent="0.2">
      <c r="B15" s="174" t="s">
        <v>79</v>
      </c>
      <c r="C15" s="175">
        <v>0</v>
      </c>
      <c r="D15" s="175">
        <v>0</v>
      </c>
      <c r="E15" s="176">
        <f>(D15+C15)/2</f>
        <v>0</v>
      </c>
      <c r="F15" s="57">
        <f>SUMIF(Trades!$D$8:$D$1999,Position!B15,Trades!$B$8:$B$1999)</f>
        <v>0</v>
      </c>
      <c r="G15" s="58">
        <f>SUMIF(Trades!$D$8:$D$1999,Position!B15,Trades!$G$8:$G$1999)</f>
        <v>0</v>
      </c>
      <c r="H15" s="59">
        <f t="shared" si="1"/>
        <v>0</v>
      </c>
      <c r="I15" s="107">
        <v>0</v>
      </c>
      <c r="J15" s="107">
        <v>1</v>
      </c>
      <c r="K15" s="177" t="s">
        <v>31</v>
      </c>
      <c r="L15" s="178">
        <f>SUM(L16:L20)</f>
        <v>6.25</v>
      </c>
      <c r="M15" s="178">
        <f>SUM(M16:M20)</f>
        <v>7.25</v>
      </c>
      <c r="N15" s="179">
        <f>SUM(N16:N20)</f>
        <v>6.75</v>
      </c>
      <c r="O15" s="44"/>
      <c r="P15" s="45"/>
      <c r="Q15" s="46" t="s">
        <v>56</v>
      </c>
      <c r="R15" s="62"/>
      <c r="S15" s="61" t="s">
        <v>59</v>
      </c>
    </row>
    <row r="16" spans="2:19" x14ac:dyDescent="0.2">
      <c r="B16" s="177" t="s">
        <v>18</v>
      </c>
      <c r="C16" s="178">
        <f>SUM(C17:C21)</f>
        <v>6.4</v>
      </c>
      <c r="D16" s="178">
        <f>SUM(D17:D21)</f>
        <v>7.5</v>
      </c>
      <c r="E16" s="179">
        <f>SUM(E17:E21)</f>
        <v>6.95</v>
      </c>
      <c r="F16" s="41"/>
      <c r="G16" s="42"/>
      <c r="H16" s="43"/>
      <c r="I16" s="62"/>
      <c r="J16" s="61"/>
      <c r="K16" s="168" t="s">
        <v>32</v>
      </c>
      <c r="L16" s="169">
        <v>0</v>
      </c>
      <c r="M16" s="169">
        <v>0</v>
      </c>
      <c r="N16" s="170">
        <f t="shared" si="2"/>
        <v>0</v>
      </c>
      <c r="O16" s="37">
        <f>SUMIF(Trades!$D$8:$D$1999,Position!K16,Trades!$B$8:$B$1999)</f>
        <v>0</v>
      </c>
      <c r="P16" s="38">
        <f>SUMIF(Trades!$D$8:$D$1999,Position!K16,Trades!$G$8:$G$1999)</f>
        <v>0</v>
      </c>
      <c r="Q16" s="55">
        <f t="shared" si="3"/>
        <v>0</v>
      </c>
      <c r="R16" s="60">
        <v>0</v>
      </c>
      <c r="S16" s="61">
        <v>1</v>
      </c>
    </row>
    <row r="17" spans="1:19" x14ac:dyDescent="0.2">
      <c r="B17" s="168" t="s">
        <v>19</v>
      </c>
      <c r="C17" s="169">
        <v>3.25</v>
      </c>
      <c r="D17" s="169">
        <v>3.75</v>
      </c>
      <c r="E17" s="170">
        <f>(D17+C17)/2</f>
        <v>3.5</v>
      </c>
      <c r="F17" s="37">
        <f>SUMIF(Trades!$D$8:$D$1999,Position!B17,Trades!$B$8:$B$1999)</f>
        <v>1750</v>
      </c>
      <c r="G17" s="38">
        <f>SUMIF(Trades!$D$8:$D$1999,Position!B17,Trades!$G$8:$G$1999)</f>
        <v>2000</v>
      </c>
      <c r="H17" s="55">
        <f>IF(F17&lt;&gt;0,E17-(G17/F17),0)</f>
        <v>2.3571428571428572</v>
      </c>
      <c r="I17" s="60">
        <v>1</v>
      </c>
      <c r="J17" s="61">
        <v>0</v>
      </c>
      <c r="K17" s="171" t="s">
        <v>47</v>
      </c>
      <c r="L17" s="172">
        <v>0</v>
      </c>
      <c r="M17" s="172">
        <v>0</v>
      </c>
      <c r="N17" s="173">
        <f t="shared" si="2"/>
        <v>0</v>
      </c>
      <c r="O17" s="39">
        <f>SUMIF(Trades!$D$8:$D$1999,Position!K17,Trades!$B$8:$B$1999)</f>
        <v>0</v>
      </c>
      <c r="P17" s="40">
        <f>SUMIF(Trades!$D$8:$D$1999,Position!K17,Trades!$G$8:$G$1999)</f>
        <v>0</v>
      </c>
      <c r="Q17" s="56">
        <f t="shared" si="3"/>
        <v>0</v>
      </c>
      <c r="R17" s="60">
        <v>1</v>
      </c>
      <c r="S17" s="61">
        <v>0</v>
      </c>
    </row>
    <row r="18" spans="1:19" x14ac:dyDescent="0.2">
      <c r="B18" s="171" t="s">
        <v>20</v>
      </c>
      <c r="C18" s="172">
        <v>3</v>
      </c>
      <c r="D18" s="172">
        <v>3.5</v>
      </c>
      <c r="E18" s="173">
        <f>(D18+C18)/2</f>
        <v>3.25</v>
      </c>
      <c r="F18" s="39">
        <f>SUMIF(Trades!$D$8:$D$1999,Position!B18,Trades!$B$8:$B$1999)</f>
        <v>-100</v>
      </c>
      <c r="G18" s="40">
        <f>SUMIF(Trades!$D$8:$D$1999,Position!B18,Trades!$G$8:$G$1999)</f>
        <v>-50</v>
      </c>
      <c r="H18" s="56">
        <f>IF(F18&lt;&gt;0,E18-(G18/F18),0)</f>
        <v>2.75</v>
      </c>
      <c r="I18" s="60">
        <v>1</v>
      </c>
      <c r="J18" s="61">
        <v>0</v>
      </c>
      <c r="K18" s="171" t="s">
        <v>46</v>
      </c>
      <c r="L18" s="172">
        <v>1.75</v>
      </c>
      <c r="M18" s="172">
        <v>2.25</v>
      </c>
      <c r="N18" s="173">
        <f t="shared" si="2"/>
        <v>2</v>
      </c>
      <c r="O18" s="39">
        <f>SUMIF(Trades!$D$8:$D$1999,Position!K18,Trades!$B$8:$B$1999)</f>
        <v>250</v>
      </c>
      <c r="P18" s="40">
        <f>SUMIF(Trades!$D$8:$D$1999,Position!K18,Trades!$G$8:$G$1999)</f>
        <v>225</v>
      </c>
      <c r="Q18" s="56">
        <f t="shared" si="3"/>
        <v>1.1000000000000001</v>
      </c>
      <c r="R18" s="60">
        <v>1</v>
      </c>
      <c r="S18" s="61">
        <v>0</v>
      </c>
    </row>
    <row r="19" spans="1:19" x14ac:dyDescent="0.2">
      <c r="B19" s="171" t="s">
        <v>21</v>
      </c>
      <c r="C19" s="172">
        <v>0</v>
      </c>
      <c r="D19" s="172">
        <v>0</v>
      </c>
      <c r="E19" s="173">
        <f>(D19+C19)/2</f>
        <v>0</v>
      </c>
      <c r="F19" s="39">
        <f>SUMIF(Trades!$D$8:$D$1999,Position!B19,Trades!$B$8:$B$1999)</f>
        <v>0</v>
      </c>
      <c r="G19" s="40">
        <f>SUMIF(Trades!$D$8:$D$1999,Position!B19,Trades!$G$8:$G$1999)</f>
        <v>125</v>
      </c>
      <c r="H19" s="56">
        <f>IF(F19&lt;&gt;0,E19-(G19/F19),0)</f>
        <v>0</v>
      </c>
      <c r="I19" s="60">
        <v>1</v>
      </c>
      <c r="J19" s="61">
        <v>0</v>
      </c>
      <c r="K19" s="171" t="s">
        <v>33</v>
      </c>
      <c r="L19" s="172">
        <v>0</v>
      </c>
      <c r="M19" s="172">
        <v>0</v>
      </c>
      <c r="N19" s="173">
        <f t="shared" si="2"/>
        <v>0</v>
      </c>
      <c r="O19" s="39">
        <f>SUMIF(Trades!$D$8:$D$1999,Position!K19,Trades!$B$8:$B$1999)</f>
        <v>1000</v>
      </c>
      <c r="P19" s="40">
        <f>SUMIF(Trades!$D$8:$D$1999,Position!K19,Trades!$G$8:$G$1999)</f>
        <v>-250</v>
      </c>
      <c r="Q19" s="56">
        <f>IF(O19&lt;&gt;0,N19-(P19/O19),0)</f>
        <v>0.25</v>
      </c>
      <c r="R19" s="60">
        <v>1</v>
      </c>
      <c r="S19" s="61">
        <v>0</v>
      </c>
    </row>
    <row r="20" spans="1:19" x14ac:dyDescent="0.2">
      <c r="B20" s="171" t="s">
        <v>43</v>
      </c>
      <c r="C20" s="172">
        <v>0</v>
      </c>
      <c r="D20" s="172">
        <v>0</v>
      </c>
      <c r="E20" s="173">
        <f>(D20+C20)/2</f>
        <v>0</v>
      </c>
      <c r="F20" s="39">
        <f>SUMIF(Trades!$D$8:$D$1999,Position!B20,Trades!$B$8:$B$1999)</f>
        <v>2000</v>
      </c>
      <c r="G20" s="40">
        <f>SUMIF(Trades!$D$8:$D$1999,Position!B20,Trades!$G$8:$G$1999)</f>
        <v>-300</v>
      </c>
      <c r="H20" s="56">
        <f>IF(F20&lt;&gt;0,E20-(G20/F20),0)</f>
        <v>0.15</v>
      </c>
      <c r="I20" s="60">
        <v>0</v>
      </c>
      <c r="J20" s="61">
        <v>1</v>
      </c>
      <c r="K20" s="174" t="s">
        <v>45</v>
      </c>
      <c r="L20" s="175">
        <v>4.5</v>
      </c>
      <c r="M20" s="175">
        <v>5</v>
      </c>
      <c r="N20" s="176">
        <f t="shared" si="2"/>
        <v>4.75</v>
      </c>
      <c r="O20" s="57">
        <f>SUMIF(Trades!$D$8:$D$1999,Position!K20,Trades!$B$8:$B$1999)</f>
        <v>1700</v>
      </c>
      <c r="P20" s="58">
        <f>SUMIF(Trades!$D$8:$D$1999,Position!K20,Trades!$G$8:$G$1999)</f>
        <v>50</v>
      </c>
      <c r="Q20" s="59">
        <f>IF(O20&lt;&gt;0,N20-(P20/O20),0)</f>
        <v>4.7205882352941178</v>
      </c>
      <c r="R20" s="60">
        <v>1</v>
      </c>
      <c r="S20" s="61">
        <v>0</v>
      </c>
    </row>
    <row r="21" spans="1:19" x14ac:dyDescent="0.2">
      <c r="B21" s="174" t="s">
        <v>44</v>
      </c>
      <c r="C21" s="175">
        <v>0.15</v>
      </c>
      <c r="D21" s="175">
        <v>0.25</v>
      </c>
      <c r="E21" s="176">
        <f>(D21+C21)/2</f>
        <v>0.2</v>
      </c>
      <c r="F21" s="57">
        <f>SUMIF(Trades!$D$8:$D$1999,Position!B21,Trades!$B$8:$B$1999)</f>
        <v>5000</v>
      </c>
      <c r="G21" s="58">
        <f>SUMIF(Trades!$D$8:$D$1999,Position!B21,Trades!$G$8:$G$1999)</f>
        <v>-349.99999999999994</v>
      </c>
      <c r="H21" s="59">
        <f>IF(F21&lt;&gt;0,E21-(G21/F21),0)</f>
        <v>0.27</v>
      </c>
      <c r="I21" s="60">
        <v>1</v>
      </c>
      <c r="J21" s="61">
        <v>0</v>
      </c>
      <c r="K21" s="29"/>
      <c r="L21" s="29"/>
      <c r="M21" s="29"/>
      <c r="N21" s="47"/>
      <c r="O21" s="47"/>
      <c r="P21" s="48"/>
      <c r="Q21" s="49"/>
      <c r="R21" s="29"/>
      <c r="S21" s="29"/>
    </row>
    <row r="22" spans="1:19" x14ac:dyDescent="0.2">
      <c r="B22" s="29"/>
      <c r="C22" s="29"/>
      <c r="D22" s="29"/>
      <c r="E22" s="29"/>
      <c r="F22" s="29"/>
      <c r="G22" s="50"/>
      <c r="H22" s="29"/>
      <c r="I22" s="29"/>
      <c r="J22" s="29"/>
      <c r="K22" s="29"/>
      <c r="L22" s="29"/>
      <c r="M22" s="29"/>
      <c r="N22" s="29"/>
      <c r="O22" s="29"/>
      <c r="P22" s="50"/>
      <c r="Q22" s="29"/>
      <c r="R22" s="29"/>
      <c r="S22" s="29"/>
    </row>
    <row r="23" spans="1:19" x14ac:dyDescent="0.2">
      <c r="A23" s="26" t="s">
        <v>37</v>
      </c>
      <c r="B23" s="73"/>
      <c r="C23" s="74" t="s">
        <v>71</v>
      </c>
      <c r="D23" s="74" t="s">
        <v>72</v>
      </c>
      <c r="E23" s="75" t="s">
        <v>2</v>
      </c>
      <c r="F23" s="67" t="s">
        <v>38</v>
      </c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</row>
    <row r="24" spans="1:19" x14ac:dyDescent="0.2">
      <c r="B24" s="76" t="s">
        <v>53</v>
      </c>
      <c r="C24" s="78">
        <f>SUM(C16,C9,C3,)</f>
        <v>15.15</v>
      </c>
      <c r="D24" s="79">
        <f>SUM(D16,D9,D3,)</f>
        <v>18.25</v>
      </c>
      <c r="E24" s="80">
        <f>SUM(E16,E9,E3,)</f>
        <v>16.7</v>
      </c>
      <c r="F24" s="68">
        <f>SUM(G4:G21)</f>
        <v>3202.5</v>
      </c>
      <c r="H24" s="52"/>
      <c r="I24" s="52"/>
      <c r="J24" s="52"/>
      <c r="K24" s="52"/>
      <c r="L24" s="51"/>
      <c r="M24" s="51"/>
      <c r="N24" s="51"/>
      <c r="O24" s="51"/>
      <c r="P24" s="51"/>
      <c r="Q24" s="51"/>
      <c r="R24" s="51"/>
      <c r="S24" s="51"/>
    </row>
    <row r="25" spans="1:19" ht="13.5" thickBot="1" x14ac:dyDescent="0.25">
      <c r="B25" s="76" t="s">
        <v>54</v>
      </c>
      <c r="C25" s="81">
        <f>SUM(L15,L9,L3)</f>
        <v>12.2</v>
      </c>
      <c r="D25" s="82">
        <f>SUM(M15,M9,M3)</f>
        <v>14.95</v>
      </c>
      <c r="E25" s="83">
        <f>SUM(N15,N9,N3)</f>
        <v>13.574999999999999</v>
      </c>
      <c r="F25" s="69">
        <f>SUM(P4:P20)</f>
        <v>-87.5</v>
      </c>
      <c r="H25" s="53"/>
      <c r="I25" s="53"/>
      <c r="J25" s="54" t="s">
        <v>73</v>
      </c>
      <c r="K25" s="71">
        <f>SUM(WinsTrades!I24:I199)</f>
        <v>0</v>
      </c>
      <c r="R25" s="29"/>
      <c r="S25" s="51"/>
    </row>
    <row r="26" spans="1:19" ht="13.5" thickTop="1" x14ac:dyDescent="0.2">
      <c r="B26" s="77" t="s">
        <v>52</v>
      </c>
      <c r="C26" s="84">
        <f>SUM(C17:C21,C10:C14,C4:C8,L4:L8,L10:L14,L16:L20)</f>
        <v>27.349999999999998</v>
      </c>
      <c r="D26" s="85">
        <f>SUM(D17:D21,D10:D14,D4:D8,M4:M8,M10:M14,M16:M20)</f>
        <v>33.200000000000003</v>
      </c>
      <c r="E26" s="86">
        <f>SUM(E17:E21,E10:E14,E4:E8,N4:N8,N10:N14,N16:N20)</f>
        <v>30.274999999999999</v>
      </c>
      <c r="F26" s="70">
        <f>(F24+F25)</f>
        <v>3115</v>
      </c>
      <c r="H26" s="53"/>
      <c r="I26" s="53"/>
      <c r="J26" s="54" t="s">
        <v>57</v>
      </c>
      <c r="K26" s="71">
        <f>-SUM(Trades!$I$8:$I$1999)</f>
        <v>-13372.5</v>
      </c>
      <c r="L26" s="28"/>
      <c r="R26" s="29"/>
      <c r="S26" s="51"/>
    </row>
    <row r="27" spans="1:19" x14ac:dyDescent="0.2">
      <c r="D27" s="28"/>
      <c r="E27" s="28"/>
      <c r="F27" s="28"/>
      <c r="J27" s="26"/>
      <c r="L27" s="28"/>
      <c r="R27" s="29"/>
      <c r="S27" s="51"/>
    </row>
    <row r="28" spans="1:19" x14ac:dyDescent="0.2">
      <c r="D28" s="28"/>
      <c r="E28" s="28"/>
      <c r="F28" s="28"/>
      <c r="J28" s="26"/>
      <c r="L28" s="28"/>
      <c r="R28" s="29"/>
      <c r="S28" s="51"/>
    </row>
    <row r="29" spans="1:19" x14ac:dyDescent="0.2">
      <c r="D29" s="28"/>
      <c r="E29" s="28"/>
      <c r="F29" s="28"/>
      <c r="J29" s="26"/>
      <c r="L29" s="28"/>
      <c r="R29" s="29"/>
      <c r="S29" s="51"/>
    </row>
    <row r="30" spans="1:19" x14ac:dyDescent="0.2">
      <c r="R30" s="29"/>
      <c r="S30" s="51"/>
    </row>
    <row r="31" spans="1:19" x14ac:dyDescent="0.2">
      <c r="R31" s="29"/>
      <c r="S31" s="51"/>
    </row>
    <row r="32" spans="1:19" x14ac:dyDescent="0.2">
      <c r="B32" s="26"/>
      <c r="R32" s="29"/>
      <c r="S32" s="29"/>
    </row>
    <row r="33" spans="2:19" x14ac:dyDescent="0.2">
      <c r="R33" s="29"/>
      <c r="S33" s="29"/>
    </row>
    <row r="34" spans="2:19" x14ac:dyDescent="0.2">
      <c r="R34" s="29"/>
      <c r="S34" s="29"/>
    </row>
    <row r="35" spans="2:19" x14ac:dyDescent="0.2">
      <c r="R35" s="29"/>
      <c r="S35" s="29"/>
    </row>
    <row r="36" spans="2:19" x14ac:dyDescent="0.2">
      <c r="R36" s="29"/>
      <c r="S36" s="29"/>
    </row>
    <row r="37" spans="2:19" x14ac:dyDescent="0.2">
      <c r="R37" s="29"/>
      <c r="S37" s="29"/>
    </row>
    <row r="38" spans="2:19" x14ac:dyDescent="0.2">
      <c r="R38" s="29"/>
      <c r="S38" s="29"/>
    </row>
    <row r="39" spans="2:19" x14ac:dyDescent="0.2">
      <c r="R39" s="29"/>
      <c r="S39" s="29"/>
    </row>
    <row r="40" spans="2:19" x14ac:dyDescent="0.2">
      <c r="R40" s="29"/>
      <c r="S40" s="29"/>
    </row>
    <row r="41" spans="2:19" x14ac:dyDescent="0.2">
      <c r="R41" s="29"/>
      <c r="S41" s="29"/>
    </row>
    <row r="42" spans="2:19" x14ac:dyDescent="0.2">
      <c r="R42" s="29"/>
      <c r="S42" s="29"/>
    </row>
    <row r="43" spans="2:19" x14ac:dyDescent="0.2">
      <c r="R43" s="29"/>
      <c r="S43" s="29"/>
    </row>
    <row r="44" spans="2:19" x14ac:dyDescent="0.2">
      <c r="R44" s="29"/>
      <c r="S44" s="29"/>
    </row>
    <row r="45" spans="2:19" x14ac:dyDescent="0.2">
      <c r="R45" s="29"/>
      <c r="S45" s="29"/>
    </row>
    <row r="46" spans="2:19" x14ac:dyDescent="0.2"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</row>
    <row r="47" spans="2:19" x14ac:dyDescent="0.2"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</row>
    <row r="52" spans="1:1" x14ac:dyDescent="0.2">
      <c r="A52" s="26" t="s">
        <v>56</v>
      </c>
    </row>
  </sheetData>
  <phoneticPr fontId="0" type="noConversion"/>
  <pageMargins left="0.75" right="0.75" top="1" bottom="1" header="0.5" footer="0.5"/>
  <pageSetup scale="50" orientation="portrait" horizontalDpi="4294967293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498"/>
  <sheetViews>
    <sheetView tabSelected="1" topLeftCell="A43" zoomScale="75" workbookViewId="0">
      <selection activeCell="C62" sqref="C62"/>
    </sheetView>
  </sheetViews>
  <sheetFormatPr defaultRowHeight="12.75" x14ac:dyDescent="0.2"/>
  <cols>
    <col min="4" max="4" width="11" customWidth="1"/>
    <col min="8" max="8" width="16.140625" customWidth="1"/>
    <col min="10" max="10" width="9.7109375" customWidth="1"/>
  </cols>
  <sheetData>
    <row r="1" spans="1:10" x14ac:dyDescent="0.2">
      <c r="A1" s="15"/>
      <c r="B1" s="15"/>
      <c r="C1" s="15"/>
      <c r="D1" s="15"/>
      <c r="E1" s="15"/>
      <c r="F1" s="15"/>
      <c r="G1" s="15"/>
    </row>
    <row r="2" spans="1:10" x14ac:dyDescent="0.2">
      <c r="A2" s="15"/>
      <c r="B2" s="15"/>
      <c r="C2" s="18"/>
      <c r="D2" s="15"/>
      <c r="E2" s="15"/>
      <c r="F2" s="15"/>
      <c r="G2" s="15"/>
    </row>
    <row r="3" spans="1:10" x14ac:dyDescent="0.2">
      <c r="A3" s="15"/>
      <c r="B3" s="15"/>
      <c r="C3" s="19"/>
      <c r="D3" s="15"/>
      <c r="E3" s="15"/>
      <c r="F3" s="15"/>
      <c r="G3" s="15"/>
    </row>
    <row r="4" spans="1:10" x14ac:dyDescent="0.2">
      <c r="A4" s="15"/>
      <c r="B4" s="15"/>
      <c r="C4" s="120" t="s">
        <v>153</v>
      </c>
      <c r="D4" s="15" t="s">
        <v>152</v>
      </c>
      <c r="E4" s="20"/>
      <c r="F4" s="15"/>
      <c r="G4" s="15"/>
    </row>
    <row r="5" spans="1:10" x14ac:dyDescent="0.2">
      <c r="A5" s="15"/>
      <c r="B5" s="15"/>
      <c r="C5" s="15"/>
      <c r="D5" s="15"/>
      <c r="E5" s="21"/>
      <c r="F5" s="15"/>
      <c r="G5" s="15"/>
    </row>
    <row r="6" spans="1:10" x14ac:dyDescent="0.2">
      <c r="A6" s="87" t="s">
        <v>74</v>
      </c>
      <c r="B6" s="15"/>
      <c r="C6" s="15"/>
      <c r="D6" s="15"/>
      <c r="E6" s="15"/>
      <c r="F6" s="15"/>
      <c r="G6" s="15"/>
    </row>
    <row r="7" spans="1:10" x14ac:dyDescent="0.2">
      <c r="A7" s="15"/>
      <c r="B7" s="15"/>
      <c r="C7" s="15"/>
      <c r="D7" s="15"/>
      <c r="E7" s="15"/>
      <c r="F7" s="15"/>
      <c r="G7" s="22"/>
    </row>
    <row r="8" spans="1:10" x14ac:dyDescent="0.2">
      <c r="A8" s="23" t="s">
        <v>3</v>
      </c>
      <c r="B8" s="24" t="s">
        <v>4</v>
      </c>
      <c r="C8" s="24" t="s">
        <v>5</v>
      </c>
      <c r="D8" s="24" t="s">
        <v>0</v>
      </c>
      <c r="E8" s="24" t="s">
        <v>1</v>
      </c>
      <c r="F8" s="25" t="s">
        <v>2</v>
      </c>
      <c r="G8" s="25" t="s">
        <v>39</v>
      </c>
      <c r="H8" s="4" t="s">
        <v>55</v>
      </c>
      <c r="I8" s="6" t="s">
        <v>58</v>
      </c>
      <c r="J8" t="s">
        <v>67</v>
      </c>
    </row>
    <row r="9" spans="1:10" x14ac:dyDescent="0.2">
      <c r="A9" s="14">
        <v>37020</v>
      </c>
      <c r="B9" s="15">
        <v>2000</v>
      </c>
      <c r="C9" s="223">
        <v>2.5</v>
      </c>
      <c r="D9" s="17" t="s">
        <v>109</v>
      </c>
      <c r="E9" s="15" t="s">
        <v>141</v>
      </c>
      <c r="F9" s="12">
        <f>SUMIF(Position!$B$3:$B$21,Trades!D9,Position!$E$3:$E$21)+SUMIF(Position!$K$3:$K$20,Trades!D9,Position!$N$3:$N$20)</f>
        <v>3.5</v>
      </c>
      <c r="G9" s="13">
        <f t="shared" ref="G9:G40" si="0">(F9-C9)*B9</f>
        <v>2000</v>
      </c>
      <c r="H9" s="11" t="str">
        <f t="shared" ref="H9:H39" si="1">D9&amp;E9</f>
        <v>denvermaggi</v>
      </c>
      <c r="I9" s="11">
        <f t="shared" ref="I9:I72" si="2">B9*C9</f>
        <v>5000</v>
      </c>
      <c r="J9" s="13">
        <f>(30-C9)*B9</f>
        <v>55000</v>
      </c>
    </row>
    <row r="10" spans="1:10" x14ac:dyDescent="0.2">
      <c r="A10" s="14">
        <v>37019</v>
      </c>
      <c r="B10" s="15">
        <v>1000</v>
      </c>
      <c r="C10" s="223">
        <v>0.25</v>
      </c>
      <c r="D10" s="17" t="s">
        <v>86</v>
      </c>
      <c r="E10" s="15" t="s">
        <v>164</v>
      </c>
      <c r="F10" s="12">
        <f>SUMIF(Position!$B$3:$B$21,Trades!D10,Position!$E$3:$E$21)+SUMIF(Position!$K$3:$K$20,Trades!D10,Position!$N$3:$N$20)</f>
        <v>0</v>
      </c>
      <c r="G10" s="13">
        <f t="shared" si="0"/>
        <v>-250</v>
      </c>
      <c r="H10" s="11" t="str">
        <f t="shared" si="1"/>
        <v>carolinatony</v>
      </c>
      <c r="I10" s="11">
        <f t="shared" si="2"/>
        <v>250</v>
      </c>
      <c r="J10" s="13">
        <f t="shared" ref="J10:J73" si="3">(30-C10)*B10</f>
        <v>29750</v>
      </c>
    </row>
    <row r="11" spans="1:10" x14ac:dyDescent="0.2">
      <c r="A11" s="14">
        <v>37032</v>
      </c>
      <c r="B11" s="15">
        <v>500</v>
      </c>
      <c r="C11" s="223">
        <v>5</v>
      </c>
      <c r="D11" s="17" t="s">
        <v>131</v>
      </c>
      <c r="E11" s="15" t="s">
        <v>96</v>
      </c>
      <c r="F11" s="12">
        <f>SUMIF(Position!$B$3:$B$21,Trades!D11,Position!$E$3:$E$21)+SUMIF(Position!$K$3:$K$20,Trades!D11,Position!$N$3:$N$20)</f>
        <v>4.75</v>
      </c>
      <c r="G11" s="13">
        <f t="shared" si="0"/>
        <v>-125</v>
      </c>
      <c r="H11" s="11" t="str">
        <f t="shared" si="1"/>
        <v>ramsjavier</v>
      </c>
      <c r="I11" s="11">
        <f t="shared" si="2"/>
        <v>2500</v>
      </c>
      <c r="J11" s="13">
        <f t="shared" si="3"/>
        <v>12500</v>
      </c>
    </row>
    <row r="12" spans="1:10" x14ac:dyDescent="0.2">
      <c r="A12" s="14">
        <v>37040</v>
      </c>
      <c r="B12" s="15">
        <v>-500</v>
      </c>
      <c r="C12" s="223">
        <v>1.25</v>
      </c>
      <c r="D12" s="17" t="s">
        <v>98</v>
      </c>
      <c r="E12" s="15" t="s">
        <v>164</v>
      </c>
      <c r="F12" s="12">
        <f>SUMIF(Position!$B$3:$B$21,Trades!D12,Position!$E$3:$E$21)+SUMIF(Position!$K$3:$K$20,Trades!D12,Position!$N$3:$N$20)</f>
        <v>0.5</v>
      </c>
      <c r="G12" s="13">
        <f t="shared" si="0"/>
        <v>375</v>
      </c>
      <c r="H12" s="11" t="str">
        <f t="shared" si="1"/>
        <v>jacksonvilletony</v>
      </c>
      <c r="I12" s="11">
        <f t="shared" si="2"/>
        <v>-625</v>
      </c>
      <c r="J12" s="13">
        <f t="shared" si="3"/>
        <v>-14375</v>
      </c>
    </row>
    <row r="13" spans="1:10" x14ac:dyDescent="0.2">
      <c r="A13" s="14">
        <v>37040</v>
      </c>
      <c r="B13" s="15">
        <v>-500</v>
      </c>
      <c r="C13" s="223">
        <v>4.25</v>
      </c>
      <c r="D13" s="17" t="s">
        <v>113</v>
      </c>
      <c r="E13" s="15" t="s">
        <v>164</v>
      </c>
      <c r="F13" s="12">
        <f>SUMIF(Position!$B$3:$B$21,Trades!D13,Position!$E$3:$E$21)+SUMIF(Position!$K$3:$K$20,Trades!D13,Position!$N$3:$N$20)</f>
        <v>3.875</v>
      </c>
      <c r="G13" s="13">
        <f t="shared" si="0"/>
        <v>187.5</v>
      </c>
      <c r="H13" s="11" t="str">
        <f t="shared" si="1"/>
        <v>baltimoretony</v>
      </c>
      <c r="I13" s="11">
        <f t="shared" si="2"/>
        <v>-2125</v>
      </c>
      <c r="J13" s="13">
        <f t="shared" si="3"/>
        <v>-12875</v>
      </c>
    </row>
    <row r="14" spans="1:10" x14ac:dyDescent="0.2">
      <c r="A14" s="14">
        <v>37040</v>
      </c>
      <c r="B14" s="15">
        <v>1000</v>
      </c>
      <c r="C14" s="223">
        <v>1</v>
      </c>
      <c r="D14" s="17" t="s">
        <v>91</v>
      </c>
      <c r="E14" s="15" t="s">
        <v>164</v>
      </c>
      <c r="F14" s="12">
        <f>SUMIF(Position!$B$3:$B$21,Trades!D14,Position!$E$3:$E$21)+SUMIF(Position!$K$3:$K$20,Trades!D14,Position!$N$3:$N$20)</f>
        <v>0.5</v>
      </c>
      <c r="G14" s="13">
        <f t="shared" si="0"/>
        <v>-500</v>
      </c>
      <c r="H14" s="11" t="str">
        <f t="shared" si="1"/>
        <v>giantstony</v>
      </c>
      <c r="I14" s="11">
        <f t="shared" si="2"/>
        <v>1000</v>
      </c>
      <c r="J14" s="13">
        <f t="shared" si="3"/>
        <v>29000</v>
      </c>
    </row>
    <row r="15" spans="1:10" x14ac:dyDescent="0.2">
      <c r="A15" s="14">
        <v>36675</v>
      </c>
      <c r="B15" s="15">
        <v>2000</v>
      </c>
      <c r="C15" s="223">
        <v>0.8</v>
      </c>
      <c r="D15" s="17" t="s">
        <v>117</v>
      </c>
      <c r="E15" s="15" t="s">
        <v>96</v>
      </c>
      <c r="F15" s="12">
        <f>SUMIF(Position!$B$3:$B$21,Trades!D15,Position!$E$3:$E$21)+SUMIF(Position!$K$3:$K$20,Trades!D15,Position!$N$3:$N$20)</f>
        <v>1.125</v>
      </c>
      <c r="G15" s="13">
        <f t="shared" si="0"/>
        <v>649.99999999999989</v>
      </c>
      <c r="H15" s="11" t="str">
        <f t="shared" si="1"/>
        <v>philadelphiajavier</v>
      </c>
      <c r="I15" s="11">
        <f t="shared" si="2"/>
        <v>1600</v>
      </c>
      <c r="J15" s="13">
        <f t="shared" si="3"/>
        <v>58400</v>
      </c>
    </row>
    <row r="16" spans="1:10" x14ac:dyDescent="0.2">
      <c r="A16" s="14">
        <v>37048</v>
      </c>
      <c r="B16" s="15">
        <v>-500</v>
      </c>
      <c r="C16" s="223">
        <v>1</v>
      </c>
      <c r="D16" s="17" t="s">
        <v>117</v>
      </c>
      <c r="E16" s="15" t="s">
        <v>164</v>
      </c>
      <c r="F16" s="12">
        <f>SUMIF(Position!$B$3:$B$21,Trades!D16,Position!$E$3:$E$21)+SUMIF(Position!$K$3:$K$20,Trades!D16,Position!$N$3:$N$20)</f>
        <v>1.125</v>
      </c>
      <c r="G16" s="13">
        <f t="shared" si="0"/>
        <v>-62.5</v>
      </c>
      <c r="H16" s="11" t="str">
        <f t="shared" si="1"/>
        <v>philadelphiatony</v>
      </c>
      <c r="I16" s="11">
        <f t="shared" si="2"/>
        <v>-500</v>
      </c>
      <c r="J16" s="13">
        <f t="shared" si="3"/>
        <v>-14500</v>
      </c>
    </row>
    <row r="17" spans="1:11" x14ac:dyDescent="0.2">
      <c r="A17" s="14">
        <v>37060</v>
      </c>
      <c r="B17" s="15">
        <v>-500</v>
      </c>
      <c r="C17" s="223">
        <v>4.5</v>
      </c>
      <c r="D17" s="17" t="s">
        <v>85</v>
      </c>
      <c r="E17" s="15" t="s">
        <v>164</v>
      </c>
      <c r="F17" s="12">
        <f>SUMIF(Position!$B$3:$B$21,Trades!D17,Position!$E$3:$E$21)+SUMIF(Position!$K$3:$K$20,Trades!D17,Position!$N$3:$N$20)</f>
        <v>3.25</v>
      </c>
      <c r="G17" s="13">
        <f t="shared" si="0"/>
        <v>625</v>
      </c>
      <c r="H17" s="11" t="str">
        <f t="shared" si="1"/>
        <v>buckstony</v>
      </c>
      <c r="I17" s="11">
        <f t="shared" si="2"/>
        <v>-2250</v>
      </c>
      <c r="J17" s="13">
        <f t="shared" si="3"/>
        <v>-12750</v>
      </c>
    </row>
    <row r="18" spans="1:11" x14ac:dyDescent="0.2">
      <c r="A18" s="14">
        <v>37068</v>
      </c>
      <c r="B18" s="15">
        <v>1000</v>
      </c>
      <c r="C18" s="223">
        <v>0.75</v>
      </c>
      <c r="D18" s="17" t="s">
        <v>91</v>
      </c>
      <c r="E18" s="15" t="s">
        <v>96</v>
      </c>
      <c r="F18" s="12">
        <f>SUMIF(Position!$B$3:$B$21,Trades!D18,Position!$E$3:$E$21)+SUMIF(Position!$K$3:$K$20,Trades!D18,Position!$N$3:$N$20)</f>
        <v>0.5</v>
      </c>
      <c r="G18" s="13">
        <f t="shared" si="0"/>
        <v>-250</v>
      </c>
      <c r="H18" s="11" t="str">
        <f t="shared" si="1"/>
        <v>giantsjavier</v>
      </c>
      <c r="I18" s="11">
        <f t="shared" si="2"/>
        <v>750</v>
      </c>
      <c r="J18" s="13">
        <f t="shared" si="3"/>
        <v>29250</v>
      </c>
    </row>
    <row r="19" spans="1:11" x14ac:dyDescent="0.2">
      <c r="A19" s="14">
        <v>37069</v>
      </c>
      <c r="B19" s="15">
        <v>1000</v>
      </c>
      <c r="C19" s="223">
        <v>0.15</v>
      </c>
      <c r="D19" s="17" t="s">
        <v>108</v>
      </c>
      <c r="E19" s="15" t="s">
        <v>164</v>
      </c>
      <c r="F19" s="12">
        <f>SUMIF(Position!$B$3:$B$21,Trades!D19,Position!$E$3:$E$21)+SUMIF(Position!$K$3:$K$20,Trades!D19,Position!$N$3:$N$20)</f>
        <v>0</v>
      </c>
      <c r="G19" s="13">
        <f t="shared" si="0"/>
        <v>-150</v>
      </c>
      <c r="H19" s="11" t="str">
        <f t="shared" si="1"/>
        <v>chiefstony</v>
      </c>
      <c r="I19" s="11">
        <f t="shared" si="2"/>
        <v>150</v>
      </c>
      <c r="J19" s="13">
        <f t="shared" si="3"/>
        <v>29850</v>
      </c>
    </row>
    <row r="20" spans="1:11" x14ac:dyDescent="0.2">
      <c r="A20" s="14">
        <v>37069</v>
      </c>
      <c r="B20" s="15">
        <v>-500</v>
      </c>
      <c r="C20" s="223">
        <v>0.75</v>
      </c>
      <c r="D20" s="17" t="s">
        <v>102</v>
      </c>
      <c r="E20" s="15" t="s">
        <v>164</v>
      </c>
      <c r="F20" s="12">
        <f>SUMIF(Position!$B$3:$B$21,Trades!D20,Position!$E$3:$E$21)+SUMIF(Position!$K$3:$K$20,Trades!D20,Position!$N$3:$N$20)</f>
        <v>0</v>
      </c>
      <c r="G20" s="13">
        <f t="shared" si="0"/>
        <v>375</v>
      </c>
      <c r="H20" s="11" t="str">
        <f t="shared" si="1"/>
        <v>seattletony</v>
      </c>
      <c r="I20" s="11">
        <f t="shared" si="2"/>
        <v>-375</v>
      </c>
      <c r="J20" s="13">
        <f t="shared" si="3"/>
        <v>-14625</v>
      </c>
    </row>
    <row r="21" spans="1:11" x14ac:dyDescent="0.2">
      <c r="A21" s="14">
        <v>37088</v>
      </c>
      <c r="B21" s="15">
        <v>500</v>
      </c>
      <c r="C21" s="223">
        <v>4.75</v>
      </c>
      <c r="D21" s="17" t="s">
        <v>131</v>
      </c>
      <c r="E21" s="15" t="s">
        <v>164</v>
      </c>
      <c r="F21" s="12">
        <f>SUMIF(Position!$B$3:$B$21,Trades!D21,Position!$E$3:$E$21)+SUMIF(Position!$K$3:$K$20,Trades!D21,Position!$N$3:$N$20)</f>
        <v>4.75</v>
      </c>
      <c r="G21" s="13">
        <f t="shared" si="0"/>
        <v>0</v>
      </c>
      <c r="H21" s="11" t="str">
        <f t="shared" si="1"/>
        <v>ramstony</v>
      </c>
      <c r="I21" s="11">
        <f t="shared" si="2"/>
        <v>2375</v>
      </c>
      <c r="J21" s="13">
        <f t="shared" si="3"/>
        <v>12625</v>
      </c>
    </row>
    <row r="22" spans="1:11" x14ac:dyDescent="0.2">
      <c r="A22" s="14">
        <v>37088</v>
      </c>
      <c r="B22" s="15">
        <v>-500</v>
      </c>
      <c r="C22" s="223">
        <v>3.75</v>
      </c>
      <c r="D22" s="17" t="s">
        <v>113</v>
      </c>
      <c r="E22" s="15" t="s">
        <v>164</v>
      </c>
      <c r="F22" s="12">
        <f>SUMIF(Position!$B$3:$B$21,Trades!D22,Position!$E$3:$E$21)+SUMIF(Position!$K$3:$K$20,Trades!D22,Position!$N$3:$N$20)</f>
        <v>3.875</v>
      </c>
      <c r="G22" s="13">
        <f t="shared" si="0"/>
        <v>-62.5</v>
      </c>
      <c r="H22" s="11" t="str">
        <f t="shared" si="1"/>
        <v>baltimoretony</v>
      </c>
      <c r="I22" s="11">
        <f t="shared" si="2"/>
        <v>-1875</v>
      </c>
      <c r="J22" s="13">
        <f t="shared" si="3"/>
        <v>-13125</v>
      </c>
    </row>
    <row r="23" spans="1:11" x14ac:dyDescent="0.2">
      <c r="A23" s="14">
        <v>37090</v>
      </c>
      <c r="B23" s="15">
        <v>300</v>
      </c>
      <c r="C23" s="223">
        <v>4.25</v>
      </c>
      <c r="D23" s="17" t="s">
        <v>85</v>
      </c>
      <c r="E23" s="15" t="s">
        <v>96</v>
      </c>
      <c r="F23" s="12">
        <f>SUMIF(Position!$B$3:$B$21,Trades!D23,Position!$E$3:$E$21)+SUMIF(Position!$K$3:$K$20,Trades!D23,Position!$N$3:$N$20)</f>
        <v>3.25</v>
      </c>
      <c r="G23" s="13">
        <f t="shared" si="0"/>
        <v>-300</v>
      </c>
      <c r="H23" s="11" t="str">
        <f t="shared" si="1"/>
        <v>bucksjavier</v>
      </c>
      <c r="I23" s="11">
        <f t="shared" si="2"/>
        <v>1275</v>
      </c>
      <c r="J23" s="13">
        <f t="shared" si="3"/>
        <v>7725</v>
      </c>
    </row>
    <row r="24" spans="1:11" x14ac:dyDescent="0.2">
      <c r="A24" s="14">
        <v>37097</v>
      </c>
      <c r="B24" s="15">
        <v>200</v>
      </c>
      <c r="C24" s="223">
        <v>0</v>
      </c>
      <c r="D24" s="17" t="s">
        <v>113</v>
      </c>
      <c r="E24" s="15" t="s">
        <v>96</v>
      </c>
      <c r="F24" s="12">
        <f>SUMIF(Position!$B$3:$B$21,Trades!D24,Position!$E$3:$E$21)+SUMIF(Position!$K$3:$K$20,Trades!D24,Position!$N$3:$N$20)</f>
        <v>3.875</v>
      </c>
      <c r="G24" s="13">
        <f t="shared" si="0"/>
        <v>775</v>
      </c>
      <c r="H24" s="11" t="str">
        <f t="shared" si="1"/>
        <v>baltimorejavier</v>
      </c>
      <c r="I24" s="11">
        <f t="shared" si="2"/>
        <v>0</v>
      </c>
      <c r="J24" s="13">
        <f t="shared" si="3"/>
        <v>6000</v>
      </c>
      <c r="K24" t="s">
        <v>165</v>
      </c>
    </row>
    <row r="25" spans="1:11" x14ac:dyDescent="0.2">
      <c r="A25" s="14">
        <v>37098</v>
      </c>
      <c r="B25" s="15">
        <v>2000</v>
      </c>
      <c r="C25" s="223">
        <v>0.3</v>
      </c>
      <c r="D25" s="17" t="s">
        <v>87</v>
      </c>
      <c r="E25" s="15" t="s">
        <v>164</v>
      </c>
      <c r="F25" s="12">
        <f>SUMIF(Position!$B$3:$B$21,Trades!D25,Position!$E$3:$E$21)+SUMIF(Position!$K$3:$K$20,Trades!D25,Position!$N$3:$N$20)</f>
        <v>0.2</v>
      </c>
      <c r="G25" s="13">
        <f t="shared" si="0"/>
        <v>-199.99999999999994</v>
      </c>
      <c r="H25" s="11" t="str">
        <f t="shared" si="1"/>
        <v>chargerstony</v>
      </c>
      <c r="I25" s="11">
        <f t="shared" si="2"/>
        <v>600</v>
      </c>
      <c r="J25" s="13">
        <f t="shared" si="3"/>
        <v>59400</v>
      </c>
    </row>
    <row r="26" spans="1:11" x14ac:dyDescent="0.2">
      <c r="A26" s="14">
        <v>37098</v>
      </c>
      <c r="B26" s="15">
        <v>-500</v>
      </c>
      <c r="C26" s="223">
        <v>1.25</v>
      </c>
      <c r="D26" s="17" t="s">
        <v>117</v>
      </c>
      <c r="E26" s="15" t="s">
        <v>164</v>
      </c>
      <c r="F26" s="12">
        <f>SUMIF(Position!$B$3:$B$21,Trades!D26,Position!$E$3:$E$21)+SUMIF(Position!$K$3:$K$20,Trades!D26,Position!$N$3:$N$20)</f>
        <v>1.125</v>
      </c>
      <c r="G26" s="13">
        <f t="shared" si="0"/>
        <v>62.5</v>
      </c>
      <c r="H26" s="11" t="str">
        <f t="shared" si="1"/>
        <v>philadelphiatony</v>
      </c>
      <c r="I26" s="11">
        <f t="shared" si="2"/>
        <v>-625</v>
      </c>
      <c r="J26" s="13">
        <f t="shared" si="3"/>
        <v>-14375</v>
      </c>
    </row>
    <row r="27" spans="1:11" x14ac:dyDescent="0.2">
      <c r="A27" s="14">
        <v>37098</v>
      </c>
      <c r="B27" s="15">
        <v>1000</v>
      </c>
      <c r="C27" s="223">
        <v>0.75</v>
      </c>
      <c r="D27" s="17" t="s">
        <v>100</v>
      </c>
      <c r="E27" s="15" t="s">
        <v>143</v>
      </c>
      <c r="F27" s="12">
        <f>SUMIF(Position!$B$3:$B$21,Trades!D27,Position!$E$3:$E$21)+SUMIF(Position!$K$3:$K$20,Trades!D27,Position!$N$3:$N$20)</f>
        <v>0.7</v>
      </c>
      <c r="G27" s="13">
        <f t="shared" si="0"/>
        <v>-50.000000000000043</v>
      </c>
      <c r="H27" s="11" t="str">
        <f t="shared" si="1"/>
        <v>minnesotacarlitz</v>
      </c>
      <c r="I27" s="11">
        <f t="shared" si="2"/>
        <v>750</v>
      </c>
      <c r="J27" s="13">
        <f t="shared" si="3"/>
        <v>29250</v>
      </c>
    </row>
    <row r="28" spans="1:11" x14ac:dyDescent="0.2">
      <c r="A28" s="14">
        <v>37104</v>
      </c>
      <c r="B28" s="15">
        <v>500</v>
      </c>
      <c r="C28" s="223">
        <v>3</v>
      </c>
      <c r="D28" s="17" t="s">
        <v>112</v>
      </c>
      <c r="E28" s="15" t="s">
        <v>164</v>
      </c>
      <c r="F28" s="12">
        <f>SUMIF(Position!$B$3:$B$21,Trades!D28,Position!$E$3:$E$21)+SUMIF(Position!$K$3:$K$20,Trades!D28,Position!$N$3:$N$20)</f>
        <v>1.625</v>
      </c>
      <c r="G28" s="13">
        <f t="shared" si="0"/>
        <v>-687.5</v>
      </c>
      <c r="H28" s="11" t="str">
        <f t="shared" si="1"/>
        <v>tennesseetony</v>
      </c>
      <c r="I28" s="11">
        <f t="shared" si="2"/>
        <v>1500</v>
      </c>
      <c r="J28" s="13">
        <f t="shared" si="3"/>
        <v>13500</v>
      </c>
    </row>
    <row r="29" spans="1:11" x14ac:dyDescent="0.2">
      <c r="A29" s="14">
        <v>37104</v>
      </c>
      <c r="B29" s="15">
        <v>250</v>
      </c>
      <c r="C29" s="223">
        <v>0.55000000000000004</v>
      </c>
      <c r="D29" s="17" t="s">
        <v>100</v>
      </c>
      <c r="E29" s="15" t="s">
        <v>164</v>
      </c>
      <c r="F29" s="12">
        <f>SUMIF(Position!$B$3:$B$21,Trades!D29,Position!$E$3:$E$21)+SUMIF(Position!$K$3:$K$20,Trades!D29,Position!$N$3:$N$20)</f>
        <v>0.7</v>
      </c>
      <c r="G29" s="13">
        <f t="shared" si="0"/>
        <v>37.499999999999979</v>
      </c>
      <c r="H29" s="11" t="str">
        <f t="shared" si="1"/>
        <v>minnesotatony</v>
      </c>
      <c r="I29" s="11">
        <f t="shared" si="2"/>
        <v>137.5</v>
      </c>
      <c r="J29" s="13">
        <f t="shared" si="3"/>
        <v>7362.5</v>
      </c>
    </row>
    <row r="30" spans="1:11" x14ac:dyDescent="0.2">
      <c r="A30" s="14">
        <v>37111</v>
      </c>
      <c r="B30" s="15">
        <v>250</v>
      </c>
      <c r="C30" s="223">
        <v>1</v>
      </c>
      <c r="D30" s="17" t="s">
        <v>117</v>
      </c>
      <c r="E30" s="15" t="s">
        <v>138</v>
      </c>
      <c r="F30" s="12">
        <f>SUMIF(Position!$B$3:$B$21,Trades!D30,Position!$E$3:$E$21)+SUMIF(Position!$K$3:$K$20,Trades!D30,Position!$N$3:$N$20)</f>
        <v>1.125</v>
      </c>
      <c r="G30" s="13">
        <f t="shared" si="0"/>
        <v>31.25</v>
      </c>
      <c r="H30" s="11" t="str">
        <f t="shared" si="1"/>
        <v>philadelphiafox</v>
      </c>
      <c r="I30" s="11">
        <f t="shared" si="2"/>
        <v>250</v>
      </c>
      <c r="J30" s="13">
        <f t="shared" si="3"/>
        <v>7250</v>
      </c>
    </row>
    <row r="31" spans="1:11" x14ac:dyDescent="0.2">
      <c r="A31" s="14">
        <v>37111</v>
      </c>
      <c r="B31" s="15">
        <v>1000</v>
      </c>
      <c r="C31" s="223">
        <v>0.25</v>
      </c>
      <c r="D31" s="17" t="s">
        <v>87</v>
      </c>
      <c r="E31" s="15" t="s">
        <v>138</v>
      </c>
      <c r="F31" s="12">
        <f>SUMIF(Position!$B$3:$B$21,Trades!D31,Position!$E$3:$E$21)+SUMIF(Position!$K$3:$K$20,Trades!D31,Position!$N$3:$N$20)</f>
        <v>0.2</v>
      </c>
      <c r="G31" s="13">
        <f t="shared" si="0"/>
        <v>-49.999999999999986</v>
      </c>
      <c r="H31" s="11" t="str">
        <f t="shared" si="1"/>
        <v>chargersfox</v>
      </c>
      <c r="I31" s="11">
        <f t="shared" si="2"/>
        <v>250</v>
      </c>
      <c r="J31" s="13">
        <f t="shared" si="3"/>
        <v>29750</v>
      </c>
    </row>
    <row r="32" spans="1:11" x14ac:dyDescent="0.2">
      <c r="A32" s="14">
        <v>37111</v>
      </c>
      <c r="B32" s="15">
        <v>1000</v>
      </c>
      <c r="C32" s="223">
        <v>0.25</v>
      </c>
      <c r="D32" s="17" t="s">
        <v>87</v>
      </c>
      <c r="E32" s="15" t="s">
        <v>167</v>
      </c>
      <c r="F32" s="12">
        <f>SUMIF(Position!$B$3:$B$21,Trades!D32,Position!$E$3:$E$21)+SUMIF(Position!$K$3:$K$20,Trades!D32,Position!$N$3:$N$20)</f>
        <v>0.2</v>
      </c>
      <c r="G32" s="13">
        <f t="shared" si="0"/>
        <v>-49.999999999999986</v>
      </c>
      <c r="H32" s="11" t="str">
        <f t="shared" si="1"/>
        <v>chargersmasek</v>
      </c>
      <c r="I32" s="11">
        <f t="shared" si="2"/>
        <v>250</v>
      </c>
      <c r="J32" s="13">
        <f t="shared" si="3"/>
        <v>29750</v>
      </c>
    </row>
    <row r="33" spans="1:10" x14ac:dyDescent="0.2">
      <c r="A33" s="14">
        <v>37111</v>
      </c>
      <c r="B33" s="15">
        <v>1000</v>
      </c>
      <c r="C33" s="223">
        <v>1</v>
      </c>
      <c r="D33" s="17" t="s">
        <v>117</v>
      </c>
      <c r="E33" s="15" t="s">
        <v>167</v>
      </c>
      <c r="F33" s="12">
        <f>SUMIF(Position!$B$3:$B$21,Trades!D33,Position!$E$3:$E$21)+SUMIF(Position!$K$3:$K$20,Trades!D33,Position!$N$3:$N$20)</f>
        <v>1.125</v>
      </c>
      <c r="G33" s="13">
        <f t="shared" si="0"/>
        <v>125</v>
      </c>
      <c r="H33" s="11" t="str">
        <f t="shared" si="1"/>
        <v>philadelphiamasek</v>
      </c>
      <c r="I33" s="11">
        <f t="shared" si="2"/>
        <v>1000</v>
      </c>
      <c r="J33" s="13">
        <f t="shared" si="3"/>
        <v>29000</v>
      </c>
    </row>
    <row r="34" spans="1:10" x14ac:dyDescent="0.2">
      <c r="A34" s="14">
        <v>37111</v>
      </c>
      <c r="B34" s="15">
        <v>-200</v>
      </c>
      <c r="C34" s="223">
        <v>5</v>
      </c>
      <c r="D34" s="17" t="s">
        <v>113</v>
      </c>
      <c r="E34" s="15" t="s">
        <v>129</v>
      </c>
      <c r="F34" s="12">
        <f>SUMIF(Position!$B$3:$B$21,Trades!D34,Position!$E$3:$E$21)+SUMIF(Position!$K$3:$K$20,Trades!D34,Position!$N$3:$N$20)</f>
        <v>3.875</v>
      </c>
      <c r="G34" s="13">
        <f t="shared" si="0"/>
        <v>225</v>
      </c>
      <c r="H34" s="11" t="str">
        <f t="shared" si="1"/>
        <v>baltimorekammer</v>
      </c>
      <c r="I34" s="11">
        <f t="shared" si="2"/>
        <v>-1000</v>
      </c>
      <c r="J34" s="13">
        <f t="shared" si="3"/>
        <v>-5000</v>
      </c>
    </row>
    <row r="35" spans="1:10" x14ac:dyDescent="0.2">
      <c r="A35" s="14">
        <v>37111</v>
      </c>
      <c r="B35" s="15">
        <v>2000</v>
      </c>
      <c r="C35" s="223">
        <v>0.4</v>
      </c>
      <c r="D35" s="17" t="s">
        <v>90</v>
      </c>
      <c r="E35" s="15" t="s">
        <v>164</v>
      </c>
      <c r="F35" s="12">
        <f>SUMIF(Position!$B$3:$B$21,Trades!D35,Position!$E$3:$E$21)+SUMIF(Position!$K$3:$K$20,Trades!D35,Position!$N$3:$N$20)</f>
        <v>0</v>
      </c>
      <c r="G35" s="13">
        <f t="shared" si="0"/>
        <v>-800</v>
      </c>
      <c r="H35" s="11" t="str">
        <f t="shared" si="1"/>
        <v>detroittony</v>
      </c>
      <c r="I35" s="11">
        <f t="shared" si="2"/>
        <v>800</v>
      </c>
      <c r="J35" s="13">
        <f t="shared" si="3"/>
        <v>59200</v>
      </c>
    </row>
    <row r="36" spans="1:10" x14ac:dyDescent="0.2">
      <c r="A36" s="14">
        <v>37112</v>
      </c>
      <c r="B36" s="15">
        <v>-100</v>
      </c>
      <c r="C36" s="223">
        <v>2.75</v>
      </c>
      <c r="D36" s="17" t="s">
        <v>122</v>
      </c>
      <c r="E36" s="15" t="s">
        <v>138</v>
      </c>
      <c r="F36" s="12">
        <f>SUMIF(Position!$B$3:$B$21,Trades!D36,Position!$E$3:$E$21)+SUMIF(Position!$K$3:$K$20,Trades!D36,Position!$N$3:$N$20)</f>
        <v>3.25</v>
      </c>
      <c r="G36" s="13">
        <f t="shared" si="0"/>
        <v>-50</v>
      </c>
      <c r="H36" s="11" t="str">
        <f t="shared" si="1"/>
        <v>oaklandfox</v>
      </c>
      <c r="I36" s="11">
        <f t="shared" si="2"/>
        <v>-275</v>
      </c>
      <c r="J36" s="13">
        <f t="shared" si="3"/>
        <v>-2725</v>
      </c>
    </row>
    <row r="37" spans="1:10" x14ac:dyDescent="0.2">
      <c r="A37" s="14">
        <v>37112</v>
      </c>
      <c r="B37" s="15">
        <v>100</v>
      </c>
      <c r="C37" s="223">
        <v>2.25</v>
      </c>
      <c r="D37" s="17" t="s">
        <v>97</v>
      </c>
      <c r="E37" s="15" t="s">
        <v>167</v>
      </c>
      <c r="F37" s="12">
        <f>SUMIF(Position!$B$3:$B$21,Trades!D37,Position!$E$3:$E$21)+SUMIF(Position!$K$3:$K$20,Trades!D37,Position!$N$3:$N$20)</f>
        <v>2.75</v>
      </c>
      <c r="G37" s="13">
        <f t="shared" si="0"/>
        <v>50</v>
      </c>
      <c r="H37" s="11" t="str">
        <f t="shared" si="1"/>
        <v>indianapolismasek</v>
      </c>
      <c r="I37" s="11">
        <f t="shared" si="2"/>
        <v>225</v>
      </c>
      <c r="J37" s="13">
        <f t="shared" si="3"/>
        <v>2775</v>
      </c>
    </row>
    <row r="38" spans="1:10" x14ac:dyDescent="0.2">
      <c r="A38" s="14">
        <v>37112</v>
      </c>
      <c r="B38" s="15">
        <v>-250</v>
      </c>
      <c r="C38" s="223">
        <v>1.25</v>
      </c>
      <c r="D38" s="17" t="s">
        <v>117</v>
      </c>
      <c r="E38" s="15" t="s">
        <v>164</v>
      </c>
      <c r="F38" s="12">
        <f>SUMIF(Position!$B$3:$B$21,Trades!D38,Position!$E$3:$E$21)+SUMIF(Position!$K$3:$K$20,Trades!D38,Position!$N$3:$N$20)</f>
        <v>1.125</v>
      </c>
      <c r="G38" s="13">
        <f t="shared" si="0"/>
        <v>31.25</v>
      </c>
      <c r="H38" s="11" t="str">
        <f t="shared" si="1"/>
        <v>philadelphiatony</v>
      </c>
      <c r="I38" s="11">
        <f t="shared" si="2"/>
        <v>-312.5</v>
      </c>
      <c r="J38" s="13">
        <f t="shared" si="3"/>
        <v>-7187.5</v>
      </c>
    </row>
    <row r="39" spans="1:10" x14ac:dyDescent="0.2">
      <c r="A39" s="14">
        <v>37112</v>
      </c>
      <c r="B39" s="15">
        <v>1000</v>
      </c>
      <c r="C39" s="223">
        <v>0.25</v>
      </c>
      <c r="D39" s="17" t="s">
        <v>87</v>
      </c>
      <c r="E39" s="15" t="s">
        <v>128</v>
      </c>
      <c r="F39" s="12">
        <f>SUMIF(Position!$B$3:$B$21,Trades!D39,Position!$E$3:$E$21)+SUMIF(Position!$K$3:$K$20,Trades!D39,Position!$N$3:$N$20)</f>
        <v>0.2</v>
      </c>
      <c r="G39" s="13">
        <f t="shared" si="0"/>
        <v>-49.999999999999986</v>
      </c>
      <c r="H39" s="11" t="str">
        <f t="shared" si="1"/>
        <v>chargersarnold</v>
      </c>
      <c r="I39" s="11">
        <f t="shared" si="2"/>
        <v>250</v>
      </c>
      <c r="J39" s="13">
        <f t="shared" si="3"/>
        <v>29750</v>
      </c>
    </row>
    <row r="40" spans="1:10" x14ac:dyDescent="0.2">
      <c r="A40" s="14">
        <v>37119</v>
      </c>
      <c r="B40" s="15">
        <v>1000</v>
      </c>
      <c r="C40" s="223">
        <v>0.15</v>
      </c>
      <c r="D40" s="17" t="s">
        <v>108</v>
      </c>
      <c r="E40" s="15" t="s">
        <v>164</v>
      </c>
      <c r="F40" s="12">
        <f>SUMIF(Position!$B$3:$B$21,Trades!D40,Position!$E$3:$E$21)+SUMIF(Position!$K$3:$K$20,Trades!D40,Position!$N$3:$N$20)</f>
        <v>0</v>
      </c>
      <c r="G40" s="13">
        <f t="shared" si="0"/>
        <v>-150</v>
      </c>
      <c r="H40" s="11" t="str">
        <f t="shared" ref="H40:H74" si="4">D40&amp;E40</f>
        <v>chiefstony</v>
      </c>
      <c r="I40" s="11">
        <f t="shared" si="2"/>
        <v>150</v>
      </c>
      <c r="J40" s="13">
        <f t="shared" si="3"/>
        <v>29850</v>
      </c>
    </row>
    <row r="41" spans="1:10" x14ac:dyDescent="0.2">
      <c r="A41" s="14">
        <v>37126</v>
      </c>
      <c r="B41" s="15">
        <v>150</v>
      </c>
      <c r="C41" s="223">
        <v>1.95</v>
      </c>
      <c r="D41" s="17" t="s">
        <v>97</v>
      </c>
      <c r="E41" s="15" t="s">
        <v>167</v>
      </c>
      <c r="F41" s="12">
        <f>SUMIF(Position!$B$3:$B$21,Trades!D41,Position!$E$3:$E$21)+SUMIF(Position!$K$3:$K$20,Trades!D41,Position!$N$3:$N$20)</f>
        <v>2.75</v>
      </c>
      <c r="G41" s="13">
        <f t="shared" ref="G41:G72" si="5">(F41-C41)*B41</f>
        <v>120</v>
      </c>
      <c r="H41" s="11" t="str">
        <f t="shared" si="4"/>
        <v>indianapolismasek</v>
      </c>
      <c r="I41" s="11">
        <f t="shared" si="2"/>
        <v>292.5</v>
      </c>
      <c r="J41" s="13">
        <f t="shared" si="3"/>
        <v>4207.5</v>
      </c>
    </row>
    <row r="42" spans="1:10" x14ac:dyDescent="0.2">
      <c r="A42" s="14">
        <v>37126</v>
      </c>
      <c r="B42" s="15">
        <v>200</v>
      </c>
      <c r="C42" s="223">
        <v>1.2</v>
      </c>
      <c r="D42" s="17" t="s">
        <v>117</v>
      </c>
      <c r="E42" s="15" t="s">
        <v>167</v>
      </c>
      <c r="F42" s="12">
        <f>SUMIF(Position!$B$3:$B$21,Trades!D42,Position!$E$3:$E$21)+SUMIF(Position!$K$3:$K$20,Trades!D42,Position!$N$3:$N$20)</f>
        <v>1.125</v>
      </c>
      <c r="G42" s="13">
        <f t="shared" si="5"/>
        <v>-14.999999999999991</v>
      </c>
      <c r="H42" s="11" t="str">
        <f t="shared" si="4"/>
        <v>philadelphiamasek</v>
      </c>
      <c r="I42" s="11">
        <f t="shared" si="2"/>
        <v>240</v>
      </c>
      <c r="J42" s="13">
        <f t="shared" si="3"/>
        <v>5760</v>
      </c>
    </row>
    <row r="43" spans="1:10" x14ac:dyDescent="0.2">
      <c r="A43" s="14">
        <v>37126</v>
      </c>
      <c r="B43" s="15">
        <v>-200</v>
      </c>
      <c r="C43" s="223">
        <v>1.2</v>
      </c>
      <c r="D43" s="17" t="s">
        <v>117</v>
      </c>
      <c r="E43" s="15" t="s">
        <v>164</v>
      </c>
      <c r="F43" s="12">
        <f>SUMIF(Position!$B$3:$B$21,Trades!D43,Position!$E$3:$E$21)+SUMIF(Position!$K$3:$K$20,Trades!D43,Position!$N$3:$N$20)</f>
        <v>1.125</v>
      </c>
      <c r="G43" s="13">
        <f t="shared" si="5"/>
        <v>14.999999999999991</v>
      </c>
      <c r="H43" s="11" t="str">
        <f t="shared" si="4"/>
        <v>philadelphiatony</v>
      </c>
      <c r="I43" s="11">
        <f t="shared" si="2"/>
        <v>-240</v>
      </c>
      <c r="J43" s="13">
        <f t="shared" si="3"/>
        <v>-5760</v>
      </c>
    </row>
    <row r="44" spans="1:10" x14ac:dyDescent="0.2">
      <c r="A44" s="14">
        <v>37126</v>
      </c>
      <c r="B44" s="15">
        <v>450</v>
      </c>
      <c r="C44" s="223">
        <v>1.1000000000000001</v>
      </c>
      <c r="D44" s="17" t="s">
        <v>118</v>
      </c>
      <c r="E44" s="15" t="s">
        <v>167</v>
      </c>
      <c r="F44" s="12">
        <f>SUMIF(Position!$B$3:$B$21,Trades!D44,Position!$E$3:$E$21)+SUMIF(Position!$K$3:$K$20,Trades!D44,Position!$N$3:$N$20)</f>
        <v>2</v>
      </c>
      <c r="G44" s="13">
        <f t="shared" si="5"/>
        <v>404.99999999999994</v>
      </c>
      <c r="H44" s="11" t="str">
        <f t="shared" si="4"/>
        <v>saintsmasek</v>
      </c>
      <c r="I44" s="11">
        <f t="shared" si="2"/>
        <v>495.00000000000006</v>
      </c>
      <c r="J44" s="13">
        <f t="shared" si="3"/>
        <v>13005</v>
      </c>
    </row>
    <row r="45" spans="1:10" x14ac:dyDescent="0.2">
      <c r="A45" s="14">
        <v>37126</v>
      </c>
      <c r="B45" s="15">
        <v>-200</v>
      </c>
      <c r="C45" s="223">
        <v>1.1000000000000001</v>
      </c>
      <c r="D45" s="17" t="s">
        <v>118</v>
      </c>
      <c r="E45" s="15" t="s">
        <v>164</v>
      </c>
      <c r="F45" s="12">
        <f>SUMIF(Position!$B$3:$B$21,Trades!D45,Position!$E$3:$E$21)+SUMIF(Position!$K$3:$K$20,Trades!D45,Position!$N$3:$N$20)</f>
        <v>2</v>
      </c>
      <c r="G45" s="13">
        <f t="shared" si="5"/>
        <v>-179.99999999999997</v>
      </c>
      <c r="H45" s="11" t="str">
        <f t="shared" si="4"/>
        <v>saintstony</v>
      </c>
      <c r="I45" s="11">
        <f t="shared" si="2"/>
        <v>-220.00000000000003</v>
      </c>
      <c r="J45" s="13">
        <f t="shared" si="3"/>
        <v>-5780</v>
      </c>
    </row>
    <row r="46" spans="1:10" x14ac:dyDescent="0.2">
      <c r="A46" s="14">
        <v>37126</v>
      </c>
      <c r="B46" s="15">
        <v>150</v>
      </c>
      <c r="C46" s="223">
        <v>1.8</v>
      </c>
      <c r="D46" s="17" t="s">
        <v>97</v>
      </c>
      <c r="E46" s="15" t="s">
        <v>167</v>
      </c>
      <c r="F46" s="12">
        <f>SUMIF(Position!$B$3:$B$21,Trades!D46,Position!$E$3:$E$21)+SUMIF(Position!$K$3:$K$20,Trades!D46,Position!$N$3:$N$20)</f>
        <v>2.75</v>
      </c>
      <c r="G46" s="13">
        <f t="shared" si="5"/>
        <v>142.5</v>
      </c>
      <c r="H46" s="11" t="str">
        <f t="shared" si="4"/>
        <v>indianapolismasek</v>
      </c>
      <c r="I46" s="11">
        <f t="shared" si="2"/>
        <v>270</v>
      </c>
      <c r="J46" s="13">
        <f t="shared" si="3"/>
        <v>4230</v>
      </c>
    </row>
    <row r="47" spans="1:10" x14ac:dyDescent="0.2">
      <c r="A47" s="14">
        <v>37139</v>
      </c>
      <c r="B47" s="15">
        <v>100</v>
      </c>
      <c r="C47" s="223">
        <v>3.75</v>
      </c>
      <c r="D47" s="17" t="s">
        <v>113</v>
      </c>
      <c r="E47" s="15" t="s">
        <v>164</v>
      </c>
      <c r="F47" s="12">
        <f>SUMIF(Position!$B$3:$B$21,Trades!D47,Position!$E$3:$E$21)+SUMIF(Position!$K$3:$K$20,Trades!D47,Position!$N$3:$N$20)</f>
        <v>3.875</v>
      </c>
      <c r="G47" s="13">
        <f t="shared" si="5"/>
        <v>12.5</v>
      </c>
      <c r="H47" s="11" t="str">
        <f t="shared" si="4"/>
        <v>baltimoretony</v>
      </c>
      <c r="I47" s="11">
        <f t="shared" si="2"/>
        <v>375</v>
      </c>
      <c r="J47" s="13">
        <f t="shared" si="3"/>
        <v>2625</v>
      </c>
    </row>
    <row r="48" spans="1:10" x14ac:dyDescent="0.2">
      <c r="A48" s="14">
        <v>37139</v>
      </c>
      <c r="B48" s="15">
        <v>500</v>
      </c>
      <c r="C48" s="223">
        <v>1.5</v>
      </c>
      <c r="D48" s="17" t="s">
        <v>118</v>
      </c>
      <c r="E48" s="15" t="s">
        <v>167</v>
      </c>
      <c r="F48" s="12">
        <f>SUMIF(Position!$B$3:$B$21,Trades!D48,Position!$E$3:$E$21)+SUMIF(Position!$K$3:$K$20,Trades!D48,Position!$N$3:$N$20)</f>
        <v>2</v>
      </c>
      <c r="G48" s="13">
        <f t="shared" si="5"/>
        <v>250</v>
      </c>
      <c r="H48" s="11" t="str">
        <f t="shared" si="4"/>
        <v>saintsmasek</v>
      </c>
      <c r="I48" s="11">
        <f t="shared" si="2"/>
        <v>750</v>
      </c>
      <c r="J48" s="13">
        <f t="shared" si="3"/>
        <v>14250</v>
      </c>
    </row>
    <row r="49" spans="1:10" x14ac:dyDescent="0.2">
      <c r="A49" s="14">
        <v>37139</v>
      </c>
      <c r="B49" s="15">
        <v>-500</v>
      </c>
      <c r="C49" s="223">
        <v>1.5</v>
      </c>
      <c r="D49" s="17" t="s">
        <v>118</v>
      </c>
      <c r="E49" s="15" t="s">
        <v>164</v>
      </c>
      <c r="F49" s="12">
        <f>SUMIF(Position!$B$3:$B$21,Trades!D49,Position!$E$3:$E$21)+SUMIF(Position!$K$3:$K$20,Trades!D49,Position!$N$3:$N$20)</f>
        <v>2</v>
      </c>
      <c r="G49" s="13">
        <f t="shared" si="5"/>
        <v>-250</v>
      </c>
      <c r="H49" s="11" t="str">
        <f t="shared" si="4"/>
        <v>saintstony</v>
      </c>
      <c r="I49" s="11">
        <f t="shared" si="2"/>
        <v>-750</v>
      </c>
      <c r="J49" s="13">
        <f t="shared" si="3"/>
        <v>-14250</v>
      </c>
    </row>
    <row r="50" spans="1:10" x14ac:dyDescent="0.2">
      <c r="A50" s="14">
        <v>37139</v>
      </c>
      <c r="B50" s="15">
        <v>1000</v>
      </c>
      <c r="C50" s="223">
        <v>4.5</v>
      </c>
      <c r="D50" s="17" t="s">
        <v>131</v>
      </c>
      <c r="E50" s="15" t="s">
        <v>168</v>
      </c>
      <c r="F50" s="12">
        <f>SUMIF(Position!$B$3:$B$21,Trades!D50,Position!$E$3:$E$21)+SUMIF(Position!$K$3:$K$20,Trades!D50,Position!$N$3:$N$20)</f>
        <v>4.75</v>
      </c>
      <c r="G50" s="13">
        <f t="shared" si="5"/>
        <v>250</v>
      </c>
      <c r="H50" s="11" t="str">
        <f t="shared" si="4"/>
        <v>ramsdudley</v>
      </c>
      <c r="I50" s="11">
        <f t="shared" si="2"/>
        <v>4500</v>
      </c>
      <c r="J50" s="13">
        <f t="shared" si="3"/>
        <v>25500</v>
      </c>
    </row>
    <row r="51" spans="1:10" x14ac:dyDescent="0.2">
      <c r="A51" s="14">
        <v>37141</v>
      </c>
      <c r="B51" s="15">
        <v>-100</v>
      </c>
      <c r="C51" s="223">
        <v>3.4</v>
      </c>
      <c r="D51" s="17" t="s">
        <v>112</v>
      </c>
      <c r="E51" s="15" t="s">
        <v>166</v>
      </c>
      <c r="F51" s="12">
        <f>SUMIF(Position!$B$3:$B$21,Trades!D51,Position!$E$3:$E$21)+SUMIF(Position!$K$3:$K$20,Trades!D51,Position!$N$3:$N$20)</f>
        <v>1.625</v>
      </c>
      <c r="G51" s="13">
        <f t="shared" si="5"/>
        <v>177.5</v>
      </c>
      <c r="H51" s="11" t="str">
        <f t="shared" si="4"/>
        <v>tennesseeFOX</v>
      </c>
      <c r="I51" s="11">
        <f t="shared" si="2"/>
        <v>-340</v>
      </c>
      <c r="J51" s="13">
        <f t="shared" si="3"/>
        <v>-2660</v>
      </c>
    </row>
    <row r="52" spans="1:10" x14ac:dyDescent="0.2">
      <c r="A52" s="14">
        <v>37142</v>
      </c>
      <c r="B52" s="15">
        <v>-500</v>
      </c>
      <c r="C52" s="223">
        <v>1.6</v>
      </c>
      <c r="D52" s="17" t="s">
        <v>117</v>
      </c>
      <c r="E52" s="15" t="s">
        <v>164</v>
      </c>
      <c r="F52" s="12">
        <f>SUMIF(Position!$B$3:$B$21,Trades!D52,Position!$E$3:$E$21)+SUMIF(Position!$K$3:$K$20,Trades!D52,Position!$N$3:$N$20)</f>
        <v>1.125</v>
      </c>
      <c r="G52" s="13">
        <f t="shared" si="5"/>
        <v>237.50000000000006</v>
      </c>
      <c r="H52" s="11" t="str">
        <f t="shared" si="4"/>
        <v>philadelphiatony</v>
      </c>
      <c r="I52" s="11">
        <f t="shared" si="2"/>
        <v>-800</v>
      </c>
      <c r="J52" s="13">
        <f t="shared" si="3"/>
        <v>-14200</v>
      </c>
    </row>
    <row r="53" spans="1:10" x14ac:dyDescent="0.2">
      <c r="A53" s="14">
        <v>37141</v>
      </c>
      <c r="B53" s="15">
        <v>-100</v>
      </c>
      <c r="C53" s="224">
        <v>3.5</v>
      </c>
      <c r="D53" s="17" t="s">
        <v>112</v>
      </c>
      <c r="E53" s="15" t="s">
        <v>169</v>
      </c>
      <c r="F53" s="12">
        <f>SUMIF(Position!$B$3:$B$21,Trades!D53,Position!$E$3:$E$21)+SUMIF(Position!$K$3:$K$20,Trades!D53,Position!$N$3:$N$20)</f>
        <v>1.625</v>
      </c>
      <c r="G53" s="13">
        <f t="shared" si="5"/>
        <v>187.5</v>
      </c>
      <c r="H53" s="11" t="str">
        <f t="shared" si="4"/>
        <v>tennesseeshawna</v>
      </c>
      <c r="I53" s="11">
        <f t="shared" si="2"/>
        <v>-350</v>
      </c>
      <c r="J53" s="13">
        <f t="shared" si="3"/>
        <v>-2650</v>
      </c>
    </row>
    <row r="54" spans="1:10" x14ac:dyDescent="0.2">
      <c r="A54" s="14">
        <v>37141</v>
      </c>
      <c r="B54" s="15">
        <v>-200</v>
      </c>
      <c r="C54" s="224">
        <v>3.75</v>
      </c>
      <c r="D54" s="17" t="s">
        <v>112</v>
      </c>
      <c r="E54" s="15" t="s">
        <v>169</v>
      </c>
      <c r="F54" s="12">
        <f>SUMIF(Position!$B$3:$B$21,Trades!D54,Position!$E$3:$E$21)+SUMIF(Position!$K$3:$K$20,Trades!D54,Position!$N$3:$N$20)</f>
        <v>1.625</v>
      </c>
      <c r="G54" s="13">
        <f t="shared" si="5"/>
        <v>425</v>
      </c>
      <c r="H54" s="11" t="str">
        <f t="shared" si="4"/>
        <v>tennesseeshawna</v>
      </c>
      <c r="I54" s="11">
        <f t="shared" si="2"/>
        <v>-750</v>
      </c>
      <c r="J54" s="13">
        <f t="shared" si="3"/>
        <v>-5250</v>
      </c>
    </row>
    <row r="55" spans="1:10" x14ac:dyDescent="0.2">
      <c r="A55" s="14">
        <v>37141</v>
      </c>
      <c r="B55" s="15">
        <v>-200</v>
      </c>
      <c r="C55" s="224">
        <v>0.75</v>
      </c>
      <c r="D55" s="17" t="s">
        <v>91</v>
      </c>
      <c r="E55" s="15" t="s">
        <v>169</v>
      </c>
      <c r="F55" s="12">
        <f>SUMIF(Position!$B$3:$B$21,Trades!D55,Position!$E$3:$E$21)+SUMIF(Position!$K$3:$K$20,Trades!D55,Position!$N$3:$N$20)</f>
        <v>0.5</v>
      </c>
      <c r="G55" s="13">
        <f t="shared" si="5"/>
        <v>50</v>
      </c>
      <c r="H55" s="11" t="str">
        <f t="shared" si="4"/>
        <v>giantsshawna</v>
      </c>
      <c r="I55" s="11">
        <f t="shared" si="2"/>
        <v>-150</v>
      </c>
      <c r="J55" s="13">
        <f t="shared" si="3"/>
        <v>-5850</v>
      </c>
    </row>
    <row r="56" spans="1:10" x14ac:dyDescent="0.2">
      <c r="A56" s="14">
        <v>37141</v>
      </c>
      <c r="B56" s="15">
        <v>-100</v>
      </c>
      <c r="C56" s="224">
        <v>2.25</v>
      </c>
      <c r="D56" s="17" t="s">
        <v>97</v>
      </c>
      <c r="E56" s="15" t="s">
        <v>169</v>
      </c>
      <c r="F56" s="12">
        <f>SUMIF(Position!$B$3:$B$21,Trades!D56,Position!$E$3:$E$21)+SUMIF(Position!$K$3:$K$20,Trades!D56,Position!$N$3:$N$20)</f>
        <v>2.75</v>
      </c>
      <c r="G56" s="13">
        <f t="shared" si="5"/>
        <v>-50</v>
      </c>
      <c r="H56" s="11" t="str">
        <f t="shared" si="4"/>
        <v>indianapolisshawna</v>
      </c>
      <c r="I56" s="11">
        <f t="shared" si="2"/>
        <v>-225</v>
      </c>
      <c r="J56" s="13">
        <f t="shared" si="3"/>
        <v>-2775</v>
      </c>
    </row>
    <row r="57" spans="1:10" x14ac:dyDescent="0.2">
      <c r="A57" s="14">
        <v>37141</v>
      </c>
      <c r="B57" s="15">
        <v>-300</v>
      </c>
      <c r="C57" s="224">
        <v>4.5</v>
      </c>
      <c r="D57" s="17" t="s">
        <v>131</v>
      </c>
      <c r="E57" s="15" t="s">
        <v>169</v>
      </c>
      <c r="F57" s="12">
        <f>SUMIF(Position!$B$3:$B$21,Trades!D57,Position!$E$3:$E$21)+SUMIF(Position!$K$3:$K$20,Trades!D57,Position!$N$3:$N$20)</f>
        <v>4.75</v>
      </c>
      <c r="G57" s="13">
        <f t="shared" si="5"/>
        <v>-75</v>
      </c>
      <c r="H57" s="11" t="str">
        <f t="shared" si="4"/>
        <v>ramsshawna</v>
      </c>
      <c r="I57" s="11">
        <f t="shared" si="2"/>
        <v>-1350</v>
      </c>
      <c r="J57" s="13">
        <f t="shared" si="3"/>
        <v>-7650</v>
      </c>
    </row>
    <row r="58" spans="1:10" x14ac:dyDescent="0.2">
      <c r="A58" s="14">
        <v>37141</v>
      </c>
      <c r="B58" s="15">
        <v>500</v>
      </c>
      <c r="C58" s="224">
        <v>0.4</v>
      </c>
      <c r="D58" s="17" t="s">
        <v>158</v>
      </c>
      <c r="E58" s="15" t="s">
        <v>169</v>
      </c>
      <c r="F58" s="12">
        <f>SUMIF(Position!$B$3:$B$21,Trades!D58,Position!$E$3:$E$21)+SUMIF(Position!$K$3:$K$20,Trades!D58,Position!$N$3:$N$20)</f>
        <v>0</v>
      </c>
      <c r="G58" s="13">
        <f t="shared" si="5"/>
        <v>-200</v>
      </c>
      <c r="H58" s="11" t="str">
        <f t="shared" si="4"/>
        <v>jetsshawna</v>
      </c>
      <c r="I58" s="11">
        <f t="shared" si="2"/>
        <v>200</v>
      </c>
      <c r="J58" s="13">
        <f t="shared" si="3"/>
        <v>14800</v>
      </c>
    </row>
    <row r="59" spans="1:10" x14ac:dyDescent="0.2">
      <c r="A59" s="14">
        <v>37141</v>
      </c>
      <c r="B59" s="15">
        <v>500</v>
      </c>
      <c r="C59" s="224">
        <v>0.5</v>
      </c>
      <c r="D59" s="17" t="s">
        <v>102</v>
      </c>
      <c r="E59" s="15" t="s">
        <v>169</v>
      </c>
      <c r="F59" s="12">
        <f>SUMIF(Position!$B$3:$B$21,Trades!D59,Position!$E$3:$E$21)+SUMIF(Position!$K$3:$K$20,Trades!D59,Position!$N$3:$N$20)</f>
        <v>0</v>
      </c>
      <c r="G59" s="13">
        <f t="shared" si="5"/>
        <v>-250</v>
      </c>
      <c r="H59" s="11" t="str">
        <f t="shared" si="4"/>
        <v>seattleshawna</v>
      </c>
      <c r="I59" s="11">
        <f t="shared" si="2"/>
        <v>250</v>
      </c>
      <c r="J59" s="13">
        <f t="shared" si="3"/>
        <v>14750</v>
      </c>
    </row>
    <row r="60" spans="1:10" x14ac:dyDescent="0.2">
      <c r="A60" s="14">
        <v>37153</v>
      </c>
      <c r="B60" s="15">
        <v>500</v>
      </c>
      <c r="C60" s="224">
        <v>0.5</v>
      </c>
      <c r="D60" s="17" t="s">
        <v>91</v>
      </c>
      <c r="E60" s="15" t="s">
        <v>170</v>
      </c>
      <c r="F60" s="12">
        <f>SUMIF(Position!$B$3:$B$21,Trades!D60,Position!$E$3:$E$21)+SUMIF(Position!$K$3:$K$20,Trades!D60,Position!$N$3:$N$20)</f>
        <v>0.5</v>
      </c>
      <c r="G60" s="13">
        <f t="shared" si="5"/>
        <v>0</v>
      </c>
      <c r="H60" s="11" t="str">
        <f t="shared" si="4"/>
        <v>giantsJK</v>
      </c>
      <c r="I60" s="11">
        <f t="shared" si="2"/>
        <v>250</v>
      </c>
      <c r="J60" s="13">
        <f t="shared" si="3"/>
        <v>14750</v>
      </c>
    </row>
    <row r="61" spans="1:10" x14ac:dyDescent="0.2">
      <c r="A61" s="14">
        <v>37153</v>
      </c>
      <c r="B61" s="15">
        <v>500</v>
      </c>
      <c r="C61" s="223">
        <v>0.5</v>
      </c>
      <c r="D61" s="17" t="s">
        <v>91</v>
      </c>
      <c r="E61" s="15" t="s">
        <v>96</v>
      </c>
      <c r="F61" s="12">
        <f>SUMIF(Position!$B$3:$B$21,Trades!D61,Position!$E$3:$E$21)+SUMIF(Position!$K$3:$K$20,Trades!D61,Position!$N$3:$N$20)</f>
        <v>0.5</v>
      </c>
      <c r="G61" s="13">
        <f t="shared" si="5"/>
        <v>0</v>
      </c>
      <c r="H61" s="11" t="str">
        <f t="shared" si="4"/>
        <v>giantsjavier</v>
      </c>
      <c r="I61" s="11">
        <f t="shared" si="2"/>
        <v>250</v>
      </c>
      <c r="J61" s="13">
        <f t="shared" si="3"/>
        <v>14750</v>
      </c>
    </row>
    <row r="62" spans="1:10" x14ac:dyDescent="0.2">
      <c r="A62" s="14">
        <v>37153</v>
      </c>
      <c r="B62" s="15">
        <v>-250</v>
      </c>
      <c r="C62" s="224">
        <v>3.5</v>
      </c>
      <c r="D62" s="17" t="s">
        <v>109</v>
      </c>
      <c r="E62" s="15" t="s">
        <v>124</v>
      </c>
      <c r="F62" s="12">
        <f>SUMIF(Position!$B$3:$B$21,Trades!D62,Position!$E$3:$E$21)+SUMIF(Position!$K$3:$K$20,Trades!D62,Position!$N$3:$N$20)</f>
        <v>3.5</v>
      </c>
      <c r="G62" s="13">
        <f t="shared" si="5"/>
        <v>0</v>
      </c>
      <c r="H62" s="11" t="str">
        <f t="shared" si="4"/>
        <v>denverjk</v>
      </c>
      <c r="I62" s="11">
        <f t="shared" si="2"/>
        <v>-875</v>
      </c>
      <c r="J62" s="13">
        <f t="shared" si="3"/>
        <v>-6625</v>
      </c>
    </row>
    <row r="63" spans="1:10" x14ac:dyDescent="0.2">
      <c r="A63" s="14">
        <v>37153</v>
      </c>
      <c r="B63" s="15">
        <v>200</v>
      </c>
      <c r="C63" s="223">
        <v>2.25</v>
      </c>
      <c r="D63" s="17" t="s">
        <v>97</v>
      </c>
      <c r="E63" s="15" t="s">
        <v>167</v>
      </c>
      <c r="F63" s="12">
        <f>SUMIF(Position!$B$3:$B$21,Trades!D63,Position!$E$3:$E$21)+SUMIF(Position!$K$3:$K$20,Trades!D63,Position!$N$3:$N$20)</f>
        <v>2.75</v>
      </c>
      <c r="G63" s="13">
        <f t="shared" si="5"/>
        <v>100</v>
      </c>
      <c r="H63" s="11" t="str">
        <f t="shared" si="4"/>
        <v>indianapolismasek</v>
      </c>
      <c r="I63" s="11">
        <f t="shared" si="2"/>
        <v>450</v>
      </c>
      <c r="J63" s="13">
        <f t="shared" si="3"/>
        <v>5550</v>
      </c>
    </row>
    <row r="64" spans="1:10" x14ac:dyDescent="0.2">
      <c r="A64" s="14">
        <v>37153</v>
      </c>
      <c r="B64" s="15">
        <v>-500</v>
      </c>
      <c r="C64" s="223">
        <v>0.3</v>
      </c>
      <c r="D64" s="17" t="s">
        <v>87</v>
      </c>
      <c r="E64" s="15" t="s">
        <v>167</v>
      </c>
      <c r="F64" s="12">
        <f>SUMIF(Position!$B$3:$B$21,Trades!D64,Position!$E$3:$E$21)+SUMIF(Position!$K$3:$K$20,Trades!D64,Position!$N$3:$N$20)</f>
        <v>0.2</v>
      </c>
      <c r="G64" s="13">
        <f t="shared" si="5"/>
        <v>49.999999999999986</v>
      </c>
      <c r="H64" s="11" t="str">
        <f t="shared" si="4"/>
        <v>chargersmasek</v>
      </c>
      <c r="I64" s="11">
        <f t="shared" si="2"/>
        <v>-150</v>
      </c>
      <c r="J64" s="13">
        <f t="shared" si="3"/>
        <v>-14850</v>
      </c>
    </row>
    <row r="65" spans="1:10" x14ac:dyDescent="0.2">
      <c r="A65" s="14">
        <v>37153</v>
      </c>
      <c r="B65" s="15">
        <v>500</v>
      </c>
      <c r="C65" s="223">
        <v>0.3</v>
      </c>
      <c r="D65" s="17" t="s">
        <v>87</v>
      </c>
      <c r="E65" s="15" t="s">
        <v>164</v>
      </c>
      <c r="F65" s="12">
        <f>SUMIF(Position!$B$3:$B$21,Trades!D65,Position!$E$3:$E$21)+SUMIF(Position!$K$3:$K$20,Trades!D65,Position!$N$3:$N$20)</f>
        <v>0.2</v>
      </c>
      <c r="G65" s="13">
        <f t="shared" si="5"/>
        <v>-49.999999999999986</v>
      </c>
      <c r="H65" s="11" t="str">
        <f t="shared" si="4"/>
        <v>chargerstony</v>
      </c>
      <c r="I65" s="11">
        <f t="shared" si="2"/>
        <v>150</v>
      </c>
      <c r="J65" s="13">
        <f t="shared" si="3"/>
        <v>14850</v>
      </c>
    </row>
    <row r="66" spans="1:10" x14ac:dyDescent="0.2">
      <c r="A66" s="14">
        <v>37141</v>
      </c>
      <c r="B66" s="15">
        <v>0</v>
      </c>
      <c r="C66" s="223">
        <v>0</v>
      </c>
      <c r="D66" s="17" t="s">
        <v>91</v>
      </c>
      <c r="E66" s="15" t="s">
        <v>93</v>
      </c>
      <c r="F66" s="12">
        <f>SUMIF(Position!$B$3:$B$21,Trades!D66,Position!$E$3:$E$21)+SUMIF(Position!$K$3:$K$20,Trades!D66,Position!$N$3:$N$20)</f>
        <v>0.5</v>
      </c>
      <c r="G66" s="13">
        <f t="shared" si="5"/>
        <v>0</v>
      </c>
      <c r="H66" s="11" t="str">
        <f t="shared" si="4"/>
        <v>giantsbuss</v>
      </c>
      <c r="I66" s="11">
        <f t="shared" si="2"/>
        <v>0</v>
      </c>
      <c r="J66" s="13">
        <f t="shared" si="3"/>
        <v>0</v>
      </c>
    </row>
    <row r="67" spans="1:10" x14ac:dyDescent="0.2">
      <c r="A67" s="14">
        <v>37141</v>
      </c>
      <c r="B67" s="15">
        <v>0</v>
      </c>
      <c r="C67" s="223">
        <v>0</v>
      </c>
      <c r="D67" s="17" t="s">
        <v>91</v>
      </c>
      <c r="E67" s="15" t="s">
        <v>93</v>
      </c>
      <c r="F67" s="12">
        <f>SUMIF(Position!$B$3:$B$21,Trades!D67,Position!$E$3:$E$21)+SUMIF(Position!$K$3:$K$20,Trades!D67,Position!$N$3:$N$20)</f>
        <v>0.5</v>
      </c>
      <c r="G67" s="13">
        <f t="shared" si="5"/>
        <v>0</v>
      </c>
      <c r="H67" s="11" t="str">
        <f t="shared" si="4"/>
        <v>giantsbuss</v>
      </c>
      <c r="I67" s="11">
        <f t="shared" si="2"/>
        <v>0</v>
      </c>
      <c r="J67" s="13">
        <f t="shared" si="3"/>
        <v>0</v>
      </c>
    </row>
    <row r="68" spans="1:10" x14ac:dyDescent="0.2">
      <c r="A68" s="14">
        <v>37141</v>
      </c>
      <c r="B68" s="15">
        <v>0</v>
      </c>
      <c r="C68" s="223">
        <v>0</v>
      </c>
      <c r="D68" s="17" t="s">
        <v>91</v>
      </c>
      <c r="E68" s="15" t="s">
        <v>93</v>
      </c>
      <c r="F68" s="12">
        <f>SUMIF(Position!$B$3:$B$21,Trades!D68,Position!$E$3:$E$21)+SUMIF(Position!$K$3:$K$20,Trades!D68,Position!$N$3:$N$20)</f>
        <v>0.5</v>
      </c>
      <c r="G68" s="13">
        <f t="shared" si="5"/>
        <v>0</v>
      </c>
      <c r="H68" s="11" t="str">
        <f t="shared" si="4"/>
        <v>giantsbuss</v>
      </c>
      <c r="I68" s="11">
        <f t="shared" si="2"/>
        <v>0</v>
      </c>
      <c r="J68" s="13">
        <f t="shared" si="3"/>
        <v>0</v>
      </c>
    </row>
    <row r="69" spans="1:10" x14ac:dyDescent="0.2">
      <c r="A69" s="14">
        <v>37141</v>
      </c>
      <c r="B69" s="15">
        <v>0</v>
      </c>
      <c r="C69" s="223">
        <v>0</v>
      </c>
      <c r="D69" s="17" t="s">
        <v>91</v>
      </c>
      <c r="E69" s="15" t="s">
        <v>93</v>
      </c>
      <c r="F69" s="12">
        <f>SUMIF(Position!$B$3:$B$21,Trades!D69,Position!$E$3:$E$21)+SUMIF(Position!$K$3:$K$20,Trades!D69,Position!$N$3:$N$20)</f>
        <v>0.5</v>
      </c>
      <c r="G69" s="13">
        <f t="shared" si="5"/>
        <v>0</v>
      </c>
      <c r="H69" s="11" t="str">
        <f t="shared" si="4"/>
        <v>giantsbuss</v>
      </c>
      <c r="I69" s="11">
        <f t="shared" si="2"/>
        <v>0</v>
      </c>
      <c r="J69" s="13">
        <f t="shared" si="3"/>
        <v>0</v>
      </c>
    </row>
    <row r="70" spans="1:10" x14ac:dyDescent="0.2">
      <c r="A70" s="14">
        <v>37141</v>
      </c>
      <c r="B70" s="15">
        <v>0</v>
      </c>
      <c r="C70" s="223">
        <v>0</v>
      </c>
      <c r="D70" s="17" t="s">
        <v>91</v>
      </c>
      <c r="E70" s="15" t="s">
        <v>93</v>
      </c>
      <c r="F70" s="12">
        <f>SUMIF(Position!$B$3:$B$21,Trades!D70,Position!$E$3:$E$21)+SUMIF(Position!$K$3:$K$20,Trades!D70,Position!$N$3:$N$20)</f>
        <v>0.5</v>
      </c>
      <c r="G70" s="13">
        <f t="shared" si="5"/>
        <v>0</v>
      </c>
      <c r="H70" s="11" t="str">
        <f t="shared" si="4"/>
        <v>giantsbuss</v>
      </c>
      <c r="I70" s="11">
        <f t="shared" si="2"/>
        <v>0</v>
      </c>
      <c r="J70" s="13">
        <f t="shared" si="3"/>
        <v>0</v>
      </c>
    </row>
    <row r="71" spans="1:10" x14ac:dyDescent="0.2">
      <c r="A71" s="14">
        <v>37141</v>
      </c>
      <c r="B71" s="15">
        <v>0</v>
      </c>
      <c r="C71" s="223">
        <v>0</v>
      </c>
      <c r="D71" s="17" t="s">
        <v>91</v>
      </c>
      <c r="E71" s="15" t="s">
        <v>93</v>
      </c>
      <c r="F71" s="12">
        <f>SUMIF(Position!$B$3:$B$21,Trades!D71,Position!$E$3:$E$21)+SUMIF(Position!$K$3:$K$20,Trades!D71,Position!$N$3:$N$20)</f>
        <v>0.5</v>
      </c>
      <c r="G71" s="13">
        <f t="shared" si="5"/>
        <v>0</v>
      </c>
      <c r="H71" s="11" t="str">
        <f t="shared" si="4"/>
        <v>giantsbuss</v>
      </c>
      <c r="I71" s="11">
        <f t="shared" si="2"/>
        <v>0</v>
      </c>
      <c r="J71" s="13">
        <f t="shared" si="3"/>
        <v>0</v>
      </c>
    </row>
    <row r="72" spans="1:10" x14ac:dyDescent="0.2">
      <c r="A72" s="14">
        <v>37141</v>
      </c>
      <c r="B72" s="15">
        <v>0</v>
      </c>
      <c r="C72" s="223">
        <v>0</v>
      </c>
      <c r="D72" s="17" t="s">
        <v>91</v>
      </c>
      <c r="E72" s="15" t="s">
        <v>93</v>
      </c>
      <c r="F72" s="12">
        <f>SUMIF(Position!$B$3:$B$21,Trades!D72,Position!$E$3:$E$21)+SUMIF(Position!$K$3:$K$20,Trades!D72,Position!$N$3:$N$20)</f>
        <v>0.5</v>
      </c>
      <c r="G72" s="13">
        <f t="shared" si="5"/>
        <v>0</v>
      </c>
      <c r="H72" s="11" t="str">
        <f t="shared" si="4"/>
        <v>giantsbuss</v>
      </c>
      <c r="I72" s="11">
        <f t="shared" si="2"/>
        <v>0</v>
      </c>
      <c r="J72" s="13">
        <f t="shared" si="3"/>
        <v>0</v>
      </c>
    </row>
    <row r="73" spans="1:10" x14ac:dyDescent="0.2">
      <c r="A73" s="14">
        <v>37141</v>
      </c>
      <c r="B73" s="15">
        <v>0</v>
      </c>
      <c r="C73" s="223">
        <v>0</v>
      </c>
      <c r="D73" s="17" t="s">
        <v>91</v>
      </c>
      <c r="E73" s="15" t="s">
        <v>93</v>
      </c>
      <c r="F73" s="12">
        <f>SUMIF(Position!$B$3:$B$21,Trades!D73,Position!$E$3:$E$21)+SUMIF(Position!$K$3:$K$20,Trades!D73,Position!$N$3:$N$20)</f>
        <v>0.5</v>
      </c>
      <c r="G73" s="13">
        <f>(F73-C73)*B73</f>
        <v>0</v>
      </c>
      <c r="H73" s="11" t="str">
        <f t="shared" si="4"/>
        <v>giantsbuss</v>
      </c>
      <c r="I73" s="11">
        <f t="shared" ref="I73:I136" si="6">B73*C73</f>
        <v>0</v>
      </c>
      <c r="J73" s="13">
        <f t="shared" si="3"/>
        <v>0</v>
      </c>
    </row>
    <row r="74" spans="1:10" x14ac:dyDescent="0.2">
      <c r="A74" s="14">
        <v>37141</v>
      </c>
      <c r="B74" s="15">
        <v>0</v>
      </c>
      <c r="C74" s="223">
        <v>0</v>
      </c>
      <c r="D74" s="17" t="s">
        <v>91</v>
      </c>
      <c r="E74" s="15" t="s">
        <v>93</v>
      </c>
      <c r="F74" s="12">
        <f>SUMIF(Position!$B$3:$B$21,Trades!D74,Position!$E$3:$E$21)+SUMIF(Position!$K$3:$K$20,Trades!D74,Position!$N$3:$N$20)</f>
        <v>0.5</v>
      </c>
      <c r="G74" s="13">
        <f>(F74-C74)*B74</f>
        <v>0</v>
      </c>
      <c r="H74" s="11" t="str">
        <f t="shared" si="4"/>
        <v>giantsbuss</v>
      </c>
      <c r="I74" s="11">
        <f t="shared" si="6"/>
        <v>0</v>
      </c>
      <c r="J74" s="13">
        <f t="shared" ref="J74:J137" si="7">(30-C74)*B74</f>
        <v>0</v>
      </c>
    </row>
    <row r="75" spans="1:10" x14ac:dyDescent="0.2">
      <c r="A75" s="14">
        <v>37141</v>
      </c>
      <c r="B75" s="15">
        <v>0</v>
      </c>
      <c r="C75" s="223">
        <v>0</v>
      </c>
      <c r="D75" s="17" t="s">
        <v>91</v>
      </c>
      <c r="E75" s="15" t="s">
        <v>93</v>
      </c>
      <c r="F75" s="12">
        <f>SUMIF(Position!$B$3:$B$21,Trades!D75,Position!$E$3:$E$21)+SUMIF(Position!$K$3:$K$20,Trades!D75,Position!$N$3:$N$20)</f>
        <v>0.5</v>
      </c>
      <c r="G75" s="13">
        <f t="shared" ref="G75:G138" si="8">(F75-C75)*B75</f>
        <v>0</v>
      </c>
      <c r="H75" s="11" t="str">
        <f t="shared" ref="H75:H138" si="9">D75&amp;E75</f>
        <v>giantsbuss</v>
      </c>
      <c r="I75" s="11">
        <f t="shared" si="6"/>
        <v>0</v>
      </c>
      <c r="J75" s="13">
        <f t="shared" si="7"/>
        <v>0</v>
      </c>
    </row>
    <row r="76" spans="1:10" x14ac:dyDescent="0.2">
      <c r="A76" s="14">
        <v>37141</v>
      </c>
      <c r="B76" s="15">
        <v>0</v>
      </c>
      <c r="C76" s="223">
        <v>0</v>
      </c>
      <c r="D76" s="17" t="s">
        <v>91</v>
      </c>
      <c r="E76" s="15" t="s">
        <v>93</v>
      </c>
      <c r="F76" s="12">
        <f>SUMIF(Position!$B$3:$B$21,Trades!D76,Position!$E$3:$E$21)+SUMIF(Position!$K$3:$K$20,Trades!D76,Position!$N$3:$N$20)</f>
        <v>0.5</v>
      </c>
      <c r="G76" s="13">
        <f t="shared" si="8"/>
        <v>0</v>
      </c>
      <c r="H76" s="11" t="str">
        <f t="shared" si="9"/>
        <v>giantsbuss</v>
      </c>
      <c r="I76" s="11">
        <f t="shared" si="6"/>
        <v>0</v>
      </c>
      <c r="J76" s="13">
        <f t="shared" si="7"/>
        <v>0</v>
      </c>
    </row>
    <row r="77" spans="1:10" x14ac:dyDescent="0.2">
      <c r="A77" s="14">
        <v>37141</v>
      </c>
      <c r="B77" s="15">
        <v>0</v>
      </c>
      <c r="C77" s="223">
        <v>0</v>
      </c>
      <c r="D77" s="17" t="s">
        <v>91</v>
      </c>
      <c r="E77" s="15" t="s">
        <v>93</v>
      </c>
      <c r="F77" s="12">
        <f>SUMIF(Position!$B$3:$B$21,Trades!D77,Position!$E$3:$E$21)+SUMIF(Position!$K$3:$K$20,Trades!D77,Position!$N$3:$N$20)</f>
        <v>0.5</v>
      </c>
      <c r="G77" s="13">
        <f t="shared" si="8"/>
        <v>0</v>
      </c>
      <c r="H77" s="11" t="str">
        <f t="shared" si="9"/>
        <v>giantsbuss</v>
      </c>
      <c r="I77" s="11">
        <f t="shared" si="6"/>
        <v>0</v>
      </c>
      <c r="J77" s="13">
        <f t="shared" si="7"/>
        <v>0</v>
      </c>
    </row>
    <row r="78" spans="1:10" x14ac:dyDescent="0.2">
      <c r="A78" s="14">
        <v>37141</v>
      </c>
      <c r="B78" s="15">
        <v>0</v>
      </c>
      <c r="C78" s="223">
        <v>0</v>
      </c>
      <c r="D78" s="17" t="s">
        <v>91</v>
      </c>
      <c r="E78" s="15" t="s">
        <v>93</v>
      </c>
      <c r="F78" s="12">
        <f>SUMIF(Position!$B$3:$B$21,Trades!D78,Position!$E$3:$E$21)+SUMIF(Position!$K$3:$K$20,Trades!D78,Position!$N$3:$N$20)</f>
        <v>0.5</v>
      </c>
      <c r="G78" s="13">
        <f t="shared" si="8"/>
        <v>0</v>
      </c>
      <c r="H78" s="11" t="str">
        <f t="shared" si="9"/>
        <v>giantsbuss</v>
      </c>
      <c r="I78" s="11">
        <f t="shared" si="6"/>
        <v>0</v>
      </c>
      <c r="J78" s="13">
        <f t="shared" si="7"/>
        <v>0</v>
      </c>
    </row>
    <row r="79" spans="1:10" x14ac:dyDescent="0.2">
      <c r="A79" s="14">
        <v>37141</v>
      </c>
      <c r="B79" s="15">
        <v>0</v>
      </c>
      <c r="C79" s="223">
        <v>0</v>
      </c>
      <c r="D79" s="17" t="s">
        <v>91</v>
      </c>
      <c r="E79" s="15" t="s">
        <v>93</v>
      </c>
      <c r="F79" s="12">
        <f>SUMIF(Position!$B$3:$B$21,Trades!D79,Position!$E$3:$E$21)+SUMIF(Position!$K$3:$K$20,Trades!D79,Position!$N$3:$N$20)</f>
        <v>0.5</v>
      </c>
      <c r="G79" s="13">
        <f t="shared" si="8"/>
        <v>0</v>
      </c>
      <c r="H79" s="11" t="str">
        <f t="shared" si="9"/>
        <v>giantsbuss</v>
      </c>
      <c r="I79" s="11">
        <f t="shared" si="6"/>
        <v>0</v>
      </c>
      <c r="J79" s="13">
        <f t="shared" si="7"/>
        <v>0</v>
      </c>
    </row>
    <row r="80" spans="1:10" x14ac:dyDescent="0.2">
      <c r="A80" s="14">
        <v>37141</v>
      </c>
      <c r="B80" s="15">
        <v>0</v>
      </c>
      <c r="C80" s="223">
        <v>0</v>
      </c>
      <c r="D80" s="17" t="s">
        <v>91</v>
      </c>
      <c r="E80" s="15" t="s">
        <v>93</v>
      </c>
      <c r="F80" s="12">
        <f>SUMIF(Position!$B$3:$B$21,Trades!D80,Position!$E$3:$E$21)+SUMIF(Position!$K$3:$K$20,Trades!D80,Position!$N$3:$N$20)</f>
        <v>0.5</v>
      </c>
      <c r="G80" s="13">
        <f t="shared" si="8"/>
        <v>0</v>
      </c>
      <c r="H80" s="11" t="str">
        <f t="shared" si="9"/>
        <v>giantsbuss</v>
      </c>
      <c r="I80" s="11">
        <f t="shared" si="6"/>
        <v>0</v>
      </c>
      <c r="J80" s="13">
        <f t="shared" si="7"/>
        <v>0</v>
      </c>
    </row>
    <row r="81" spans="1:10" x14ac:dyDescent="0.2">
      <c r="A81" s="14">
        <v>37141</v>
      </c>
      <c r="B81" s="15">
        <v>0</v>
      </c>
      <c r="C81" s="223">
        <v>0</v>
      </c>
      <c r="D81" s="17" t="s">
        <v>91</v>
      </c>
      <c r="E81" s="15" t="s">
        <v>93</v>
      </c>
      <c r="F81" s="12">
        <f>SUMIF(Position!$B$3:$B$21,Trades!D81,Position!$E$3:$E$21)+SUMIF(Position!$K$3:$K$20,Trades!D81,Position!$N$3:$N$20)</f>
        <v>0.5</v>
      </c>
      <c r="G81" s="13">
        <f t="shared" si="8"/>
        <v>0</v>
      </c>
      <c r="H81" s="11" t="str">
        <f t="shared" si="9"/>
        <v>giantsbuss</v>
      </c>
      <c r="I81" s="11">
        <f t="shared" si="6"/>
        <v>0</v>
      </c>
      <c r="J81" s="13">
        <f t="shared" si="7"/>
        <v>0</v>
      </c>
    </row>
    <row r="82" spans="1:10" x14ac:dyDescent="0.2">
      <c r="A82" s="14">
        <v>37141</v>
      </c>
      <c r="B82" s="15">
        <v>0</v>
      </c>
      <c r="C82" s="223">
        <v>0</v>
      </c>
      <c r="D82" s="17" t="s">
        <v>91</v>
      </c>
      <c r="E82" s="15" t="s">
        <v>93</v>
      </c>
      <c r="F82" s="12">
        <f>SUMIF(Position!$B$3:$B$21,Trades!D82,Position!$E$3:$E$21)+SUMIF(Position!$K$3:$K$20,Trades!D82,Position!$N$3:$N$20)</f>
        <v>0.5</v>
      </c>
      <c r="G82" s="13">
        <f t="shared" si="8"/>
        <v>0</v>
      </c>
      <c r="H82" s="11" t="str">
        <f t="shared" si="9"/>
        <v>giantsbuss</v>
      </c>
      <c r="I82" s="11">
        <f t="shared" si="6"/>
        <v>0</v>
      </c>
      <c r="J82" s="13">
        <f t="shared" si="7"/>
        <v>0</v>
      </c>
    </row>
    <row r="83" spans="1:10" x14ac:dyDescent="0.2">
      <c r="A83" s="14">
        <v>37141</v>
      </c>
      <c r="B83" s="15">
        <v>0</v>
      </c>
      <c r="C83" s="223">
        <v>0</v>
      </c>
      <c r="D83" s="17" t="s">
        <v>91</v>
      </c>
      <c r="E83" s="15" t="s">
        <v>93</v>
      </c>
      <c r="F83" s="12">
        <f>SUMIF(Position!$B$3:$B$21,Trades!D83,Position!$E$3:$E$21)+SUMIF(Position!$K$3:$K$20,Trades!D83,Position!$N$3:$N$20)</f>
        <v>0.5</v>
      </c>
      <c r="G83" s="13">
        <f t="shared" si="8"/>
        <v>0</v>
      </c>
      <c r="H83" s="11" t="str">
        <f t="shared" si="9"/>
        <v>giantsbuss</v>
      </c>
      <c r="I83" s="11">
        <f t="shared" si="6"/>
        <v>0</v>
      </c>
      <c r="J83" s="13">
        <f t="shared" si="7"/>
        <v>0</v>
      </c>
    </row>
    <row r="84" spans="1:10" x14ac:dyDescent="0.2">
      <c r="A84" s="14">
        <v>37141</v>
      </c>
      <c r="B84" s="15">
        <v>0</v>
      </c>
      <c r="C84" s="223">
        <v>0</v>
      </c>
      <c r="D84" s="17" t="s">
        <v>91</v>
      </c>
      <c r="E84" s="15" t="s">
        <v>93</v>
      </c>
      <c r="F84" s="12">
        <f>SUMIF(Position!$B$3:$B$21,Trades!D84,Position!$E$3:$E$21)+SUMIF(Position!$K$3:$K$20,Trades!D84,Position!$N$3:$N$20)</f>
        <v>0.5</v>
      </c>
      <c r="G84" s="13">
        <f t="shared" si="8"/>
        <v>0</v>
      </c>
      <c r="H84" s="11" t="str">
        <f t="shared" si="9"/>
        <v>giantsbuss</v>
      </c>
      <c r="I84" s="11">
        <f t="shared" si="6"/>
        <v>0</v>
      </c>
      <c r="J84" s="13">
        <f t="shared" si="7"/>
        <v>0</v>
      </c>
    </row>
    <row r="85" spans="1:10" x14ac:dyDescent="0.2">
      <c r="A85" s="14">
        <v>37141</v>
      </c>
      <c r="B85" s="15">
        <v>0</v>
      </c>
      <c r="C85" s="223">
        <v>0</v>
      </c>
      <c r="D85" s="17" t="s">
        <v>91</v>
      </c>
      <c r="E85" s="15" t="s">
        <v>93</v>
      </c>
      <c r="F85" s="12">
        <f>SUMIF(Position!$B$3:$B$21,Trades!D85,Position!$E$3:$E$21)+SUMIF(Position!$K$3:$K$20,Trades!D85,Position!$N$3:$N$20)</f>
        <v>0.5</v>
      </c>
      <c r="G85" s="13">
        <f t="shared" si="8"/>
        <v>0</v>
      </c>
      <c r="H85" s="11" t="str">
        <f t="shared" si="9"/>
        <v>giantsbuss</v>
      </c>
      <c r="I85" s="11">
        <f t="shared" si="6"/>
        <v>0</v>
      </c>
      <c r="J85" s="13">
        <f t="shared" si="7"/>
        <v>0</v>
      </c>
    </row>
    <row r="86" spans="1:10" x14ac:dyDescent="0.2">
      <c r="A86" s="14">
        <v>37141</v>
      </c>
      <c r="B86" s="15">
        <v>0</v>
      </c>
      <c r="C86" s="223">
        <v>0</v>
      </c>
      <c r="D86" s="17" t="s">
        <v>91</v>
      </c>
      <c r="E86" s="15" t="s">
        <v>93</v>
      </c>
      <c r="F86" s="12">
        <f>SUMIF(Position!$B$3:$B$21,Trades!D86,Position!$E$3:$E$21)+SUMIF(Position!$K$3:$K$20,Trades!D86,Position!$N$3:$N$20)</f>
        <v>0.5</v>
      </c>
      <c r="G86" s="13">
        <f t="shared" si="8"/>
        <v>0</v>
      </c>
      <c r="H86" s="11" t="str">
        <f t="shared" si="9"/>
        <v>giantsbuss</v>
      </c>
      <c r="I86" s="11">
        <f t="shared" si="6"/>
        <v>0</v>
      </c>
      <c r="J86" s="13">
        <f t="shared" si="7"/>
        <v>0</v>
      </c>
    </row>
    <row r="87" spans="1:10" x14ac:dyDescent="0.2">
      <c r="A87" s="14">
        <v>37141</v>
      </c>
      <c r="B87" s="15">
        <v>0</v>
      </c>
      <c r="C87" s="223">
        <v>0</v>
      </c>
      <c r="D87" s="17" t="s">
        <v>91</v>
      </c>
      <c r="E87" s="15" t="s">
        <v>93</v>
      </c>
      <c r="F87" s="12">
        <f>SUMIF(Position!$B$3:$B$21,Trades!D87,Position!$E$3:$E$21)+SUMIF(Position!$K$3:$K$20,Trades!D87,Position!$N$3:$N$20)</f>
        <v>0.5</v>
      </c>
      <c r="G87" s="13">
        <f t="shared" si="8"/>
        <v>0</v>
      </c>
      <c r="H87" s="11" t="str">
        <f t="shared" si="9"/>
        <v>giantsbuss</v>
      </c>
      <c r="I87" s="11">
        <f t="shared" si="6"/>
        <v>0</v>
      </c>
      <c r="J87" s="13">
        <f t="shared" si="7"/>
        <v>0</v>
      </c>
    </row>
    <row r="88" spans="1:10" x14ac:dyDescent="0.2">
      <c r="A88" s="14">
        <v>37141</v>
      </c>
      <c r="B88" s="15">
        <v>0</v>
      </c>
      <c r="C88" s="223">
        <v>0</v>
      </c>
      <c r="D88" s="17" t="s">
        <v>91</v>
      </c>
      <c r="E88" s="15" t="s">
        <v>93</v>
      </c>
      <c r="F88" s="12">
        <f>SUMIF(Position!$B$3:$B$21,Trades!D88,Position!$E$3:$E$21)+SUMIF(Position!$K$3:$K$20,Trades!D88,Position!$N$3:$N$20)</f>
        <v>0.5</v>
      </c>
      <c r="G88" s="13">
        <f t="shared" si="8"/>
        <v>0</v>
      </c>
      <c r="H88" s="11" t="str">
        <f t="shared" si="9"/>
        <v>giantsbuss</v>
      </c>
      <c r="I88" s="11">
        <f t="shared" si="6"/>
        <v>0</v>
      </c>
      <c r="J88" s="13">
        <f t="shared" si="7"/>
        <v>0</v>
      </c>
    </row>
    <row r="89" spans="1:10" x14ac:dyDescent="0.2">
      <c r="A89" s="14">
        <v>37141</v>
      </c>
      <c r="B89" s="15">
        <v>0</v>
      </c>
      <c r="C89" s="223">
        <v>0</v>
      </c>
      <c r="D89" s="17" t="s">
        <v>91</v>
      </c>
      <c r="E89" s="15" t="s">
        <v>93</v>
      </c>
      <c r="F89" s="12">
        <f>SUMIF(Position!$B$3:$B$21,Trades!D89,Position!$E$3:$E$21)+SUMIF(Position!$K$3:$K$20,Trades!D89,Position!$N$3:$N$20)</f>
        <v>0.5</v>
      </c>
      <c r="G89" s="13">
        <f t="shared" si="8"/>
        <v>0</v>
      </c>
      <c r="H89" s="11" t="str">
        <f t="shared" si="9"/>
        <v>giantsbuss</v>
      </c>
      <c r="I89" s="11">
        <f t="shared" si="6"/>
        <v>0</v>
      </c>
      <c r="J89" s="13">
        <f t="shared" si="7"/>
        <v>0</v>
      </c>
    </row>
    <row r="90" spans="1:10" x14ac:dyDescent="0.2">
      <c r="A90" s="14">
        <v>37141</v>
      </c>
      <c r="B90" s="15">
        <v>0</v>
      </c>
      <c r="C90" s="223">
        <v>0</v>
      </c>
      <c r="D90" s="17" t="s">
        <v>91</v>
      </c>
      <c r="E90" s="15" t="s">
        <v>93</v>
      </c>
      <c r="F90" s="12">
        <f>SUMIF(Position!$B$3:$B$21,Trades!D90,Position!$E$3:$E$21)+SUMIF(Position!$K$3:$K$20,Trades!D90,Position!$N$3:$N$20)</f>
        <v>0.5</v>
      </c>
      <c r="G90" s="13">
        <f t="shared" si="8"/>
        <v>0</v>
      </c>
      <c r="H90" s="11" t="str">
        <f t="shared" si="9"/>
        <v>giantsbuss</v>
      </c>
      <c r="I90" s="11">
        <f t="shared" si="6"/>
        <v>0</v>
      </c>
      <c r="J90" s="13">
        <f t="shared" si="7"/>
        <v>0</v>
      </c>
    </row>
    <row r="91" spans="1:10" x14ac:dyDescent="0.2">
      <c r="A91" s="14">
        <v>37141</v>
      </c>
      <c r="B91" s="15">
        <v>0</v>
      </c>
      <c r="C91" s="223">
        <v>0</v>
      </c>
      <c r="D91" s="17" t="s">
        <v>91</v>
      </c>
      <c r="E91" s="15" t="s">
        <v>93</v>
      </c>
      <c r="F91" s="12">
        <f>SUMIF(Position!$B$3:$B$21,Trades!D91,Position!$E$3:$E$21)+SUMIF(Position!$K$3:$K$20,Trades!D91,Position!$N$3:$N$20)</f>
        <v>0.5</v>
      </c>
      <c r="G91" s="13">
        <f t="shared" si="8"/>
        <v>0</v>
      </c>
      <c r="H91" s="11" t="str">
        <f t="shared" si="9"/>
        <v>giantsbuss</v>
      </c>
      <c r="I91" s="11">
        <f t="shared" si="6"/>
        <v>0</v>
      </c>
      <c r="J91" s="13">
        <f t="shared" si="7"/>
        <v>0</v>
      </c>
    </row>
    <row r="92" spans="1:10" x14ac:dyDescent="0.2">
      <c r="A92" s="14">
        <v>37141</v>
      </c>
      <c r="B92" s="15">
        <v>0</v>
      </c>
      <c r="C92" s="223">
        <v>0</v>
      </c>
      <c r="D92" s="17" t="s">
        <v>91</v>
      </c>
      <c r="E92" s="15" t="s">
        <v>93</v>
      </c>
      <c r="F92" s="12">
        <f>SUMIF(Position!$B$3:$B$21,Trades!D92,Position!$E$3:$E$21)+SUMIF(Position!$K$3:$K$20,Trades!D92,Position!$N$3:$N$20)</f>
        <v>0.5</v>
      </c>
      <c r="G92" s="13">
        <f t="shared" si="8"/>
        <v>0</v>
      </c>
      <c r="H92" s="11" t="str">
        <f t="shared" si="9"/>
        <v>giantsbuss</v>
      </c>
      <c r="I92" s="11">
        <f t="shared" si="6"/>
        <v>0</v>
      </c>
      <c r="J92" s="13">
        <f t="shared" si="7"/>
        <v>0</v>
      </c>
    </row>
    <row r="93" spans="1:10" x14ac:dyDescent="0.2">
      <c r="A93" s="14">
        <v>37141</v>
      </c>
      <c r="B93" s="15">
        <v>0</v>
      </c>
      <c r="C93" s="223">
        <v>0</v>
      </c>
      <c r="D93" s="17" t="s">
        <v>91</v>
      </c>
      <c r="E93" s="15" t="s">
        <v>93</v>
      </c>
      <c r="F93" s="12">
        <f>SUMIF(Position!$B$3:$B$21,Trades!D93,Position!$E$3:$E$21)+SUMIF(Position!$K$3:$K$20,Trades!D93,Position!$N$3:$N$20)</f>
        <v>0.5</v>
      </c>
      <c r="G93" s="13">
        <f t="shared" si="8"/>
        <v>0</v>
      </c>
      <c r="H93" s="11" t="str">
        <f t="shared" si="9"/>
        <v>giantsbuss</v>
      </c>
      <c r="I93" s="11">
        <f t="shared" si="6"/>
        <v>0</v>
      </c>
      <c r="J93" s="13">
        <f t="shared" si="7"/>
        <v>0</v>
      </c>
    </row>
    <row r="94" spans="1:10" x14ac:dyDescent="0.2">
      <c r="A94" s="14">
        <v>37141</v>
      </c>
      <c r="B94" s="15">
        <v>0</v>
      </c>
      <c r="C94" s="223">
        <v>0</v>
      </c>
      <c r="D94" s="17" t="s">
        <v>91</v>
      </c>
      <c r="E94" s="15" t="s">
        <v>93</v>
      </c>
      <c r="F94" s="12">
        <f>SUMIF(Position!$B$3:$B$21,Trades!D94,Position!$E$3:$E$21)+SUMIF(Position!$K$3:$K$20,Trades!D94,Position!$N$3:$N$20)</f>
        <v>0.5</v>
      </c>
      <c r="G94" s="13">
        <f t="shared" si="8"/>
        <v>0</v>
      </c>
      <c r="H94" s="11" t="str">
        <f t="shared" si="9"/>
        <v>giantsbuss</v>
      </c>
      <c r="I94" s="11">
        <f t="shared" si="6"/>
        <v>0</v>
      </c>
      <c r="J94" s="13">
        <f t="shared" si="7"/>
        <v>0</v>
      </c>
    </row>
    <row r="95" spans="1:10" x14ac:dyDescent="0.2">
      <c r="A95" s="14">
        <v>37141</v>
      </c>
      <c r="B95" s="15">
        <v>0</v>
      </c>
      <c r="C95" s="223">
        <v>0</v>
      </c>
      <c r="D95" s="17" t="s">
        <v>91</v>
      </c>
      <c r="E95" s="15" t="s">
        <v>93</v>
      </c>
      <c r="F95" s="12">
        <f>SUMIF(Position!$B$3:$B$21,Trades!D95,Position!$E$3:$E$21)+SUMIF(Position!$K$3:$K$20,Trades!D95,Position!$N$3:$N$20)</f>
        <v>0.5</v>
      </c>
      <c r="G95" s="13">
        <f t="shared" si="8"/>
        <v>0</v>
      </c>
      <c r="H95" s="11" t="str">
        <f t="shared" si="9"/>
        <v>giantsbuss</v>
      </c>
      <c r="I95" s="11">
        <f t="shared" si="6"/>
        <v>0</v>
      </c>
      <c r="J95" s="13">
        <f t="shared" si="7"/>
        <v>0</v>
      </c>
    </row>
    <row r="96" spans="1:10" x14ac:dyDescent="0.2">
      <c r="A96" s="14">
        <v>37141</v>
      </c>
      <c r="B96" s="15">
        <v>0</v>
      </c>
      <c r="C96" s="223">
        <v>0</v>
      </c>
      <c r="D96" s="17" t="s">
        <v>91</v>
      </c>
      <c r="E96" s="15" t="s">
        <v>93</v>
      </c>
      <c r="F96" s="12">
        <f>SUMIF(Position!$B$3:$B$21,Trades!D96,Position!$E$3:$E$21)+SUMIF(Position!$K$3:$K$20,Trades!D96,Position!$N$3:$N$20)</f>
        <v>0.5</v>
      </c>
      <c r="G96" s="13">
        <f t="shared" si="8"/>
        <v>0</v>
      </c>
      <c r="H96" s="11" t="str">
        <f t="shared" si="9"/>
        <v>giantsbuss</v>
      </c>
      <c r="I96" s="11">
        <f t="shared" si="6"/>
        <v>0</v>
      </c>
      <c r="J96" s="13">
        <f t="shared" si="7"/>
        <v>0</v>
      </c>
    </row>
    <row r="97" spans="1:10" x14ac:dyDescent="0.2">
      <c r="A97" s="14">
        <v>37141</v>
      </c>
      <c r="B97" s="15">
        <v>0</v>
      </c>
      <c r="C97" s="223">
        <v>0</v>
      </c>
      <c r="D97" s="17" t="s">
        <v>91</v>
      </c>
      <c r="E97" s="15" t="s">
        <v>93</v>
      </c>
      <c r="F97" s="12">
        <f>SUMIF(Position!$B$3:$B$21,Trades!D97,Position!$E$3:$E$21)+SUMIF(Position!$K$3:$K$20,Trades!D97,Position!$N$3:$N$20)</f>
        <v>0.5</v>
      </c>
      <c r="G97" s="13">
        <f t="shared" si="8"/>
        <v>0</v>
      </c>
      <c r="H97" s="11" t="str">
        <f t="shared" si="9"/>
        <v>giantsbuss</v>
      </c>
      <c r="I97" s="11">
        <f t="shared" si="6"/>
        <v>0</v>
      </c>
      <c r="J97" s="13">
        <f t="shared" si="7"/>
        <v>0</v>
      </c>
    </row>
    <row r="98" spans="1:10" x14ac:dyDescent="0.2">
      <c r="A98" s="14">
        <v>37141</v>
      </c>
      <c r="B98" s="15">
        <v>0</v>
      </c>
      <c r="C98" s="223">
        <v>0</v>
      </c>
      <c r="D98" s="17" t="s">
        <v>91</v>
      </c>
      <c r="E98" s="15" t="s">
        <v>93</v>
      </c>
      <c r="F98" s="12">
        <f>SUMIF(Position!$B$3:$B$21,Trades!D98,Position!$E$3:$E$21)+SUMIF(Position!$K$3:$K$20,Trades!D98,Position!$N$3:$N$20)</f>
        <v>0.5</v>
      </c>
      <c r="G98" s="13">
        <f t="shared" si="8"/>
        <v>0</v>
      </c>
      <c r="H98" s="11" t="str">
        <f t="shared" si="9"/>
        <v>giantsbuss</v>
      </c>
      <c r="I98" s="11">
        <f t="shared" si="6"/>
        <v>0</v>
      </c>
      <c r="J98" s="13">
        <f t="shared" si="7"/>
        <v>0</v>
      </c>
    </row>
    <row r="99" spans="1:10" x14ac:dyDescent="0.2">
      <c r="A99" s="14">
        <v>37141</v>
      </c>
      <c r="B99" s="15">
        <v>0</v>
      </c>
      <c r="C99" s="223">
        <v>0</v>
      </c>
      <c r="D99" s="17" t="s">
        <v>91</v>
      </c>
      <c r="E99" s="15" t="s">
        <v>93</v>
      </c>
      <c r="F99" s="12">
        <f>SUMIF(Position!$B$3:$B$21,Trades!D99,Position!$E$3:$E$21)+SUMIF(Position!$K$3:$K$20,Trades!D99,Position!$N$3:$N$20)</f>
        <v>0.5</v>
      </c>
      <c r="G99" s="13">
        <f t="shared" si="8"/>
        <v>0</v>
      </c>
      <c r="H99" s="11" t="str">
        <f t="shared" si="9"/>
        <v>giantsbuss</v>
      </c>
      <c r="I99" s="11">
        <f t="shared" si="6"/>
        <v>0</v>
      </c>
      <c r="J99" s="13">
        <f t="shared" si="7"/>
        <v>0</v>
      </c>
    </row>
    <row r="100" spans="1:10" x14ac:dyDescent="0.2">
      <c r="A100" s="14">
        <v>37141</v>
      </c>
      <c r="B100" s="15">
        <v>0</v>
      </c>
      <c r="C100" s="223">
        <v>0</v>
      </c>
      <c r="D100" s="17" t="s">
        <v>91</v>
      </c>
      <c r="E100" s="15" t="s">
        <v>93</v>
      </c>
      <c r="F100" s="12">
        <f>SUMIF(Position!$B$3:$B$21,Trades!D100,Position!$E$3:$E$21)+SUMIF(Position!$K$3:$K$20,Trades!D100,Position!$N$3:$N$20)</f>
        <v>0.5</v>
      </c>
      <c r="G100" s="13">
        <f t="shared" si="8"/>
        <v>0</v>
      </c>
      <c r="H100" s="11" t="str">
        <f t="shared" si="9"/>
        <v>giantsbuss</v>
      </c>
      <c r="I100" s="11">
        <f t="shared" si="6"/>
        <v>0</v>
      </c>
      <c r="J100" s="13">
        <f t="shared" si="7"/>
        <v>0</v>
      </c>
    </row>
    <row r="101" spans="1:10" x14ac:dyDescent="0.2">
      <c r="A101" s="14">
        <v>37141</v>
      </c>
      <c r="B101" s="15">
        <v>0</v>
      </c>
      <c r="C101" s="223">
        <v>0</v>
      </c>
      <c r="D101" s="17" t="s">
        <v>91</v>
      </c>
      <c r="E101" s="15" t="s">
        <v>93</v>
      </c>
      <c r="F101" s="12">
        <f>SUMIF(Position!$B$3:$B$21,Trades!D101,Position!$E$3:$E$21)+SUMIF(Position!$K$3:$K$20,Trades!D101,Position!$N$3:$N$20)</f>
        <v>0.5</v>
      </c>
      <c r="G101" s="13">
        <f t="shared" si="8"/>
        <v>0</v>
      </c>
      <c r="H101" s="11" t="str">
        <f t="shared" si="9"/>
        <v>giantsbuss</v>
      </c>
      <c r="I101" s="11">
        <f t="shared" si="6"/>
        <v>0</v>
      </c>
      <c r="J101" s="13">
        <f t="shared" si="7"/>
        <v>0</v>
      </c>
    </row>
    <row r="102" spans="1:10" x14ac:dyDescent="0.2">
      <c r="A102" s="14">
        <v>37141</v>
      </c>
      <c r="B102" s="15">
        <v>0</v>
      </c>
      <c r="C102" s="223">
        <v>0</v>
      </c>
      <c r="D102" s="17" t="s">
        <v>91</v>
      </c>
      <c r="E102" s="15" t="s">
        <v>93</v>
      </c>
      <c r="F102" s="12">
        <f>SUMIF(Position!$B$3:$B$21,Trades!D102,Position!$E$3:$E$21)+SUMIF(Position!$K$3:$K$20,Trades!D102,Position!$N$3:$N$20)</f>
        <v>0.5</v>
      </c>
      <c r="G102" s="13">
        <f t="shared" si="8"/>
        <v>0</v>
      </c>
      <c r="H102" s="11" t="str">
        <f t="shared" si="9"/>
        <v>giantsbuss</v>
      </c>
      <c r="I102" s="11">
        <f t="shared" si="6"/>
        <v>0</v>
      </c>
      <c r="J102" s="13">
        <f t="shared" si="7"/>
        <v>0</v>
      </c>
    </row>
    <row r="103" spans="1:10" x14ac:dyDescent="0.2">
      <c r="A103" s="14">
        <v>37141</v>
      </c>
      <c r="B103" s="15">
        <v>0</v>
      </c>
      <c r="C103" s="223">
        <v>0</v>
      </c>
      <c r="D103" s="17" t="s">
        <v>91</v>
      </c>
      <c r="E103" s="15" t="s">
        <v>93</v>
      </c>
      <c r="F103" s="12">
        <f>SUMIF(Position!$B$3:$B$21,Trades!D103,Position!$E$3:$E$21)+SUMIF(Position!$K$3:$K$20,Trades!D103,Position!$N$3:$N$20)</f>
        <v>0.5</v>
      </c>
      <c r="G103" s="13">
        <f t="shared" si="8"/>
        <v>0</v>
      </c>
      <c r="H103" s="11" t="str">
        <f t="shared" si="9"/>
        <v>giantsbuss</v>
      </c>
      <c r="I103" s="11">
        <f t="shared" si="6"/>
        <v>0</v>
      </c>
      <c r="J103" s="13">
        <f t="shared" si="7"/>
        <v>0</v>
      </c>
    </row>
    <row r="104" spans="1:10" x14ac:dyDescent="0.2">
      <c r="A104" s="14">
        <v>37141</v>
      </c>
      <c r="B104" s="15">
        <v>0</v>
      </c>
      <c r="C104" s="223">
        <v>0</v>
      </c>
      <c r="D104" s="17" t="s">
        <v>91</v>
      </c>
      <c r="E104" s="15" t="s">
        <v>93</v>
      </c>
      <c r="F104" s="12">
        <f>SUMIF(Position!$B$3:$B$21,Trades!D104,Position!$E$3:$E$21)+SUMIF(Position!$K$3:$K$20,Trades!D104,Position!$N$3:$N$20)</f>
        <v>0.5</v>
      </c>
      <c r="G104" s="13">
        <f t="shared" si="8"/>
        <v>0</v>
      </c>
      <c r="H104" s="11" t="str">
        <f t="shared" si="9"/>
        <v>giantsbuss</v>
      </c>
      <c r="I104" s="11">
        <f t="shared" si="6"/>
        <v>0</v>
      </c>
      <c r="J104" s="13">
        <f t="shared" si="7"/>
        <v>0</v>
      </c>
    </row>
    <row r="105" spans="1:10" x14ac:dyDescent="0.2">
      <c r="A105" s="14">
        <v>37141</v>
      </c>
      <c r="B105" s="15">
        <v>0</v>
      </c>
      <c r="C105" s="223">
        <v>0</v>
      </c>
      <c r="D105" s="17" t="s">
        <v>91</v>
      </c>
      <c r="E105" s="15" t="s">
        <v>93</v>
      </c>
      <c r="F105" s="12">
        <f>SUMIF(Position!$B$3:$B$21,Trades!D105,Position!$E$3:$E$21)+SUMIF(Position!$K$3:$K$20,Trades!D105,Position!$N$3:$N$20)</f>
        <v>0.5</v>
      </c>
      <c r="G105" s="13">
        <f t="shared" si="8"/>
        <v>0</v>
      </c>
      <c r="H105" s="11" t="str">
        <f t="shared" si="9"/>
        <v>giantsbuss</v>
      </c>
      <c r="I105" s="11">
        <f t="shared" si="6"/>
        <v>0</v>
      </c>
      <c r="J105" s="13">
        <f t="shared" si="7"/>
        <v>0</v>
      </c>
    </row>
    <row r="106" spans="1:10" x14ac:dyDescent="0.2">
      <c r="A106" s="14">
        <v>37141</v>
      </c>
      <c r="B106" s="15">
        <v>0</v>
      </c>
      <c r="C106" s="223">
        <v>0</v>
      </c>
      <c r="D106" s="17" t="s">
        <v>91</v>
      </c>
      <c r="E106" s="15" t="s">
        <v>93</v>
      </c>
      <c r="F106" s="12">
        <f>SUMIF(Position!$B$3:$B$21,Trades!D106,Position!$E$3:$E$21)+SUMIF(Position!$K$3:$K$20,Trades!D106,Position!$N$3:$N$20)</f>
        <v>0.5</v>
      </c>
      <c r="G106" s="13">
        <f t="shared" si="8"/>
        <v>0</v>
      </c>
      <c r="H106" s="11" t="str">
        <f t="shared" si="9"/>
        <v>giantsbuss</v>
      </c>
      <c r="I106" s="11">
        <f t="shared" si="6"/>
        <v>0</v>
      </c>
      <c r="J106" s="13">
        <f t="shared" si="7"/>
        <v>0</v>
      </c>
    </row>
    <row r="107" spans="1:10" x14ac:dyDescent="0.2">
      <c r="A107" s="14">
        <v>37141</v>
      </c>
      <c r="B107" s="15">
        <v>0</v>
      </c>
      <c r="C107" s="223">
        <v>0</v>
      </c>
      <c r="D107" s="17" t="s">
        <v>91</v>
      </c>
      <c r="E107" s="15" t="s">
        <v>93</v>
      </c>
      <c r="F107" s="12">
        <f>SUMIF(Position!$B$3:$B$21,Trades!D107,Position!$E$3:$E$21)+SUMIF(Position!$K$3:$K$20,Trades!D107,Position!$N$3:$N$20)</f>
        <v>0.5</v>
      </c>
      <c r="G107" s="13">
        <f t="shared" si="8"/>
        <v>0</v>
      </c>
      <c r="H107" s="11" t="str">
        <f t="shared" si="9"/>
        <v>giantsbuss</v>
      </c>
      <c r="I107" s="11">
        <f t="shared" si="6"/>
        <v>0</v>
      </c>
      <c r="J107" s="13">
        <f t="shared" si="7"/>
        <v>0</v>
      </c>
    </row>
    <row r="108" spans="1:10" x14ac:dyDescent="0.2">
      <c r="A108" s="14">
        <v>37141</v>
      </c>
      <c r="B108" s="15">
        <v>0</v>
      </c>
      <c r="C108" s="223">
        <v>0</v>
      </c>
      <c r="D108" s="17" t="s">
        <v>91</v>
      </c>
      <c r="E108" s="15" t="s">
        <v>93</v>
      </c>
      <c r="F108" s="12">
        <f>SUMIF(Position!$B$3:$B$21,Trades!D108,Position!$E$3:$E$21)+SUMIF(Position!$K$3:$K$20,Trades!D108,Position!$N$3:$N$20)</f>
        <v>0.5</v>
      </c>
      <c r="G108" s="13">
        <f t="shared" si="8"/>
        <v>0</v>
      </c>
      <c r="H108" s="11" t="str">
        <f t="shared" si="9"/>
        <v>giantsbuss</v>
      </c>
      <c r="I108" s="11">
        <f t="shared" si="6"/>
        <v>0</v>
      </c>
      <c r="J108" s="13">
        <f t="shared" si="7"/>
        <v>0</v>
      </c>
    </row>
    <row r="109" spans="1:10" x14ac:dyDescent="0.2">
      <c r="A109" s="14">
        <v>37141</v>
      </c>
      <c r="B109" s="15">
        <v>0</v>
      </c>
      <c r="C109" s="223">
        <v>0</v>
      </c>
      <c r="D109" s="17" t="s">
        <v>91</v>
      </c>
      <c r="E109" s="15" t="s">
        <v>93</v>
      </c>
      <c r="F109" s="12">
        <f>SUMIF(Position!$B$3:$B$21,Trades!D109,Position!$E$3:$E$21)+SUMIF(Position!$K$3:$K$20,Trades!D109,Position!$N$3:$N$20)</f>
        <v>0.5</v>
      </c>
      <c r="G109" s="13">
        <f t="shared" si="8"/>
        <v>0</v>
      </c>
      <c r="H109" s="11" t="str">
        <f t="shared" si="9"/>
        <v>giantsbuss</v>
      </c>
      <c r="I109" s="11">
        <f t="shared" si="6"/>
        <v>0</v>
      </c>
      <c r="J109" s="13">
        <f t="shared" si="7"/>
        <v>0</v>
      </c>
    </row>
    <row r="110" spans="1:10" x14ac:dyDescent="0.2">
      <c r="A110" s="14">
        <v>37141</v>
      </c>
      <c r="B110" s="15">
        <v>0</v>
      </c>
      <c r="C110" s="223">
        <v>0</v>
      </c>
      <c r="D110" s="17" t="s">
        <v>91</v>
      </c>
      <c r="E110" s="15" t="s">
        <v>93</v>
      </c>
      <c r="F110" s="12">
        <f>SUMIF(Position!$B$3:$B$21,Trades!D110,Position!$E$3:$E$21)+SUMIF(Position!$K$3:$K$20,Trades!D110,Position!$N$3:$N$20)</f>
        <v>0.5</v>
      </c>
      <c r="G110" s="13">
        <f t="shared" si="8"/>
        <v>0</v>
      </c>
      <c r="H110" s="11" t="str">
        <f t="shared" si="9"/>
        <v>giantsbuss</v>
      </c>
      <c r="I110" s="11">
        <f t="shared" si="6"/>
        <v>0</v>
      </c>
      <c r="J110" s="13">
        <f t="shared" si="7"/>
        <v>0</v>
      </c>
    </row>
    <row r="111" spans="1:10" x14ac:dyDescent="0.2">
      <c r="A111" s="14">
        <v>37141</v>
      </c>
      <c r="B111" s="15">
        <v>0</v>
      </c>
      <c r="C111" s="223">
        <v>0</v>
      </c>
      <c r="D111" s="17" t="s">
        <v>91</v>
      </c>
      <c r="E111" s="15" t="s">
        <v>93</v>
      </c>
      <c r="F111" s="12">
        <f>SUMIF(Position!$B$3:$B$21,Trades!D111,Position!$E$3:$E$21)+SUMIF(Position!$K$3:$K$20,Trades!D111,Position!$N$3:$N$20)</f>
        <v>0.5</v>
      </c>
      <c r="G111" s="13">
        <f t="shared" si="8"/>
        <v>0</v>
      </c>
      <c r="H111" s="11" t="str">
        <f t="shared" si="9"/>
        <v>giantsbuss</v>
      </c>
      <c r="I111" s="11">
        <f t="shared" si="6"/>
        <v>0</v>
      </c>
      <c r="J111" s="13">
        <f t="shared" si="7"/>
        <v>0</v>
      </c>
    </row>
    <row r="112" spans="1:10" x14ac:dyDescent="0.2">
      <c r="A112" s="14">
        <v>37141</v>
      </c>
      <c r="B112" s="15">
        <v>0</v>
      </c>
      <c r="C112" s="223">
        <v>0</v>
      </c>
      <c r="D112" s="17" t="s">
        <v>91</v>
      </c>
      <c r="E112" s="15" t="s">
        <v>93</v>
      </c>
      <c r="F112" s="12">
        <f>SUMIF(Position!$B$3:$B$21,Trades!D112,Position!$E$3:$E$21)+SUMIF(Position!$K$3:$K$20,Trades!D112,Position!$N$3:$N$20)</f>
        <v>0.5</v>
      </c>
      <c r="G112" s="13">
        <f t="shared" si="8"/>
        <v>0</v>
      </c>
      <c r="H112" s="11" t="str">
        <f t="shared" si="9"/>
        <v>giantsbuss</v>
      </c>
      <c r="I112" s="11">
        <f t="shared" si="6"/>
        <v>0</v>
      </c>
      <c r="J112" s="13">
        <f t="shared" si="7"/>
        <v>0</v>
      </c>
    </row>
    <row r="113" spans="1:10" x14ac:dyDescent="0.2">
      <c r="A113" s="14">
        <v>37141</v>
      </c>
      <c r="B113" s="15">
        <v>0</v>
      </c>
      <c r="C113" s="223">
        <v>0</v>
      </c>
      <c r="D113" s="17" t="s">
        <v>91</v>
      </c>
      <c r="E113" s="15" t="s">
        <v>93</v>
      </c>
      <c r="F113" s="12">
        <f>SUMIF(Position!$B$3:$B$21,Trades!D113,Position!$E$3:$E$21)+SUMIF(Position!$K$3:$K$20,Trades!D113,Position!$N$3:$N$20)</f>
        <v>0.5</v>
      </c>
      <c r="G113" s="13">
        <f t="shared" si="8"/>
        <v>0</v>
      </c>
      <c r="H113" s="11" t="str">
        <f t="shared" si="9"/>
        <v>giantsbuss</v>
      </c>
      <c r="I113" s="11">
        <f t="shared" si="6"/>
        <v>0</v>
      </c>
      <c r="J113" s="13">
        <f t="shared" si="7"/>
        <v>0</v>
      </c>
    </row>
    <row r="114" spans="1:10" x14ac:dyDescent="0.2">
      <c r="A114" s="14">
        <v>37141</v>
      </c>
      <c r="B114" s="15">
        <v>0</v>
      </c>
      <c r="C114" s="223">
        <v>0</v>
      </c>
      <c r="D114" s="17" t="s">
        <v>91</v>
      </c>
      <c r="E114" s="15" t="s">
        <v>93</v>
      </c>
      <c r="F114" s="12">
        <f>SUMIF(Position!$B$3:$B$21,Trades!D114,Position!$E$3:$E$21)+SUMIF(Position!$K$3:$K$20,Trades!D114,Position!$N$3:$N$20)</f>
        <v>0.5</v>
      </c>
      <c r="G114" s="13">
        <f t="shared" si="8"/>
        <v>0</v>
      </c>
      <c r="H114" s="11" t="str">
        <f t="shared" si="9"/>
        <v>giantsbuss</v>
      </c>
      <c r="I114" s="11">
        <f t="shared" si="6"/>
        <v>0</v>
      </c>
      <c r="J114" s="13">
        <f t="shared" si="7"/>
        <v>0</v>
      </c>
    </row>
    <row r="115" spans="1:10" x14ac:dyDescent="0.2">
      <c r="A115" s="14">
        <v>37141</v>
      </c>
      <c r="B115" s="15">
        <v>0</v>
      </c>
      <c r="C115" s="223">
        <v>0</v>
      </c>
      <c r="D115" s="17" t="s">
        <v>91</v>
      </c>
      <c r="E115" s="15" t="s">
        <v>93</v>
      </c>
      <c r="F115" s="12">
        <f>SUMIF(Position!$B$3:$B$21,Trades!D115,Position!$E$3:$E$21)+SUMIF(Position!$K$3:$K$20,Trades!D115,Position!$N$3:$N$20)</f>
        <v>0.5</v>
      </c>
      <c r="G115" s="13">
        <f t="shared" si="8"/>
        <v>0</v>
      </c>
      <c r="H115" s="11" t="str">
        <f t="shared" si="9"/>
        <v>giantsbuss</v>
      </c>
      <c r="I115" s="11">
        <f t="shared" si="6"/>
        <v>0</v>
      </c>
      <c r="J115" s="13">
        <f t="shared" si="7"/>
        <v>0</v>
      </c>
    </row>
    <row r="116" spans="1:10" x14ac:dyDescent="0.2">
      <c r="A116" s="14">
        <v>37141</v>
      </c>
      <c r="B116" s="15">
        <v>0</v>
      </c>
      <c r="C116" s="223">
        <v>0</v>
      </c>
      <c r="D116" s="17" t="s">
        <v>91</v>
      </c>
      <c r="E116" s="15" t="s">
        <v>93</v>
      </c>
      <c r="F116" s="12">
        <f>SUMIF(Position!$B$3:$B$21,Trades!D116,Position!$E$3:$E$21)+SUMIF(Position!$K$3:$K$20,Trades!D116,Position!$N$3:$N$20)</f>
        <v>0.5</v>
      </c>
      <c r="G116" s="13">
        <f t="shared" si="8"/>
        <v>0</v>
      </c>
      <c r="H116" s="11" t="str">
        <f t="shared" si="9"/>
        <v>giantsbuss</v>
      </c>
      <c r="I116" s="11">
        <f t="shared" si="6"/>
        <v>0</v>
      </c>
      <c r="J116" s="13">
        <f t="shared" si="7"/>
        <v>0</v>
      </c>
    </row>
    <row r="117" spans="1:10" x14ac:dyDescent="0.2">
      <c r="A117" s="14">
        <v>37141</v>
      </c>
      <c r="B117" s="15">
        <v>0</v>
      </c>
      <c r="C117" s="223">
        <v>0</v>
      </c>
      <c r="D117" s="17" t="s">
        <v>91</v>
      </c>
      <c r="E117" s="15" t="s">
        <v>93</v>
      </c>
      <c r="F117" s="12">
        <f>SUMIF(Position!$B$3:$B$21,Trades!D117,Position!$E$3:$E$21)+SUMIF(Position!$K$3:$K$20,Trades!D117,Position!$N$3:$N$20)</f>
        <v>0.5</v>
      </c>
      <c r="G117" s="13">
        <f t="shared" si="8"/>
        <v>0</v>
      </c>
      <c r="H117" s="11" t="str">
        <f t="shared" si="9"/>
        <v>giantsbuss</v>
      </c>
      <c r="I117" s="11">
        <f t="shared" si="6"/>
        <v>0</v>
      </c>
      <c r="J117" s="13">
        <f t="shared" si="7"/>
        <v>0</v>
      </c>
    </row>
    <row r="118" spans="1:10" x14ac:dyDescent="0.2">
      <c r="A118" s="14">
        <v>37141</v>
      </c>
      <c r="B118" s="15">
        <v>0</v>
      </c>
      <c r="C118" s="223">
        <v>0</v>
      </c>
      <c r="D118" s="17" t="s">
        <v>91</v>
      </c>
      <c r="E118" s="15" t="s">
        <v>93</v>
      </c>
      <c r="F118" s="12">
        <f>SUMIF(Position!$B$3:$B$21,Trades!D118,Position!$E$3:$E$21)+SUMIF(Position!$K$3:$K$20,Trades!D118,Position!$N$3:$N$20)</f>
        <v>0.5</v>
      </c>
      <c r="G118" s="13">
        <f t="shared" si="8"/>
        <v>0</v>
      </c>
      <c r="H118" s="11" t="str">
        <f t="shared" si="9"/>
        <v>giantsbuss</v>
      </c>
      <c r="I118" s="11">
        <f t="shared" si="6"/>
        <v>0</v>
      </c>
      <c r="J118" s="13">
        <f t="shared" si="7"/>
        <v>0</v>
      </c>
    </row>
    <row r="119" spans="1:10" x14ac:dyDescent="0.2">
      <c r="A119" s="14">
        <v>37141</v>
      </c>
      <c r="B119" s="15">
        <v>0</v>
      </c>
      <c r="C119" s="223">
        <v>0</v>
      </c>
      <c r="D119" s="17" t="s">
        <v>91</v>
      </c>
      <c r="E119" s="15" t="s">
        <v>93</v>
      </c>
      <c r="F119" s="12">
        <f>SUMIF(Position!$B$3:$B$21,Trades!D119,Position!$E$3:$E$21)+SUMIF(Position!$K$3:$K$20,Trades!D119,Position!$N$3:$N$20)</f>
        <v>0.5</v>
      </c>
      <c r="G119" s="13">
        <f t="shared" si="8"/>
        <v>0</v>
      </c>
      <c r="H119" s="11" t="str">
        <f t="shared" si="9"/>
        <v>giantsbuss</v>
      </c>
      <c r="I119" s="11">
        <f t="shared" si="6"/>
        <v>0</v>
      </c>
      <c r="J119" s="13">
        <f t="shared" si="7"/>
        <v>0</v>
      </c>
    </row>
    <row r="120" spans="1:10" x14ac:dyDescent="0.2">
      <c r="A120" s="14">
        <v>37141</v>
      </c>
      <c r="B120" s="15">
        <v>0</v>
      </c>
      <c r="C120" s="223">
        <v>0</v>
      </c>
      <c r="D120" s="17" t="s">
        <v>91</v>
      </c>
      <c r="E120" s="15" t="s">
        <v>93</v>
      </c>
      <c r="F120" s="12">
        <f>SUMIF(Position!$B$3:$B$21,Trades!D120,Position!$E$3:$E$21)+SUMIF(Position!$K$3:$K$20,Trades!D120,Position!$N$3:$N$20)</f>
        <v>0.5</v>
      </c>
      <c r="G120" s="13">
        <f t="shared" si="8"/>
        <v>0</v>
      </c>
      <c r="H120" s="11" t="str">
        <f t="shared" si="9"/>
        <v>giantsbuss</v>
      </c>
      <c r="I120" s="11">
        <f t="shared" si="6"/>
        <v>0</v>
      </c>
      <c r="J120" s="13">
        <f t="shared" si="7"/>
        <v>0</v>
      </c>
    </row>
    <row r="121" spans="1:10" x14ac:dyDescent="0.2">
      <c r="A121" s="14">
        <v>37141</v>
      </c>
      <c r="B121" s="15">
        <v>0</v>
      </c>
      <c r="C121" s="223">
        <v>0</v>
      </c>
      <c r="D121" s="17" t="s">
        <v>91</v>
      </c>
      <c r="E121" s="15" t="s">
        <v>93</v>
      </c>
      <c r="F121" s="12">
        <f>SUMIF(Position!$B$3:$B$21,Trades!D121,Position!$E$3:$E$21)+SUMIF(Position!$K$3:$K$20,Trades!D121,Position!$N$3:$N$20)</f>
        <v>0.5</v>
      </c>
      <c r="G121" s="13">
        <f t="shared" si="8"/>
        <v>0</v>
      </c>
      <c r="H121" s="11" t="str">
        <f t="shared" si="9"/>
        <v>giantsbuss</v>
      </c>
      <c r="I121" s="11">
        <f t="shared" si="6"/>
        <v>0</v>
      </c>
      <c r="J121" s="13">
        <f t="shared" si="7"/>
        <v>0</v>
      </c>
    </row>
    <row r="122" spans="1:10" x14ac:dyDescent="0.2">
      <c r="A122" s="14">
        <v>37141</v>
      </c>
      <c r="B122" s="15">
        <v>0</v>
      </c>
      <c r="C122" s="223">
        <v>0</v>
      </c>
      <c r="D122" s="17" t="s">
        <v>91</v>
      </c>
      <c r="E122" s="15" t="s">
        <v>93</v>
      </c>
      <c r="F122" s="12">
        <f>SUMIF(Position!$B$3:$B$21,Trades!D122,Position!$E$3:$E$21)+SUMIF(Position!$K$3:$K$20,Trades!D122,Position!$N$3:$N$20)</f>
        <v>0.5</v>
      </c>
      <c r="G122" s="13">
        <f t="shared" si="8"/>
        <v>0</v>
      </c>
      <c r="H122" s="11" t="str">
        <f t="shared" si="9"/>
        <v>giantsbuss</v>
      </c>
      <c r="I122" s="11">
        <f t="shared" si="6"/>
        <v>0</v>
      </c>
      <c r="J122" s="13">
        <f t="shared" si="7"/>
        <v>0</v>
      </c>
    </row>
    <row r="123" spans="1:10" x14ac:dyDescent="0.2">
      <c r="A123" s="14">
        <v>37141</v>
      </c>
      <c r="B123" s="15">
        <v>0</v>
      </c>
      <c r="C123" s="223">
        <v>0</v>
      </c>
      <c r="D123" s="17" t="s">
        <v>91</v>
      </c>
      <c r="E123" s="15" t="s">
        <v>93</v>
      </c>
      <c r="F123" s="12">
        <f>SUMIF(Position!$B$3:$B$21,Trades!D123,Position!$E$3:$E$21)+SUMIF(Position!$K$3:$K$20,Trades!D123,Position!$N$3:$N$20)</f>
        <v>0.5</v>
      </c>
      <c r="G123" s="13">
        <f t="shared" si="8"/>
        <v>0</v>
      </c>
      <c r="H123" s="11" t="str">
        <f t="shared" si="9"/>
        <v>giantsbuss</v>
      </c>
      <c r="I123" s="11">
        <f t="shared" si="6"/>
        <v>0</v>
      </c>
      <c r="J123" s="13">
        <f t="shared" si="7"/>
        <v>0</v>
      </c>
    </row>
    <row r="124" spans="1:10" x14ac:dyDescent="0.2">
      <c r="A124" s="14">
        <v>37141</v>
      </c>
      <c r="B124" s="15">
        <v>0</v>
      </c>
      <c r="C124" s="223">
        <v>0</v>
      </c>
      <c r="D124" s="17" t="s">
        <v>91</v>
      </c>
      <c r="E124" s="15" t="s">
        <v>93</v>
      </c>
      <c r="F124" s="12">
        <f>SUMIF(Position!$B$3:$B$21,Trades!D124,Position!$E$3:$E$21)+SUMIF(Position!$K$3:$K$20,Trades!D124,Position!$N$3:$N$20)</f>
        <v>0.5</v>
      </c>
      <c r="G124" s="13">
        <f t="shared" si="8"/>
        <v>0</v>
      </c>
      <c r="H124" s="11" t="str">
        <f t="shared" si="9"/>
        <v>giantsbuss</v>
      </c>
      <c r="I124" s="11">
        <f t="shared" si="6"/>
        <v>0</v>
      </c>
      <c r="J124" s="13">
        <f t="shared" si="7"/>
        <v>0</v>
      </c>
    </row>
    <row r="125" spans="1:10" x14ac:dyDescent="0.2">
      <c r="A125" s="14">
        <v>37141</v>
      </c>
      <c r="B125" s="15">
        <v>0</v>
      </c>
      <c r="C125" s="223">
        <v>0</v>
      </c>
      <c r="D125" s="17" t="s">
        <v>91</v>
      </c>
      <c r="E125" s="15" t="s">
        <v>93</v>
      </c>
      <c r="F125" s="12">
        <f>SUMIF(Position!$B$3:$B$21,Trades!D125,Position!$E$3:$E$21)+SUMIF(Position!$K$3:$K$20,Trades!D125,Position!$N$3:$N$20)</f>
        <v>0.5</v>
      </c>
      <c r="G125" s="13">
        <f t="shared" si="8"/>
        <v>0</v>
      </c>
      <c r="H125" s="11" t="str">
        <f t="shared" si="9"/>
        <v>giantsbuss</v>
      </c>
      <c r="I125" s="11">
        <f t="shared" si="6"/>
        <v>0</v>
      </c>
      <c r="J125" s="13">
        <f t="shared" si="7"/>
        <v>0</v>
      </c>
    </row>
    <row r="126" spans="1:10" x14ac:dyDescent="0.2">
      <c r="A126" s="14">
        <v>37141</v>
      </c>
      <c r="B126" s="15">
        <v>0</v>
      </c>
      <c r="C126" s="223">
        <v>0</v>
      </c>
      <c r="D126" s="17" t="s">
        <v>91</v>
      </c>
      <c r="E126" s="15" t="s">
        <v>93</v>
      </c>
      <c r="F126" s="12">
        <f>SUMIF(Position!$B$3:$B$21,Trades!D126,Position!$E$3:$E$21)+SUMIF(Position!$K$3:$K$20,Trades!D126,Position!$N$3:$N$20)</f>
        <v>0.5</v>
      </c>
      <c r="G126" s="13">
        <f t="shared" si="8"/>
        <v>0</v>
      </c>
      <c r="H126" s="11" t="str">
        <f t="shared" si="9"/>
        <v>giantsbuss</v>
      </c>
      <c r="I126" s="11">
        <f t="shared" si="6"/>
        <v>0</v>
      </c>
      <c r="J126" s="13">
        <f t="shared" si="7"/>
        <v>0</v>
      </c>
    </row>
    <row r="127" spans="1:10" x14ac:dyDescent="0.2">
      <c r="A127" s="14">
        <v>37141</v>
      </c>
      <c r="B127" s="15">
        <v>0</v>
      </c>
      <c r="C127" s="223">
        <v>0</v>
      </c>
      <c r="D127" s="17" t="s">
        <v>91</v>
      </c>
      <c r="E127" s="15" t="s">
        <v>93</v>
      </c>
      <c r="F127" s="12">
        <f>SUMIF(Position!$B$3:$B$21,Trades!D127,Position!$E$3:$E$21)+SUMIF(Position!$K$3:$K$20,Trades!D127,Position!$N$3:$N$20)</f>
        <v>0.5</v>
      </c>
      <c r="G127" s="13">
        <f t="shared" si="8"/>
        <v>0</v>
      </c>
      <c r="H127" s="11" t="str">
        <f t="shared" si="9"/>
        <v>giantsbuss</v>
      </c>
      <c r="I127" s="11">
        <f t="shared" si="6"/>
        <v>0</v>
      </c>
      <c r="J127" s="13">
        <f t="shared" si="7"/>
        <v>0</v>
      </c>
    </row>
    <row r="128" spans="1:10" x14ac:dyDescent="0.2">
      <c r="A128" s="14">
        <v>37141</v>
      </c>
      <c r="B128" s="15">
        <v>0</v>
      </c>
      <c r="C128" s="223">
        <v>0</v>
      </c>
      <c r="D128" s="17" t="s">
        <v>91</v>
      </c>
      <c r="E128" s="15" t="s">
        <v>93</v>
      </c>
      <c r="F128" s="12">
        <f>SUMIF(Position!$B$3:$B$21,Trades!D128,Position!$E$3:$E$21)+SUMIF(Position!$K$3:$K$20,Trades!D128,Position!$N$3:$N$20)</f>
        <v>0.5</v>
      </c>
      <c r="G128" s="13">
        <f t="shared" si="8"/>
        <v>0</v>
      </c>
      <c r="H128" s="11" t="str">
        <f t="shared" si="9"/>
        <v>giantsbuss</v>
      </c>
      <c r="I128" s="11">
        <f t="shared" si="6"/>
        <v>0</v>
      </c>
      <c r="J128" s="13">
        <f t="shared" si="7"/>
        <v>0</v>
      </c>
    </row>
    <row r="129" spans="1:10" x14ac:dyDescent="0.2">
      <c r="A129" s="14">
        <v>37141</v>
      </c>
      <c r="B129" s="15">
        <v>0</v>
      </c>
      <c r="C129" s="223">
        <v>0</v>
      </c>
      <c r="D129" s="17" t="s">
        <v>91</v>
      </c>
      <c r="E129" s="15" t="s">
        <v>93</v>
      </c>
      <c r="F129" s="12">
        <f>SUMIF(Position!$B$3:$B$21,Trades!D129,Position!$E$3:$E$21)+SUMIF(Position!$K$3:$K$20,Trades!D129,Position!$N$3:$N$20)</f>
        <v>0.5</v>
      </c>
      <c r="G129" s="13">
        <f t="shared" si="8"/>
        <v>0</v>
      </c>
      <c r="H129" s="11" t="str">
        <f t="shared" si="9"/>
        <v>giantsbuss</v>
      </c>
      <c r="I129" s="11">
        <f t="shared" si="6"/>
        <v>0</v>
      </c>
      <c r="J129" s="13">
        <f t="shared" si="7"/>
        <v>0</v>
      </c>
    </row>
    <row r="130" spans="1:10" x14ac:dyDescent="0.2">
      <c r="A130" s="14">
        <v>37141</v>
      </c>
      <c r="B130" s="15">
        <v>0</v>
      </c>
      <c r="C130" s="223">
        <v>0</v>
      </c>
      <c r="D130" s="17" t="s">
        <v>91</v>
      </c>
      <c r="E130" s="15" t="s">
        <v>93</v>
      </c>
      <c r="F130" s="12">
        <f>SUMIF(Position!$B$3:$B$21,Trades!D130,Position!$E$3:$E$21)+SUMIF(Position!$K$3:$K$20,Trades!D130,Position!$N$3:$N$20)</f>
        <v>0.5</v>
      </c>
      <c r="G130" s="13">
        <f t="shared" si="8"/>
        <v>0</v>
      </c>
      <c r="H130" s="11" t="str">
        <f t="shared" si="9"/>
        <v>giantsbuss</v>
      </c>
      <c r="I130" s="11">
        <f t="shared" si="6"/>
        <v>0</v>
      </c>
      <c r="J130" s="13">
        <f t="shared" si="7"/>
        <v>0</v>
      </c>
    </row>
    <row r="131" spans="1:10" x14ac:dyDescent="0.2">
      <c r="A131" s="14">
        <v>37141</v>
      </c>
      <c r="B131" s="15">
        <v>0</v>
      </c>
      <c r="C131" s="223">
        <v>0</v>
      </c>
      <c r="D131" s="17" t="s">
        <v>91</v>
      </c>
      <c r="E131" s="15" t="s">
        <v>93</v>
      </c>
      <c r="F131" s="12">
        <f>SUMIF(Position!$B$3:$B$21,Trades!D131,Position!$E$3:$E$21)+SUMIF(Position!$K$3:$K$20,Trades!D131,Position!$N$3:$N$20)</f>
        <v>0.5</v>
      </c>
      <c r="G131" s="13">
        <f t="shared" si="8"/>
        <v>0</v>
      </c>
      <c r="H131" s="11" t="str">
        <f t="shared" si="9"/>
        <v>giantsbuss</v>
      </c>
      <c r="I131" s="11">
        <f t="shared" si="6"/>
        <v>0</v>
      </c>
      <c r="J131" s="13">
        <f t="shared" si="7"/>
        <v>0</v>
      </c>
    </row>
    <row r="132" spans="1:10" x14ac:dyDescent="0.2">
      <c r="A132" s="14">
        <v>37141</v>
      </c>
      <c r="B132" s="15">
        <v>0</v>
      </c>
      <c r="C132" s="223">
        <v>0</v>
      </c>
      <c r="D132" s="17" t="s">
        <v>91</v>
      </c>
      <c r="E132" s="15" t="s">
        <v>93</v>
      </c>
      <c r="F132" s="12">
        <f>SUMIF(Position!$B$3:$B$21,Trades!D132,Position!$E$3:$E$21)+SUMIF(Position!$K$3:$K$20,Trades!D132,Position!$N$3:$N$20)</f>
        <v>0.5</v>
      </c>
      <c r="G132" s="13">
        <f t="shared" si="8"/>
        <v>0</v>
      </c>
      <c r="H132" s="11" t="str">
        <f t="shared" si="9"/>
        <v>giantsbuss</v>
      </c>
      <c r="I132" s="11">
        <f t="shared" si="6"/>
        <v>0</v>
      </c>
      <c r="J132" s="13">
        <f t="shared" si="7"/>
        <v>0</v>
      </c>
    </row>
    <row r="133" spans="1:10" x14ac:dyDescent="0.2">
      <c r="A133" s="14">
        <v>37141</v>
      </c>
      <c r="B133" s="15">
        <v>0</v>
      </c>
      <c r="C133" s="223">
        <v>0</v>
      </c>
      <c r="D133" s="17" t="s">
        <v>91</v>
      </c>
      <c r="E133" s="15" t="s">
        <v>93</v>
      </c>
      <c r="F133" s="12">
        <f>SUMIF(Position!$B$3:$B$21,Trades!D133,Position!$E$3:$E$21)+SUMIF(Position!$K$3:$K$20,Trades!D133,Position!$N$3:$N$20)</f>
        <v>0.5</v>
      </c>
      <c r="G133" s="13">
        <f t="shared" si="8"/>
        <v>0</v>
      </c>
      <c r="H133" s="11" t="str">
        <f t="shared" si="9"/>
        <v>giantsbuss</v>
      </c>
      <c r="I133" s="11">
        <f t="shared" si="6"/>
        <v>0</v>
      </c>
      <c r="J133" s="13">
        <f t="shared" si="7"/>
        <v>0</v>
      </c>
    </row>
    <row r="134" spans="1:10" x14ac:dyDescent="0.2">
      <c r="A134" s="14">
        <v>37141</v>
      </c>
      <c r="B134" s="15">
        <v>0</v>
      </c>
      <c r="C134" s="223">
        <v>0</v>
      </c>
      <c r="D134" s="17" t="s">
        <v>91</v>
      </c>
      <c r="E134" s="15" t="s">
        <v>93</v>
      </c>
      <c r="F134" s="12">
        <f>SUMIF(Position!$B$3:$B$21,Trades!D134,Position!$E$3:$E$21)+SUMIF(Position!$K$3:$K$20,Trades!D134,Position!$N$3:$N$20)</f>
        <v>0.5</v>
      </c>
      <c r="G134" s="13">
        <f t="shared" si="8"/>
        <v>0</v>
      </c>
      <c r="H134" s="11" t="str">
        <f t="shared" si="9"/>
        <v>giantsbuss</v>
      </c>
      <c r="I134" s="11">
        <f t="shared" si="6"/>
        <v>0</v>
      </c>
      <c r="J134" s="13">
        <f t="shared" si="7"/>
        <v>0</v>
      </c>
    </row>
    <row r="135" spans="1:10" x14ac:dyDescent="0.2">
      <c r="A135" s="14">
        <v>37141</v>
      </c>
      <c r="B135" s="15">
        <v>0</v>
      </c>
      <c r="C135" s="223">
        <v>0</v>
      </c>
      <c r="D135" s="17" t="s">
        <v>91</v>
      </c>
      <c r="E135" s="15" t="s">
        <v>93</v>
      </c>
      <c r="F135" s="12">
        <f>SUMIF(Position!$B$3:$B$21,Trades!D135,Position!$E$3:$E$21)+SUMIF(Position!$K$3:$K$20,Trades!D135,Position!$N$3:$N$20)</f>
        <v>0.5</v>
      </c>
      <c r="G135" s="13">
        <f t="shared" si="8"/>
        <v>0</v>
      </c>
      <c r="H135" s="11" t="str">
        <f t="shared" si="9"/>
        <v>giantsbuss</v>
      </c>
      <c r="I135" s="11">
        <f t="shared" si="6"/>
        <v>0</v>
      </c>
      <c r="J135" s="13">
        <f t="shared" si="7"/>
        <v>0</v>
      </c>
    </row>
    <row r="136" spans="1:10" x14ac:dyDescent="0.2">
      <c r="A136" s="14">
        <v>37141</v>
      </c>
      <c r="B136" s="15">
        <v>0</v>
      </c>
      <c r="C136" s="223">
        <v>0</v>
      </c>
      <c r="D136" s="17" t="s">
        <v>91</v>
      </c>
      <c r="E136" s="15" t="s">
        <v>93</v>
      </c>
      <c r="F136" s="12">
        <f>SUMIF(Position!$B$3:$B$21,Trades!D136,Position!$E$3:$E$21)+SUMIF(Position!$K$3:$K$20,Trades!D136,Position!$N$3:$N$20)</f>
        <v>0.5</v>
      </c>
      <c r="G136" s="13">
        <f t="shared" si="8"/>
        <v>0</v>
      </c>
      <c r="H136" s="11" t="str">
        <f t="shared" si="9"/>
        <v>giantsbuss</v>
      </c>
      <c r="I136" s="11">
        <f t="shared" si="6"/>
        <v>0</v>
      </c>
      <c r="J136" s="13">
        <f t="shared" si="7"/>
        <v>0</v>
      </c>
    </row>
    <row r="137" spans="1:10" x14ac:dyDescent="0.2">
      <c r="A137" s="14">
        <v>37141</v>
      </c>
      <c r="B137" s="15">
        <v>0</v>
      </c>
      <c r="C137" s="223">
        <v>0</v>
      </c>
      <c r="D137" s="17" t="s">
        <v>91</v>
      </c>
      <c r="E137" s="15" t="s">
        <v>93</v>
      </c>
      <c r="F137" s="12">
        <f>SUMIF(Position!$B$3:$B$21,Trades!D137,Position!$E$3:$E$21)+SUMIF(Position!$K$3:$K$20,Trades!D137,Position!$N$3:$N$20)</f>
        <v>0.5</v>
      </c>
      <c r="G137" s="13">
        <f t="shared" si="8"/>
        <v>0</v>
      </c>
      <c r="H137" s="11" t="str">
        <f t="shared" si="9"/>
        <v>giantsbuss</v>
      </c>
      <c r="I137" s="11">
        <f t="shared" ref="I137:I200" si="10">B137*C137</f>
        <v>0</v>
      </c>
      <c r="J137" s="13">
        <f t="shared" si="7"/>
        <v>0</v>
      </c>
    </row>
    <row r="138" spans="1:10" x14ac:dyDescent="0.2">
      <c r="A138" s="14">
        <v>37141</v>
      </c>
      <c r="B138" s="15">
        <v>0</v>
      </c>
      <c r="C138" s="223">
        <v>0</v>
      </c>
      <c r="D138" s="17" t="s">
        <v>91</v>
      </c>
      <c r="E138" s="15" t="s">
        <v>93</v>
      </c>
      <c r="F138" s="12">
        <f>SUMIF(Position!$B$3:$B$21,Trades!D138,Position!$E$3:$E$21)+SUMIF(Position!$K$3:$K$20,Trades!D138,Position!$N$3:$N$20)</f>
        <v>0.5</v>
      </c>
      <c r="G138" s="13">
        <f t="shared" si="8"/>
        <v>0</v>
      </c>
      <c r="H138" s="11" t="str">
        <f t="shared" si="9"/>
        <v>giantsbuss</v>
      </c>
      <c r="I138" s="11">
        <f t="shared" si="10"/>
        <v>0</v>
      </c>
      <c r="J138" s="13">
        <f t="shared" ref="J138:J201" si="11">(30-C138)*B138</f>
        <v>0</v>
      </c>
    </row>
    <row r="139" spans="1:10" x14ac:dyDescent="0.2">
      <c r="A139" s="14">
        <v>37141</v>
      </c>
      <c r="B139" s="15">
        <v>0</v>
      </c>
      <c r="C139" s="223">
        <v>0</v>
      </c>
      <c r="D139" s="17" t="s">
        <v>91</v>
      </c>
      <c r="E139" s="15" t="s">
        <v>93</v>
      </c>
      <c r="F139" s="12">
        <f>SUMIF(Position!$B$3:$B$21,Trades!D139,Position!$E$3:$E$21)+SUMIF(Position!$K$3:$K$20,Trades!D139,Position!$N$3:$N$20)</f>
        <v>0.5</v>
      </c>
      <c r="G139" s="13">
        <f t="shared" ref="G139:G202" si="12">(F139-C139)*B139</f>
        <v>0</v>
      </c>
      <c r="H139" s="11" t="str">
        <f t="shared" ref="H139:H202" si="13">D139&amp;E139</f>
        <v>giantsbuss</v>
      </c>
      <c r="I139" s="11">
        <f t="shared" si="10"/>
        <v>0</v>
      </c>
      <c r="J139" s="13">
        <f t="shared" si="11"/>
        <v>0</v>
      </c>
    </row>
    <row r="140" spans="1:10" x14ac:dyDescent="0.2">
      <c r="A140" s="14">
        <v>37141</v>
      </c>
      <c r="B140" s="15">
        <v>0</v>
      </c>
      <c r="C140" s="223">
        <v>0</v>
      </c>
      <c r="D140" s="17" t="s">
        <v>91</v>
      </c>
      <c r="E140" s="15" t="s">
        <v>93</v>
      </c>
      <c r="F140" s="12">
        <f>SUMIF(Position!$B$3:$B$21,Trades!D140,Position!$E$3:$E$21)+SUMIF(Position!$K$3:$K$20,Trades!D140,Position!$N$3:$N$20)</f>
        <v>0.5</v>
      </c>
      <c r="G140" s="13">
        <f t="shared" si="12"/>
        <v>0</v>
      </c>
      <c r="H140" s="11" t="str">
        <f t="shared" si="13"/>
        <v>giantsbuss</v>
      </c>
      <c r="I140" s="11">
        <f t="shared" si="10"/>
        <v>0</v>
      </c>
      <c r="J140" s="13">
        <f t="shared" si="11"/>
        <v>0</v>
      </c>
    </row>
    <row r="141" spans="1:10" x14ac:dyDescent="0.2">
      <c r="A141" s="14">
        <v>37141</v>
      </c>
      <c r="B141" s="15">
        <v>0</v>
      </c>
      <c r="C141" s="223">
        <v>0</v>
      </c>
      <c r="D141" s="17" t="s">
        <v>91</v>
      </c>
      <c r="E141" s="15" t="s">
        <v>93</v>
      </c>
      <c r="F141" s="12">
        <f>SUMIF(Position!$B$3:$B$21,Trades!D141,Position!$E$3:$E$21)+SUMIF(Position!$K$3:$K$20,Trades!D141,Position!$N$3:$N$20)</f>
        <v>0.5</v>
      </c>
      <c r="G141" s="13">
        <f t="shared" si="12"/>
        <v>0</v>
      </c>
      <c r="H141" s="11" t="str">
        <f t="shared" si="13"/>
        <v>giantsbuss</v>
      </c>
      <c r="I141" s="11">
        <f t="shared" si="10"/>
        <v>0</v>
      </c>
      <c r="J141" s="13">
        <f t="shared" si="11"/>
        <v>0</v>
      </c>
    </row>
    <row r="142" spans="1:10" x14ac:dyDescent="0.2">
      <c r="A142" s="14">
        <v>37141</v>
      </c>
      <c r="B142" s="15">
        <v>0</v>
      </c>
      <c r="C142" s="223">
        <v>0</v>
      </c>
      <c r="D142" s="17" t="s">
        <v>91</v>
      </c>
      <c r="E142" s="15" t="s">
        <v>93</v>
      </c>
      <c r="F142" s="12">
        <f>SUMIF(Position!$B$3:$B$21,Trades!D142,Position!$E$3:$E$21)+SUMIF(Position!$K$3:$K$20,Trades!D142,Position!$N$3:$N$20)</f>
        <v>0.5</v>
      </c>
      <c r="G142" s="13">
        <f t="shared" si="12"/>
        <v>0</v>
      </c>
      <c r="H142" s="11" t="str">
        <f t="shared" si="13"/>
        <v>giantsbuss</v>
      </c>
      <c r="I142" s="11">
        <f t="shared" si="10"/>
        <v>0</v>
      </c>
      <c r="J142" s="13">
        <f t="shared" si="11"/>
        <v>0</v>
      </c>
    </row>
    <row r="143" spans="1:10" x14ac:dyDescent="0.2">
      <c r="A143" s="14">
        <v>37141</v>
      </c>
      <c r="B143" s="15">
        <v>0</v>
      </c>
      <c r="C143" s="223">
        <v>0</v>
      </c>
      <c r="D143" s="17" t="s">
        <v>91</v>
      </c>
      <c r="E143" s="15" t="s">
        <v>93</v>
      </c>
      <c r="F143" s="12">
        <f>SUMIF(Position!$B$3:$B$21,Trades!D143,Position!$E$3:$E$21)+SUMIF(Position!$K$3:$K$20,Trades!D143,Position!$N$3:$N$20)</f>
        <v>0.5</v>
      </c>
      <c r="G143" s="13">
        <f t="shared" si="12"/>
        <v>0</v>
      </c>
      <c r="H143" s="11" t="str">
        <f t="shared" si="13"/>
        <v>giantsbuss</v>
      </c>
      <c r="I143" s="11">
        <f t="shared" si="10"/>
        <v>0</v>
      </c>
      <c r="J143" s="13">
        <f t="shared" si="11"/>
        <v>0</v>
      </c>
    </row>
    <row r="144" spans="1:10" x14ac:dyDescent="0.2">
      <c r="A144" s="14">
        <v>37141</v>
      </c>
      <c r="B144" s="15">
        <v>0</v>
      </c>
      <c r="C144" s="223">
        <v>0</v>
      </c>
      <c r="D144" s="17" t="s">
        <v>91</v>
      </c>
      <c r="E144" s="15" t="s">
        <v>93</v>
      </c>
      <c r="F144" s="12">
        <f>SUMIF(Position!$B$3:$B$21,Trades!D144,Position!$E$3:$E$21)+SUMIF(Position!$K$3:$K$20,Trades!D144,Position!$N$3:$N$20)</f>
        <v>0.5</v>
      </c>
      <c r="G144" s="13">
        <f t="shared" si="12"/>
        <v>0</v>
      </c>
      <c r="H144" s="11" t="str">
        <f t="shared" si="13"/>
        <v>giantsbuss</v>
      </c>
      <c r="I144" s="11">
        <f t="shared" si="10"/>
        <v>0</v>
      </c>
      <c r="J144" s="13">
        <f t="shared" si="11"/>
        <v>0</v>
      </c>
    </row>
    <row r="145" spans="1:10" x14ac:dyDescent="0.2">
      <c r="A145" s="14">
        <v>37141</v>
      </c>
      <c r="B145" s="15">
        <v>0</v>
      </c>
      <c r="C145" s="223">
        <v>0</v>
      </c>
      <c r="D145" s="17" t="s">
        <v>91</v>
      </c>
      <c r="E145" s="15" t="s">
        <v>93</v>
      </c>
      <c r="F145" s="12">
        <f>SUMIF(Position!$B$3:$B$21,Trades!D145,Position!$E$3:$E$21)+SUMIF(Position!$K$3:$K$20,Trades!D145,Position!$N$3:$N$20)</f>
        <v>0.5</v>
      </c>
      <c r="G145" s="13">
        <f t="shared" si="12"/>
        <v>0</v>
      </c>
      <c r="H145" s="11" t="str">
        <f t="shared" si="13"/>
        <v>giantsbuss</v>
      </c>
      <c r="I145" s="11">
        <f t="shared" si="10"/>
        <v>0</v>
      </c>
      <c r="J145" s="13">
        <f t="shared" si="11"/>
        <v>0</v>
      </c>
    </row>
    <row r="146" spans="1:10" x14ac:dyDescent="0.2">
      <c r="A146" s="14">
        <v>37141</v>
      </c>
      <c r="B146" s="15">
        <v>0</v>
      </c>
      <c r="C146" s="223">
        <v>0</v>
      </c>
      <c r="D146" s="17" t="s">
        <v>91</v>
      </c>
      <c r="E146" s="15" t="s">
        <v>93</v>
      </c>
      <c r="F146" s="12">
        <f>SUMIF(Position!$B$3:$B$21,Trades!D146,Position!$E$3:$E$21)+SUMIF(Position!$K$3:$K$20,Trades!D146,Position!$N$3:$N$20)</f>
        <v>0.5</v>
      </c>
      <c r="G146" s="13">
        <f t="shared" si="12"/>
        <v>0</v>
      </c>
      <c r="H146" s="11" t="str">
        <f t="shared" si="13"/>
        <v>giantsbuss</v>
      </c>
      <c r="I146" s="11">
        <f t="shared" si="10"/>
        <v>0</v>
      </c>
      <c r="J146" s="13">
        <f t="shared" si="11"/>
        <v>0</v>
      </c>
    </row>
    <row r="147" spans="1:10" x14ac:dyDescent="0.2">
      <c r="A147" s="14">
        <v>37141</v>
      </c>
      <c r="B147" s="15">
        <v>0</v>
      </c>
      <c r="C147" s="223">
        <v>0</v>
      </c>
      <c r="D147" s="17" t="s">
        <v>91</v>
      </c>
      <c r="E147" s="15" t="s">
        <v>93</v>
      </c>
      <c r="F147" s="12">
        <f>SUMIF(Position!$B$3:$B$21,Trades!D147,Position!$E$3:$E$21)+SUMIF(Position!$K$3:$K$20,Trades!D147,Position!$N$3:$N$20)</f>
        <v>0.5</v>
      </c>
      <c r="G147" s="13">
        <f t="shared" si="12"/>
        <v>0</v>
      </c>
      <c r="H147" s="11" t="str">
        <f t="shared" si="13"/>
        <v>giantsbuss</v>
      </c>
      <c r="I147" s="11">
        <f t="shared" si="10"/>
        <v>0</v>
      </c>
      <c r="J147" s="13">
        <f t="shared" si="11"/>
        <v>0</v>
      </c>
    </row>
    <row r="148" spans="1:10" x14ac:dyDescent="0.2">
      <c r="A148" s="14">
        <v>37141</v>
      </c>
      <c r="B148" s="15">
        <v>0</v>
      </c>
      <c r="C148" s="223">
        <v>0</v>
      </c>
      <c r="D148" s="17" t="s">
        <v>91</v>
      </c>
      <c r="E148" s="15" t="s">
        <v>93</v>
      </c>
      <c r="F148" s="12">
        <f>SUMIF(Position!$B$3:$B$21,Trades!D148,Position!$E$3:$E$21)+SUMIF(Position!$K$3:$K$20,Trades!D148,Position!$N$3:$N$20)</f>
        <v>0.5</v>
      </c>
      <c r="G148" s="13">
        <f t="shared" si="12"/>
        <v>0</v>
      </c>
      <c r="H148" s="11" t="str">
        <f t="shared" si="13"/>
        <v>giantsbuss</v>
      </c>
      <c r="I148" s="11">
        <f t="shared" si="10"/>
        <v>0</v>
      </c>
      <c r="J148" s="13">
        <f t="shared" si="11"/>
        <v>0</v>
      </c>
    </row>
    <row r="149" spans="1:10" x14ac:dyDescent="0.2">
      <c r="A149" s="14">
        <v>37141</v>
      </c>
      <c r="B149" s="15">
        <v>0</v>
      </c>
      <c r="C149" s="223">
        <v>0</v>
      </c>
      <c r="D149" s="17" t="s">
        <v>91</v>
      </c>
      <c r="E149" s="15" t="s">
        <v>93</v>
      </c>
      <c r="F149" s="12">
        <f>SUMIF(Position!$B$3:$B$21,Trades!D149,Position!$E$3:$E$21)+SUMIF(Position!$K$3:$K$20,Trades!D149,Position!$N$3:$N$20)</f>
        <v>0.5</v>
      </c>
      <c r="G149" s="13">
        <f t="shared" si="12"/>
        <v>0</v>
      </c>
      <c r="H149" s="11" t="str">
        <f t="shared" si="13"/>
        <v>giantsbuss</v>
      </c>
      <c r="I149" s="11">
        <f t="shared" si="10"/>
        <v>0</v>
      </c>
      <c r="J149" s="13">
        <f t="shared" si="11"/>
        <v>0</v>
      </c>
    </row>
    <row r="150" spans="1:10" x14ac:dyDescent="0.2">
      <c r="A150" s="14">
        <v>37141</v>
      </c>
      <c r="B150" s="15">
        <v>0</v>
      </c>
      <c r="C150" s="223">
        <v>0</v>
      </c>
      <c r="D150" s="17" t="s">
        <v>91</v>
      </c>
      <c r="E150" s="15" t="s">
        <v>93</v>
      </c>
      <c r="F150" s="12">
        <f>SUMIF(Position!$B$3:$B$21,Trades!D150,Position!$E$3:$E$21)+SUMIF(Position!$K$3:$K$20,Trades!D150,Position!$N$3:$N$20)</f>
        <v>0.5</v>
      </c>
      <c r="G150" s="13">
        <f t="shared" si="12"/>
        <v>0</v>
      </c>
      <c r="H150" s="11" t="str">
        <f t="shared" si="13"/>
        <v>giantsbuss</v>
      </c>
      <c r="I150" s="11">
        <f t="shared" si="10"/>
        <v>0</v>
      </c>
      <c r="J150" s="13">
        <f t="shared" si="11"/>
        <v>0</v>
      </c>
    </row>
    <row r="151" spans="1:10" x14ac:dyDescent="0.2">
      <c r="A151" s="14">
        <v>37141</v>
      </c>
      <c r="B151" s="15">
        <v>0</v>
      </c>
      <c r="C151" s="223">
        <v>0</v>
      </c>
      <c r="D151" s="17" t="s">
        <v>91</v>
      </c>
      <c r="E151" s="15" t="s">
        <v>93</v>
      </c>
      <c r="F151" s="12">
        <f>SUMIF(Position!$B$3:$B$21,Trades!D151,Position!$E$3:$E$21)+SUMIF(Position!$K$3:$K$20,Trades!D151,Position!$N$3:$N$20)</f>
        <v>0.5</v>
      </c>
      <c r="G151" s="13">
        <f t="shared" si="12"/>
        <v>0</v>
      </c>
      <c r="H151" s="11" t="str">
        <f t="shared" si="13"/>
        <v>giantsbuss</v>
      </c>
      <c r="I151" s="11">
        <f t="shared" si="10"/>
        <v>0</v>
      </c>
      <c r="J151" s="13">
        <f t="shared" si="11"/>
        <v>0</v>
      </c>
    </row>
    <row r="152" spans="1:10" x14ac:dyDescent="0.2">
      <c r="A152" s="14">
        <v>37141</v>
      </c>
      <c r="B152" s="15">
        <v>0</v>
      </c>
      <c r="C152" s="223">
        <v>0</v>
      </c>
      <c r="D152" s="17" t="s">
        <v>91</v>
      </c>
      <c r="E152" s="15" t="s">
        <v>93</v>
      </c>
      <c r="F152" s="12">
        <f>SUMIF(Position!$B$3:$B$21,Trades!D152,Position!$E$3:$E$21)+SUMIF(Position!$K$3:$K$20,Trades!D152,Position!$N$3:$N$20)</f>
        <v>0.5</v>
      </c>
      <c r="G152" s="13">
        <f t="shared" si="12"/>
        <v>0</v>
      </c>
      <c r="H152" s="11" t="str">
        <f t="shared" si="13"/>
        <v>giantsbuss</v>
      </c>
      <c r="I152" s="11">
        <f t="shared" si="10"/>
        <v>0</v>
      </c>
      <c r="J152" s="13">
        <f t="shared" si="11"/>
        <v>0</v>
      </c>
    </row>
    <row r="153" spans="1:10" x14ac:dyDescent="0.2">
      <c r="A153" s="14">
        <v>37141</v>
      </c>
      <c r="B153" s="15">
        <v>0</v>
      </c>
      <c r="C153" s="223">
        <v>0</v>
      </c>
      <c r="D153" s="17" t="s">
        <v>91</v>
      </c>
      <c r="E153" s="15" t="s">
        <v>93</v>
      </c>
      <c r="F153" s="12">
        <f>SUMIF(Position!$B$3:$B$21,Trades!D153,Position!$E$3:$E$21)+SUMIF(Position!$K$3:$K$20,Trades!D153,Position!$N$3:$N$20)</f>
        <v>0.5</v>
      </c>
      <c r="G153" s="13">
        <f t="shared" si="12"/>
        <v>0</v>
      </c>
      <c r="H153" s="11" t="str">
        <f t="shared" si="13"/>
        <v>giantsbuss</v>
      </c>
      <c r="I153" s="11">
        <f t="shared" si="10"/>
        <v>0</v>
      </c>
      <c r="J153" s="13">
        <f t="shared" si="11"/>
        <v>0</v>
      </c>
    </row>
    <row r="154" spans="1:10" x14ac:dyDescent="0.2">
      <c r="A154" s="14">
        <v>37141</v>
      </c>
      <c r="B154" s="15">
        <v>0</v>
      </c>
      <c r="C154" s="223">
        <v>0</v>
      </c>
      <c r="D154" s="17" t="s">
        <v>91</v>
      </c>
      <c r="E154" s="15" t="s">
        <v>93</v>
      </c>
      <c r="F154" s="12">
        <f>SUMIF(Position!$B$3:$B$21,Trades!D154,Position!$E$3:$E$21)+SUMIF(Position!$K$3:$K$20,Trades!D154,Position!$N$3:$N$20)</f>
        <v>0.5</v>
      </c>
      <c r="G154" s="13">
        <f t="shared" si="12"/>
        <v>0</v>
      </c>
      <c r="H154" s="11" t="str">
        <f t="shared" si="13"/>
        <v>giantsbuss</v>
      </c>
      <c r="I154" s="11">
        <f t="shared" si="10"/>
        <v>0</v>
      </c>
      <c r="J154" s="13">
        <f t="shared" si="11"/>
        <v>0</v>
      </c>
    </row>
    <row r="155" spans="1:10" x14ac:dyDescent="0.2">
      <c r="A155" s="14">
        <v>37141</v>
      </c>
      <c r="B155" s="15">
        <v>0</v>
      </c>
      <c r="C155" s="223">
        <v>0</v>
      </c>
      <c r="D155" s="17" t="s">
        <v>91</v>
      </c>
      <c r="E155" s="15" t="s">
        <v>93</v>
      </c>
      <c r="F155" s="12">
        <f>SUMIF(Position!$B$3:$B$21,Trades!D155,Position!$E$3:$E$21)+SUMIF(Position!$K$3:$K$20,Trades!D155,Position!$N$3:$N$20)</f>
        <v>0.5</v>
      </c>
      <c r="G155" s="13">
        <f t="shared" si="12"/>
        <v>0</v>
      </c>
      <c r="H155" s="11" t="str">
        <f t="shared" si="13"/>
        <v>giantsbuss</v>
      </c>
      <c r="I155" s="11">
        <f t="shared" si="10"/>
        <v>0</v>
      </c>
      <c r="J155" s="13">
        <f t="shared" si="11"/>
        <v>0</v>
      </c>
    </row>
    <row r="156" spans="1:10" x14ac:dyDescent="0.2">
      <c r="A156" s="14">
        <v>37141</v>
      </c>
      <c r="B156" s="15">
        <v>0</v>
      </c>
      <c r="C156" s="223">
        <v>0</v>
      </c>
      <c r="D156" s="17" t="s">
        <v>91</v>
      </c>
      <c r="E156" s="15" t="s">
        <v>93</v>
      </c>
      <c r="F156" s="12">
        <f>SUMIF(Position!$B$3:$B$21,Trades!D156,Position!$E$3:$E$21)+SUMIF(Position!$K$3:$K$20,Trades!D156,Position!$N$3:$N$20)</f>
        <v>0.5</v>
      </c>
      <c r="G156" s="13">
        <f t="shared" si="12"/>
        <v>0</v>
      </c>
      <c r="H156" s="11" t="str">
        <f t="shared" si="13"/>
        <v>giantsbuss</v>
      </c>
      <c r="I156" s="11">
        <f t="shared" si="10"/>
        <v>0</v>
      </c>
      <c r="J156" s="13">
        <f t="shared" si="11"/>
        <v>0</v>
      </c>
    </row>
    <row r="157" spans="1:10" x14ac:dyDescent="0.2">
      <c r="A157" s="14">
        <v>37141</v>
      </c>
      <c r="B157" s="15">
        <v>0</v>
      </c>
      <c r="C157" s="223">
        <v>0</v>
      </c>
      <c r="D157" s="17" t="s">
        <v>91</v>
      </c>
      <c r="E157" s="15" t="s">
        <v>93</v>
      </c>
      <c r="F157" s="12">
        <f>SUMIF(Position!$B$3:$B$21,Trades!D157,Position!$E$3:$E$21)+SUMIF(Position!$K$3:$K$20,Trades!D157,Position!$N$3:$N$20)</f>
        <v>0.5</v>
      </c>
      <c r="G157" s="13">
        <f t="shared" si="12"/>
        <v>0</v>
      </c>
      <c r="H157" s="11" t="str">
        <f t="shared" si="13"/>
        <v>giantsbuss</v>
      </c>
      <c r="I157" s="11">
        <f t="shared" si="10"/>
        <v>0</v>
      </c>
      <c r="J157" s="13">
        <f t="shared" si="11"/>
        <v>0</v>
      </c>
    </row>
    <row r="158" spans="1:10" x14ac:dyDescent="0.2">
      <c r="A158" s="14">
        <v>37141</v>
      </c>
      <c r="B158" s="15">
        <v>0</v>
      </c>
      <c r="C158" s="223">
        <v>0</v>
      </c>
      <c r="D158" s="17" t="s">
        <v>91</v>
      </c>
      <c r="E158" s="15" t="s">
        <v>93</v>
      </c>
      <c r="F158" s="12">
        <f>SUMIF(Position!$B$3:$B$21,Trades!D158,Position!$E$3:$E$21)+SUMIF(Position!$K$3:$K$20,Trades!D158,Position!$N$3:$N$20)</f>
        <v>0.5</v>
      </c>
      <c r="G158" s="13">
        <f t="shared" si="12"/>
        <v>0</v>
      </c>
      <c r="H158" s="11" t="str">
        <f t="shared" si="13"/>
        <v>giantsbuss</v>
      </c>
      <c r="I158" s="11">
        <f t="shared" si="10"/>
        <v>0</v>
      </c>
      <c r="J158" s="13">
        <f t="shared" si="11"/>
        <v>0</v>
      </c>
    </row>
    <row r="159" spans="1:10" x14ac:dyDescent="0.2">
      <c r="A159" s="14">
        <v>37141</v>
      </c>
      <c r="B159" s="15">
        <v>0</v>
      </c>
      <c r="C159" s="223">
        <v>0</v>
      </c>
      <c r="D159" s="17" t="s">
        <v>91</v>
      </c>
      <c r="E159" s="15" t="s">
        <v>93</v>
      </c>
      <c r="F159" s="12">
        <f>SUMIF(Position!$B$3:$B$21,Trades!D159,Position!$E$3:$E$21)+SUMIF(Position!$K$3:$K$20,Trades!D159,Position!$N$3:$N$20)</f>
        <v>0.5</v>
      </c>
      <c r="G159" s="13">
        <f t="shared" si="12"/>
        <v>0</v>
      </c>
      <c r="H159" s="11" t="str">
        <f t="shared" si="13"/>
        <v>giantsbuss</v>
      </c>
      <c r="I159" s="11">
        <f t="shared" si="10"/>
        <v>0</v>
      </c>
      <c r="J159" s="13">
        <f t="shared" si="11"/>
        <v>0</v>
      </c>
    </row>
    <row r="160" spans="1:10" x14ac:dyDescent="0.2">
      <c r="A160" s="14">
        <v>37141</v>
      </c>
      <c r="B160" s="15">
        <v>0</v>
      </c>
      <c r="C160" s="223">
        <v>0</v>
      </c>
      <c r="D160" s="17" t="s">
        <v>91</v>
      </c>
      <c r="E160" s="15" t="s">
        <v>93</v>
      </c>
      <c r="F160" s="12">
        <f>SUMIF(Position!$B$3:$B$21,Trades!D160,Position!$E$3:$E$21)+SUMIF(Position!$K$3:$K$20,Trades!D160,Position!$N$3:$N$20)</f>
        <v>0.5</v>
      </c>
      <c r="G160" s="13">
        <f t="shared" si="12"/>
        <v>0</v>
      </c>
      <c r="H160" s="11" t="str">
        <f t="shared" si="13"/>
        <v>giantsbuss</v>
      </c>
      <c r="I160" s="11">
        <f t="shared" si="10"/>
        <v>0</v>
      </c>
      <c r="J160" s="13">
        <f t="shared" si="11"/>
        <v>0</v>
      </c>
    </row>
    <row r="161" spans="1:10" x14ac:dyDescent="0.2">
      <c r="A161" s="14">
        <v>37141</v>
      </c>
      <c r="B161" s="15">
        <v>0</v>
      </c>
      <c r="C161" s="223">
        <v>0</v>
      </c>
      <c r="D161" s="17" t="s">
        <v>91</v>
      </c>
      <c r="E161" s="15" t="s">
        <v>93</v>
      </c>
      <c r="F161" s="12">
        <f>SUMIF(Position!$B$3:$B$21,Trades!D161,Position!$E$3:$E$21)+SUMIF(Position!$K$3:$K$20,Trades!D161,Position!$N$3:$N$20)</f>
        <v>0.5</v>
      </c>
      <c r="G161" s="13">
        <f t="shared" si="12"/>
        <v>0</v>
      </c>
      <c r="H161" s="11" t="str">
        <f t="shared" si="13"/>
        <v>giantsbuss</v>
      </c>
      <c r="I161" s="11">
        <f t="shared" si="10"/>
        <v>0</v>
      </c>
      <c r="J161" s="13">
        <f t="shared" si="11"/>
        <v>0</v>
      </c>
    </row>
    <row r="162" spans="1:10" x14ac:dyDescent="0.2">
      <c r="A162" s="14">
        <v>37141</v>
      </c>
      <c r="B162" s="15">
        <v>0</v>
      </c>
      <c r="C162" s="223">
        <v>0</v>
      </c>
      <c r="D162" s="17" t="s">
        <v>91</v>
      </c>
      <c r="E162" s="15" t="s">
        <v>93</v>
      </c>
      <c r="F162" s="12">
        <f>SUMIF(Position!$B$3:$B$21,Trades!D162,Position!$E$3:$E$21)+SUMIF(Position!$K$3:$K$20,Trades!D162,Position!$N$3:$N$20)</f>
        <v>0.5</v>
      </c>
      <c r="G162" s="13">
        <f t="shared" si="12"/>
        <v>0</v>
      </c>
      <c r="H162" s="11" t="str">
        <f t="shared" si="13"/>
        <v>giantsbuss</v>
      </c>
      <c r="I162" s="11">
        <f t="shared" si="10"/>
        <v>0</v>
      </c>
      <c r="J162" s="13">
        <f t="shared" si="11"/>
        <v>0</v>
      </c>
    </row>
    <row r="163" spans="1:10" x14ac:dyDescent="0.2">
      <c r="A163" s="14">
        <v>37141</v>
      </c>
      <c r="B163" s="15">
        <v>0</v>
      </c>
      <c r="C163" s="223">
        <v>0</v>
      </c>
      <c r="D163" s="17" t="s">
        <v>91</v>
      </c>
      <c r="E163" s="15" t="s">
        <v>93</v>
      </c>
      <c r="F163" s="12">
        <f>SUMIF(Position!$B$3:$B$21,Trades!D163,Position!$E$3:$E$21)+SUMIF(Position!$K$3:$K$20,Trades!D163,Position!$N$3:$N$20)</f>
        <v>0.5</v>
      </c>
      <c r="G163" s="13">
        <f t="shared" si="12"/>
        <v>0</v>
      </c>
      <c r="H163" s="11" t="str">
        <f t="shared" si="13"/>
        <v>giantsbuss</v>
      </c>
      <c r="I163" s="11">
        <f t="shared" si="10"/>
        <v>0</v>
      </c>
      <c r="J163" s="13">
        <f t="shared" si="11"/>
        <v>0</v>
      </c>
    </row>
    <row r="164" spans="1:10" x14ac:dyDescent="0.2">
      <c r="A164" s="14">
        <v>37141</v>
      </c>
      <c r="B164" s="15">
        <v>0</v>
      </c>
      <c r="C164" s="223">
        <v>0</v>
      </c>
      <c r="D164" s="17" t="s">
        <v>91</v>
      </c>
      <c r="E164" s="15" t="s">
        <v>93</v>
      </c>
      <c r="F164" s="12">
        <f>SUMIF(Position!$B$3:$B$21,Trades!D164,Position!$E$3:$E$21)+SUMIF(Position!$K$3:$K$20,Trades!D164,Position!$N$3:$N$20)</f>
        <v>0.5</v>
      </c>
      <c r="G164" s="13">
        <f t="shared" si="12"/>
        <v>0</v>
      </c>
      <c r="H164" s="11" t="str">
        <f t="shared" si="13"/>
        <v>giantsbuss</v>
      </c>
      <c r="I164" s="11">
        <f t="shared" si="10"/>
        <v>0</v>
      </c>
      <c r="J164" s="13">
        <f t="shared" si="11"/>
        <v>0</v>
      </c>
    </row>
    <row r="165" spans="1:10" x14ac:dyDescent="0.2">
      <c r="A165" s="14">
        <v>37141</v>
      </c>
      <c r="B165" s="15">
        <v>0</v>
      </c>
      <c r="C165" s="223">
        <v>0</v>
      </c>
      <c r="D165" s="17" t="s">
        <v>91</v>
      </c>
      <c r="E165" s="15" t="s">
        <v>93</v>
      </c>
      <c r="F165" s="12">
        <f>SUMIF(Position!$B$3:$B$21,Trades!D165,Position!$E$3:$E$21)+SUMIF(Position!$K$3:$K$20,Trades!D165,Position!$N$3:$N$20)</f>
        <v>0.5</v>
      </c>
      <c r="G165" s="13">
        <f t="shared" si="12"/>
        <v>0</v>
      </c>
      <c r="H165" s="11" t="str">
        <f t="shared" si="13"/>
        <v>giantsbuss</v>
      </c>
      <c r="I165" s="11">
        <f t="shared" si="10"/>
        <v>0</v>
      </c>
      <c r="J165" s="13">
        <f t="shared" si="11"/>
        <v>0</v>
      </c>
    </row>
    <row r="166" spans="1:10" x14ac:dyDescent="0.2">
      <c r="A166" s="14">
        <v>37141</v>
      </c>
      <c r="B166" s="15">
        <v>0</v>
      </c>
      <c r="C166" s="223">
        <v>0</v>
      </c>
      <c r="D166" s="17" t="s">
        <v>91</v>
      </c>
      <c r="E166" s="15" t="s">
        <v>93</v>
      </c>
      <c r="F166" s="12">
        <f>SUMIF(Position!$B$3:$B$21,Trades!D166,Position!$E$3:$E$21)+SUMIF(Position!$K$3:$K$20,Trades!D166,Position!$N$3:$N$20)</f>
        <v>0.5</v>
      </c>
      <c r="G166" s="13">
        <f t="shared" si="12"/>
        <v>0</v>
      </c>
      <c r="H166" s="11" t="str">
        <f t="shared" si="13"/>
        <v>giantsbuss</v>
      </c>
      <c r="I166" s="11">
        <f t="shared" si="10"/>
        <v>0</v>
      </c>
      <c r="J166" s="13">
        <f t="shared" si="11"/>
        <v>0</v>
      </c>
    </row>
    <row r="167" spans="1:10" x14ac:dyDescent="0.2">
      <c r="A167" s="14">
        <v>37141</v>
      </c>
      <c r="B167" s="15">
        <v>0</v>
      </c>
      <c r="C167" s="223">
        <v>0</v>
      </c>
      <c r="D167" s="17" t="s">
        <v>91</v>
      </c>
      <c r="E167" s="15" t="s">
        <v>93</v>
      </c>
      <c r="F167" s="12">
        <f>SUMIF(Position!$B$3:$B$21,Trades!D167,Position!$E$3:$E$21)+SUMIF(Position!$K$3:$K$20,Trades!D167,Position!$N$3:$N$20)</f>
        <v>0.5</v>
      </c>
      <c r="G167" s="13">
        <f t="shared" si="12"/>
        <v>0</v>
      </c>
      <c r="H167" s="11" t="str">
        <f t="shared" si="13"/>
        <v>giantsbuss</v>
      </c>
      <c r="I167" s="11">
        <f t="shared" si="10"/>
        <v>0</v>
      </c>
      <c r="J167" s="13">
        <f t="shared" si="11"/>
        <v>0</v>
      </c>
    </row>
    <row r="168" spans="1:10" x14ac:dyDescent="0.2">
      <c r="A168" s="14">
        <v>37141</v>
      </c>
      <c r="B168" s="15">
        <v>0</v>
      </c>
      <c r="C168" s="223">
        <v>0</v>
      </c>
      <c r="D168" s="17" t="s">
        <v>91</v>
      </c>
      <c r="E168" s="15" t="s">
        <v>93</v>
      </c>
      <c r="F168" s="12">
        <f>SUMIF(Position!$B$3:$B$21,Trades!D168,Position!$E$3:$E$21)+SUMIF(Position!$K$3:$K$20,Trades!D168,Position!$N$3:$N$20)</f>
        <v>0.5</v>
      </c>
      <c r="G168" s="13">
        <f t="shared" si="12"/>
        <v>0</v>
      </c>
      <c r="H168" s="11" t="str">
        <f t="shared" si="13"/>
        <v>giantsbuss</v>
      </c>
      <c r="I168" s="11">
        <f t="shared" si="10"/>
        <v>0</v>
      </c>
      <c r="J168" s="13">
        <f t="shared" si="11"/>
        <v>0</v>
      </c>
    </row>
    <row r="169" spans="1:10" x14ac:dyDescent="0.2">
      <c r="A169" s="14">
        <v>37141</v>
      </c>
      <c r="B169" s="15">
        <v>0</v>
      </c>
      <c r="C169" s="223">
        <v>0</v>
      </c>
      <c r="D169" s="17" t="s">
        <v>91</v>
      </c>
      <c r="E169" s="15" t="s">
        <v>93</v>
      </c>
      <c r="F169" s="12">
        <f>SUMIF(Position!$B$3:$B$21,Trades!D169,Position!$E$3:$E$21)+SUMIF(Position!$K$3:$K$20,Trades!D169,Position!$N$3:$N$20)</f>
        <v>0.5</v>
      </c>
      <c r="G169" s="13">
        <f t="shared" si="12"/>
        <v>0</v>
      </c>
      <c r="H169" s="11" t="str">
        <f t="shared" si="13"/>
        <v>giantsbuss</v>
      </c>
      <c r="I169" s="11">
        <f t="shared" si="10"/>
        <v>0</v>
      </c>
      <c r="J169" s="13">
        <f t="shared" si="11"/>
        <v>0</v>
      </c>
    </row>
    <row r="170" spans="1:10" x14ac:dyDescent="0.2">
      <c r="A170" s="14">
        <v>37141</v>
      </c>
      <c r="B170" s="15">
        <v>0</v>
      </c>
      <c r="C170" s="223">
        <v>0</v>
      </c>
      <c r="D170" s="17" t="s">
        <v>91</v>
      </c>
      <c r="E170" s="15" t="s">
        <v>93</v>
      </c>
      <c r="F170" s="12">
        <f>SUMIF(Position!$B$3:$B$21,Trades!D170,Position!$E$3:$E$21)+SUMIF(Position!$K$3:$K$20,Trades!D170,Position!$N$3:$N$20)</f>
        <v>0.5</v>
      </c>
      <c r="G170" s="13">
        <f t="shared" si="12"/>
        <v>0</v>
      </c>
      <c r="H170" s="11" t="str">
        <f t="shared" si="13"/>
        <v>giantsbuss</v>
      </c>
      <c r="I170" s="11">
        <f t="shared" si="10"/>
        <v>0</v>
      </c>
      <c r="J170" s="13">
        <f t="shared" si="11"/>
        <v>0</v>
      </c>
    </row>
    <row r="171" spans="1:10" x14ac:dyDescent="0.2">
      <c r="A171" s="14">
        <v>37141</v>
      </c>
      <c r="B171" s="15">
        <v>0</v>
      </c>
      <c r="C171" s="223">
        <v>0</v>
      </c>
      <c r="D171" s="17" t="s">
        <v>91</v>
      </c>
      <c r="E171" s="15" t="s">
        <v>93</v>
      </c>
      <c r="F171" s="12">
        <f>SUMIF(Position!$B$3:$B$21,Trades!D171,Position!$E$3:$E$21)+SUMIF(Position!$K$3:$K$20,Trades!D171,Position!$N$3:$N$20)</f>
        <v>0.5</v>
      </c>
      <c r="G171" s="13">
        <f t="shared" si="12"/>
        <v>0</v>
      </c>
      <c r="H171" s="11" t="str">
        <f t="shared" si="13"/>
        <v>giantsbuss</v>
      </c>
      <c r="I171" s="11">
        <f t="shared" si="10"/>
        <v>0</v>
      </c>
      <c r="J171" s="13">
        <f t="shared" si="11"/>
        <v>0</v>
      </c>
    </row>
    <row r="172" spans="1:10" x14ac:dyDescent="0.2">
      <c r="A172" s="14">
        <v>37141</v>
      </c>
      <c r="B172" s="15">
        <v>0</v>
      </c>
      <c r="C172" s="223">
        <v>0</v>
      </c>
      <c r="D172" s="17" t="s">
        <v>91</v>
      </c>
      <c r="E172" s="15" t="s">
        <v>93</v>
      </c>
      <c r="F172" s="12">
        <f>SUMIF(Position!$B$3:$B$21,Trades!D172,Position!$E$3:$E$21)+SUMIF(Position!$K$3:$K$20,Trades!D172,Position!$N$3:$N$20)</f>
        <v>0.5</v>
      </c>
      <c r="G172" s="13">
        <f t="shared" si="12"/>
        <v>0</v>
      </c>
      <c r="H172" s="11" t="str">
        <f t="shared" si="13"/>
        <v>giantsbuss</v>
      </c>
      <c r="I172" s="11">
        <f t="shared" si="10"/>
        <v>0</v>
      </c>
      <c r="J172" s="13">
        <f t="shared" si="11"/>
        <v>0</v>
      </c>
    </row>
    <row r="173" spans="1:10" x14ac:dyDescent="0.2">
      <c r="A173" s="14">
        <v>37141</v>
      </c>
      <c r="B173" s="15">
        <v>0</v>
      </c>
      <c r="C173" s="223">
        <v>0</v>
      </c>
      <c r="D173" s="17" t="s">
        <v>91</v>
      </c>
      <c r="E173" s="15" t="s">
        <v>93</v>
      </c>
      <c r="F173" s="12">
        <f>SUMIF(Position!$B$3:$B$21,Trades!D173,Position!$E$3:$E$21)+SUMIF(Position!$K$3:$K$20,Trades!D173,Position!$N$3:$N$20)</f>
        <v>0.5</v>
      </c>
      <c r="G173" s="13">
        <f t="shared" si="12"/>
        <v>0</v>
      </c>
      <c r="H173" s="11" t="str">
        <f t="shared" si="13"/>
        <v>giantsbuss</v>
      </c>
      <c r="I173" s="11">
        <f t="shared" si="10"/>
        <v>0</v>
      </c>
      <c r="J173" s="13">
        <f t="shared" si="11"/>
        <v>0</v>
      </c>
    </row>
    <row r="174" spans="1:10" x14ac:dyDescent="0.2">
      <c r="A174" s="14">
        <v>37141</v>
      </c>
      <c r="B174" s="15">
        <v>0</v>
      </c>
      <c r="C174" s="223">
        <v>0</v>
      </c>
      <c r="D174" s="17" t="s">
        <v>91</v>
      </c>
      <c r="E174" s="15" t="s">
        <v>93</v>
      </c>
      <c r="F174" s="12">
        <f>SUMIF(Position!$B$3:$B$21,Trades!D174,Position!$E$3:$E$21)+SUMIF(Position!$K$3:$K$20,Trades!D174,Position!$N$3:$N$20)</f>
        <v>0.5</v>
      </c>
      <c r="G174" s="13">
        <f t="shared" si="12"/>
        <v>0</v>
      </c>
      <c r="H174" s="11" t="str">
        <f t="shared" si="13"/>
        <v>giantsbuss</v>
      </c>
      <c r="I174" s="11">
        <f t="shared" si="10"/>
        <v>0</v>
      </c>
      <c r="J174" s="13">
        <f t="shared" si="11"/>
        <v>0</v>
      </c>
    </row>
    <row r="175" spans="1:10" x14ac:dyDescent="0.2">
      <c r="A175" s="14">
        <v>37141</v>
      </c>
      <c r="B175" s="15">
        <v>0</v>
      </c>
      <c r="C175" s="223">
        <v>0</v>
      </c>
      <c r="D175" s="17" t="s">
        <v>91</v>
      </c>
      <c r="E175" s="15" t="s">
        <v>93</v>
      </c>
      <c r="F175" s="12">
        <f>SUMIF(Position!$B$3:$B$21,Trades!D175,Position!$E$3:$E$21)+SUMIF(Position!$K$3:$K$20,Trades!D175,Position!$N$3:$N$20)</f>
        <v>0.5</v>
      </c>
      <c r="G175" s="13">
        <f t="shared" si="12"/>
        <v>0</v>
      </c>
      <c r="H175" s="11" t="str">
        <f t="shared" si="13"/>
        <v>giantsbuss</v>
      </c>
      <c r="I175" s="11">
        <f t="shared" si="10"/>
        <v>0</v>
      </c>
      <c r="J175" s="13">
        <f t="shared" si="11"/>
        <v>0</v>
      </c>
    </row>
    <row r="176" spans="1:10" x14ac:dyDescent="0.2">
      <c r="A176" s="14">
        <v>37141</v>
      </c>
      <c r="B176" s="15">
        <v>0</v>
      </c>
      <c r="C176" s="223">
        <v>0</v>
      </c>
      <c r="D176" s="17" t="s">
        <v>91</v>
      </c>
      <c r="E176" s="15" t="s">
        <v>93</v>
      </c>
      <c r="F176" s="12">
        <f>SUMIF(Position!$B$3:$B$21,Trades!D176,Position!$E$3:$E$21)+SUMIF(Position!$K$3:$K$20,Trades!D176,Position!$N$3:$N$20)</f>
        <v>0.5</v>
      </c>
      <c r="G176" s="13">
        <f t="shared" si="12"/>
        <v>0</v>
      </c>
      <c r="H176" s="11" t="str">
        <f t="shared" si="13"/>
        <v>giantsbuss</v>
      </c>
      <c r="I176" s="11">
        <f t="shared" si="10"/>
        <v>0</v>
      </c>
      <c r="J176" s="13">
        <f t="shared" si="11"/>
        <v>0</v>
      </c>
    </row>
    <row r="177" spans="1:10" x14ac:dyDescent="0.2">
      <c r="A177" s="14">
        <v>37141</v>
      </c>
      <c r="B177" s="15">
        <v>0</v>
      </c>
      <c r="C177" s="223">
        <v>0</v>
      </c>
      <c r="D177" s="17" t="s">
        <v>91</v>
      </c>
      <c r="E177" s="15" t="s">
        <v>93</v>
      </c>
      <c r="F177" s="12">
        <f>SUMIF(Position!$B$3:$B$21,Trades!D177,Position!$E$3:$E$21)+SUMIF(Position!$K$3:$K$20,Trades!D177,Position!$N$3:$N$20)</f>
        <v>0.5</v>
      </c>
      <c r="G177" s="13">
        <f t="shared" si="12"/>
        <v>0</v>
      </c>
      <c r="H177" s="11" t="str">
        <f t="shared" si="13"/>
        <v>giantsbuss</v>
      </c>
      <c r="I177" s="11">
        <f t="shared" si="10"/>
        <v>0</v>
      </c>
      <c r="J177" s="13">
        <f t="shared" si="11"/>
        <v>0</v>
      </c>
    </row>
    <row r="178" spans="1:10" x14ac:dyDescent="0.2">
      <c r="A178" s="14">
        <v>37141</v>
      </c>
      <c r="B178" s="15">
        <v>0</v>
      </c>
      <c r="C178" s="223">
        <v>0</v>
      </c>
      <c r="D178" s="17" t="s">
        <v>91</v>
      </c>
      <c r="E178" s="15" t="s">
        <v>93</v>
      </c>
      <c r="F178" s="12">
        <f>SUMIF(Position!$B$3:$B$21,Trades!D178,Position!$E$3:$E$21)+SUMIF(Position!$K$3:$K$20,Trades!D178,Position!$N$3:$N$20)</f>
        <v>0.5</v>
      </c>
      <c r="G178" s="13">
        <f t="shared" si="12"/>
        <v>0</v>
      </c>
      <c r="H178" s="11" t="str">
        <f t="shared" si="13"/>
        <v>giantsbuss</v>
      </c>
      <c r="I178" s="11">
        <f t="shared" si="10"/>
        <v>0</v>
      </c>
      <c r="J178" s="13">
        <f t="shared" si="11"/>
        <v>0</v>
      </c>
    </row>
    <row r="179" spans="1:10" x14ac:dyDescent="0.2">
      <c r="A179" s="14">
        <v>37141</v>
      </c>
      <c r="B179" s="15">
        <v>0</v>
      </c>
      <c r="C179" s="223">
        <v>0</v>
      </c>
      <c r="D179" s="17" t="s">
        <v>91</v>
      </c>
      <c r="E179" s="15" t="s">
        <v>93</v>
      </c>
      <c r="F179" s="12">
        <f>SUMIF(Position!$B$3:$B$21,Trades!D179,Position!$E$3:$E$21)+SUMIF(Position!$K$3:$K$20,Trades!D179,Position!$N$3:$N$20)</f>
        <v>0.5</v>
      </c>
      <c r="G179" s="13">
        <f t="shared" si="12"/>
        <v>0</v>
      </c>
      <c r="H179" s="11" t="str">
        <f t="shared" si="13"/>
        <v>giantsbuss</v>
      </c>
      <c r="I179" s="11">
        <f t="shared" si="10"/>
        <v>0</v>
      </c>
      <c r="J179" s="13">
        <f t="shared" si="11"/>
        <v>0</v>
      </c>
    </row>
    <row r="180" spans="1:10" x14ac:dyDescent="0.2">
      <c r="A180" s="14">
        <v>37141</v>
      </c>
      <c r="B180" s="15">
        <v>0</v>
      </c>
      <c r="C180" s="223">
        <v>0</v>
      </c>
      <c r="D180" s="17" t="s">
        <v>91</v>
      </c>
      <c r="E180" s="15" t="s">
        <v>93</v>
      </c>
      <c r="F180" s="12">
        <f>SUMIF(Position!$B$3:$B$21,Trades!D180,Position!$E$3:$E$21)+SUMIF(Position!$K$3:$K$20,Trades!D180,Position!$N$3:$N$20)</f>
        <v>0.5</v>
      </c>
      <c r="G180" s="13">
        <f t="shared" si="12"/>
        <v>0</v>
      </c>
      <c r="H180" s="11" t="str">
        <f t="shared" si="13"/>
        <v>giantsbuss</v>
      </c>
      <c r="I180" s="11">
        <f t="shared" si="10"/>
        <v>0</v>
      </c>
      <c r="J180" s="13">
        <f t="shared" si="11"/>
        <v>0</v>
      </c>
    </row>
    <row r="181" spans="1:10" x14ac:dyDescent="0.2">
      <c r="A181" s="14">
        <v>37141</v>
      </c>
      <c r="B181" s="15">
        <v>0</v>
      </c>
      <c r="C181" s="223">
        <v>0</v>
      </c>
      <c r="D181" s="17" t="s">
        <v>91</v>
      </c>
      <c r="E181" s="15" t="s">
        <v>93</v>
      </c>
      <c r="F181" s="12">
        <f>SUMIF(Position!$B$3:$B$21,Trades!D181,Position!$E$3:$E$21)+SUMIF(Position!$K$3:$K$20,Trades!D181,Position!$N$3:$N$20)</f>
        <v>0.5</v>
      </c>
      <c r="G181" s="13">
        <f t="shared" si="12"/>
        <v>0</v>
      </c>
      <c r="H181" s="11" t="str">
        <f t="shared" si="13"/>
        <v>giantsbuss</v>
      </c>
      <c r="I181" s="11">
        <f t="shared" si="10"/>
        <v>0</v>
      </c>
      <c r="J181" s="13">
        <f t="shared" si="11"/>
        <v>0</v>
      </c>
    </row>
    <row r="182" spans="1:10" x14ac:dyDescent="0.2">
      <c r="A182" s="14">
        <v>37141</v>
      </c>
      <c r="B182" s="15">
        <v>0</v>
      </c>
      <c r="C182" s="223">
        <v>0</v>
      </c>
      <c r="D182" s="17" t="s">
        <v>91</v>
      </c>
      <c r="E182" s="15" t="s">
        <v>93</v>
      </c>
      <c r="F182" s="12">
        <f>SUMIF(Position!$B$3:$B$21,Trades!D182,Position!$E$3:$E$21)+SUMIF(Position!$K$3:$K$20,Trades!D182,Position!$N$3:$N$20)</f>
        <v>0.5</v>
      </c>
      <c r="G182" s="13">
        <f t="shared" si="12"/>
        <v>0</v>
      </c>
      <c r="H182" s="11" t="str">
        <f t="shared" si="13"/>
        <v>giantsbuss</v>
      </c>
      <c r="I182" s="11">
        <f t="shared" si="10"/>
        <v>0</v>
      </c>
      <c r="J182" s="13">
        <f t="shared" si="11"/>
        <v>0</v>
      </c>
    </row>
    <row r="183" spans="1:10" x14ac:dyDescent="0.2">
      <c r="A183" s="14">
        <v>37141</v>
      </c>
      <c r="B183" s="15">
        <v>0</v>
      </c>
      <c r="C183" s="223">
        <v>0</v>
      </c>
      <c r="D183" s="17" t="s">
        <v>91</v>
      </c>
      <c r="E183" s="15" t="s">
        <v>93</v>
      </c>
      <c r="F183" s="12">
        <f>SUMIF(Position!$B$3:$B$21,Trades!D183,Position!$E$3:$E$21)+SUMIF(Position!$K$3:$K$20,Trades!D183,Position!$N$3:$N$20)</f>
        <v>0.5</v>
      </c>
      <c r="G183" s="13">
        <f t="shared" si="12"/>
        <v>0</v>
      </c>
      <c r="H183" s="11" t="str">
        <f t="shared" si="13"/>
        <v>giantsbuss</v>
      </c>
      <c r="I183" s="11">
        <f t="shared" si="10"/>
        <v>0</v>
      </c>
      <c r="J183" s="13">
        <f t="shared" si="11"/>
        <v>0</v>
      </c>
    </row>
    <row r="184" spans="1:10" x14ac:dyDescent="0.2">
      <c r="A184" s="14">
        <v>37141</v>
      </c>
      <c r="B184" s="15">
        <v>0</v>
      </c>
      <c r="C184" s="223">
        <v>0</v>
      </c>
      <c r="D184" s="17" t="s">
        <v>91</v>
      </c>
      <c r="E184" s="15" t="s">
        <v>93</v>
      </c>
      <c r="F184" s="12">
        <f>SUMIF(Position!$B$3:$B$21,Trades!D184,Position!$E$3:$E$21)+SUMIF(Position!$K$3:$K$20,Trades!D184,Position!$N$3:$N$20)</f>
        <v>0.5</v>
      </c>
      <c r="G184" s="13">
        <f t="shared" si="12"/>
        <v>0</v>
      </c>
      <c r="H184" s="11" t="str">
        <f t="shared" si="13"/>
        <v>giantsbuss</v>
      </c>
      <c r="I184" s="11">
        <f t="shared" si="10"/>
        <v>0</v>
      </c>
      <c r="J184" s="13">
        <f t="shared" si="11"/>
        <v>0</v>
      </c>
    </row>
    <row r="185" spans="1:10" x14ac:dyDescent="0.2">
      <c r="A185" s="14">
        <v>37141</v>
      </c>
      <c r="B185" s="15">
        <v>0</v>
      </c>
      <c r="C185" s="223">
        <v>0</v>
      </c>
      <c r="D185" s="17" t="s">
        <v>91</v>
      </c>
      <c r="E185" s="15" t="s">
        <v>93</v>
      </c>
      <c r="F185" s="12">
        <f>SUMIF(Position!$B$3:$B$21,Trades!D185,Position!$E$3:$E$21)+SUMIF(Position!$K$3:$K$20,Trades!D185,Position!$N$3:$N$20)</f>
        <v>0.5</v>
      </c>
      <c r="G185" s="13">
        <f t="shared" si="12"/>
        <v>0</v>
      </c>
      <c r="H185" s="11" t="str">
        <f t="shared" si="13"/>
        <v>giantsbuss</v>
      </c>
      <c r="I185" s="11">
        <f t="shared" si="10"/>
        <v>0</v>
      </c>
      <c r="J185" s="13">
        <f t="shared" si="11"/>
        <v>0</v>
      </c>
    </row>
    <row r="186" spans="1:10" x14ac:dyDescent="0.2">
      <c r="A186" s="14">
        <v>37141</v>
      </c>
      <c r="B186" s="15">
        <v>0</v>
      </c>
      <c r="C186" s="223">
        <v>0</v>
      </c>
      <c r="D186" s="17" t="s">
        <v>91</v>
      </c>
      <c r="E186" s="15" t="s">
        <v>93</v>
      </c>
      <c r="F186" s="12">
        <f>SUMIF(Position!$B$3:$B$21,Trades!D186,Position!$E$3:$E$21)+SUMIF(Position!$K$3:$K$20,Trades!D186,Position!$N$3:$N$20)</f>
        <v>0.5</v>
      </c>
      <c r="G186" s="13">
        <f t="shared" si="12"/>
        <v>0</v>
      </c>
      <c r="H186" s="11" t="str">
        <f t="shared" si="13"/>
        <v>giantsbuss</v>
      </c>
      <c r="I186" s="11">
        <f t="shared" si="10"/>
        <v>0</v>
      </c>
      <c r="J186" s="13">
        <f t="shared" si="11"/>
        <v>0</v>
      </c>
    </row>
    <row r="187" spans="1:10" x14ac:dyDescent="0.2">
      <c r="A187" s="14">
        <v>37141</v>
      </c>
      <c r="B187" s="15">
        <v>0</v>
      </c>
      <c r="C187" s="223">
        <v>0</v>
      </c>
      <c r="D187" s="17" t="s">
        <v>91</v>
      </c>
      <c r="E187" s="15" t="s">
        <v>93</v>
      </c>
      <c r="F187" s="12">
        <f>SUMIF(Position!$B$3:$B$21,Trades!D187,Position!$E$3:$E$21)+SUMIF(Position!$K$3:$K$20,Trades!D187,Position!$N$3:$N$20)</f>
        <v>0.5</v>
      </c>
      <c r="G187" s="13">
        <f t="shared" si="12"/>
        <v>0</v>
      </c>
      <c r="H187" s="11" t="str">
        <f t="shared" si="13"/>
        <v>giantsbuss</v>
      </c>
      <c r="I187" s="11">
        <f t="shared" si="10"/>
        <v>0</v>
      </c>
      <c r="J187" s="13">
        <f t="shared" si="11"/>
        <v>0</v>
      </c>
    </row>
    <row r="188" spans="1:10" x14ac:dyDescent="0.2">
      <c r="A188" s="14">
        <v>37141</v>
      </c>
      <c r="B188" s="15">
        <v>0</v>
      </c>
      <c r="C188" s="223">
        <v>0</v>
      </c>
      <c r="D188" s="17" t="s">
        <v>91</v>
      </c>
      <c r="E188" s="15" t="s">
        <v>93</v>
      </c>
      <c r="F188" s="12">
        <f>SUMIF(Position!$B$3:$B$21,Trades!D188,Position!$E$3:$E$21)+SUMIF(Position!$K$3:$K$20,Trades!D188,Position!$N$3:$N$20)</f>
        <v>0.5</v>
      </c>
      <c r="G188" s="13">
        <f t="shared" si="12"/>
        <v>0</v>
      </c>
      <c r="H188" s="11" t="str">
        <f t="shared" si="13"/>
        <v>giantsbuss</v>
      </c>
      <c r="I188" s="11">
        <f t="shared" si="10"/>
        <v>0</v>
      </c>
      <c r="J188" s="13">
        <f t="shared" si="11"/>
        <v>0</v>
      </c>
    </row>
    <row r="189" spans="1:10" x14ac:dyDescent="0.2">
      <c r="A189" s="14">
        <v>37141</v>
      </c>
      <c r="B189" s="15">
        <v>0</v>
      </c>
      <c r="C189" s="223">
        <v>0</v>
      </c>
      <c r="D189" s="17" t="s">
        <v>91</v>
      </c>
      <c r="E189" s="15" t="s">
        <v>93</v>
      </c>
      <c r="F189" s="12">
        <f>SUMIF(Position!$B$3:$B$21,Trades!D189,Position!$E$3:$E$21)+SUMIF(Position!$K$3:$K$20,Trades!D189,Position!$N$3:$N$20)</f>
        <v>0.5</v>
      </c>
      <c r="G189" s="13">
        <f t="shared" si="12"/>
        <v>0</v>
      </c>
      <c r="H189" s="11" t="str">
        <f t="shared" si="13"/>
        <v>giantsbuss</v>
      </c>
      <c r="I189" s="11">
        <f t="shared" si="10"/>
        <v>0</v>
      </c>
      <c r="J189" s="13">
        <f t="shared" si="11"/>
        <v>0</v>
      </c>
    </row>
    <row r="190" spans="1:10" x14ac:dyDescent="0.2">
      <c r="A190" s="14">
        <v>37141</v>
      </c>
      <c r="B190" s="15">
        <v>0</v>
      </c>
      <c r="C190" s="223">
        <v>0</v>
      </c>
      <c r="D190" s="17" t="s">
        <v>91</v>
      </c>
      <c r="E190" s="15" t="s">
        <v>93</v>
      </c>
      <c r="F190" s="12">
        <f>SUMIF(Position!$B$3:$B$21,Trades!D190,Position!$E$3:$E$21)+SUMIF(Position!$K$3:$K$20,Trades!D190,Position!$N$3:$N$20)</f>
        <v>0.5</v>
      </c>
      <c r="G190" s="13">
        <f t="shared" si="12"/>
        <v>0</v>
      </c>
      <c r="H190" s="11" t="str">
        <f t="shared" si="13"/>
        <v>giantsbuss</v>
      </c>
      <c r="I190" s="11">
        <f t="shared" si="10"/>
        <v>0</v>
      </c>
      <c r="J190" s="13">
        <f t="shared" si="11"/>
        <v>0</v>
      </c>
    </row>
    <row r="191" spans="1:10" x14ac:dyDescent="0.2">
      <c r="A191" s="14">
        <v>37141</v>
      </c>
      <c r="B191" s="15">
        <v>0</v>
      </c>
      <c r="C191" s="223">
        <v>0</v>
      </c>
      <c r="D191" s="17" t="s">
        <v>91</v>
      </c>
      <c r="E191" s="15" t="s">
        <v>93</v>
      </c>
      <c r="F191" s="12">
        <f>SUMIF(Position!$B$3:$B$21,Trades!D191,Position!$E$3:$E$21)+SUMIF(Position!$K$3:$K$20,Trades!D191,Position!$N$3:$N$20)</f>
        <v>0.5</v>
      </c>
      <c r="G191" s="13">
        <f t="shared" si="12"/>
        <v>0</v>
      </c>
      <c r="H191" s="11" t="str">
        <f t="shared" si="13"/>
        <v>giantsbuss</v>
      </c>
      <c r="I191" s="11">
        <f t="shared" si="10"/>
        <v>0</v>
      </c>
      <c r="J191" s="13">
        <f t="shared" si="11"/>
        <v>0</v>
      </c>
    </row>
    <row r="192" spans="1:10" x14ac:dyDescent="0.2">
      <c r="A192" s="14">
        <v>37141</v>
      </c>
      <c r="B192" s="15">
        <v>0</v>
      </c>
      <c r="C192" s="223">
        <v>0</v>
      </c>
      <c r="D192" s="17" t="s">
        <v>91</v>
      </c>
      <c r="E192" s="15" t="s">
        <v>93</v>
      </c>
      <c r="F192" s="12">
        <f>SUMIF(Position!$B$3:$B$21,Trades!D192,Position!$E$3:$E$21)+SUMIF(Position!$K$3:$K$20,Trades!D192,Position!$N$3:$N$20)</f>
        <v>0.5</v>
      </c>
      <c r="G192" s="13">
        <f t="shared" si="12"/>
        <v>0</v>
      </c>
      <c r="H192" s="11" t="str">
        <f t="shared" si="13"/>
        <v>giantsbuss</v>
      </c>
      <c r="I192" s="11">
        <f t="shared" si="10"/>
        <v>0</v>
      </c>
      <c r="J192" s="13">
        <f t="shared" si="11"/>
        <v>0</v>
      </c>
    </row>
    <row r="193" spans="1:10" x14ac:dyDescent="0.2">
      <c r="A193" s="14">
        <v>37141</v>
      </c>
      <c r="B193" s="15">
        <v>0</v>
      </c>
      <c r="C193" s="223">
        <v>0</v>
      </c>
      <c r="D193" s="17" t="s">
        <v>91</v>
      </c>
      <c r="E193" s="15" t="s">
        <v>93</v>
      </c>
      <c r="F193" s="12">
        <f>SUMIF(Position!$B$3:$B$21,Trades!D193,Position!$E$3:$E$21)+SUMIF(Position!$K$3:$K$20,Trades!D193,Position!$N$3:$N$20)</f>
        <v>0.5</v>
      </c>
      <c r="G193" s="13">
        <f t="shared" si="12"/>
        <v>0</v>
      </c>
      <c r="H193" s="11" t="str">
        <f t="shared" si="13"/>
        <v>giantsbuss</v>
      </c>
      <c r="I193" s="11">
        <f t="shared" si="10"/>
        <v>0</v>
      </c>
      <c r="J193" s="13">
        <f t="shared" si="11"/>
        <v>0</v>
      </c>
    </row>
    <row r="194" spans="1:10" x14ac:dyDescent="0.2">
      <c r="A194" s="14">
        <v>37141</v>
      </c>
      <c r="B194" s="15">
        <v>0</v>
      </c>
      <c r="C194" s="223">
        <v>0</v>
      </c>
      <c r="D194" s="17" t="s">
        <v>91</v>
      </c>
      <c r="E194" s="15" t="s">
        <v>93</v>
      </c>
      <c r="F194" s="12">
        <f>SUMIF(Position!$B$3:$B$21,Trades!D194,Position!$E$3:$E$21)+SUMIF(Position!$K$3:$K$20,Trades!D194,Position!$N$3:$N$20)</f>
        <v>0.5</v>
      </c>
      <c r="G194" s="13">
        <f t="shared" si="12"/>
        <v>0</v>
      </c>
      <c r="H194" s="11" t="str">
        <f t="shared" si="13"/>
        <v>giantsbuss</v>
      </c>
      <c r="I194" s="11">
        <f t="shared" si="10"/>
        <v>0</v>
      </c>
      <c r="J194" s="13">
        <f t="shared" si="11"/>
        <v>0</v>
      </c>
    </row>
    <row r="195" spans="1:10" x14ac:dyDescent="0.2">
      <c r="A195" s="14">
        <v>37141</v>
      </c>
      <c r="B195" s="15">
        <v>0</v>
      </c>
      <c r="C195" s="223">
        <v>0</v>
      </c>
      <c r="D195" s="17" t="s">
        <v>91</v>
      </c>
      <c r="E195" s="15" t="s">
        <v>93</v>
      </c>
      <c r="F195" s="12">
        <f>SUMIF(Position!$B$3:$B$21,Trades!D195,Position!$E$3:$E$21)+SUMIF(Position!$K$3:$K$20,Trades!D195,Position!$N$3:$N$20)</f>
        <v>0.5</v>
      </c>
      <c r="G195" s="13">
        <f t="shared" si="12"/>
        <v>0</v>
      </c>
      <c r="H195" s="11" t="str">
        <f t="shared" si="13"/>
        <v>giantsbuss</v>
      </c>
      <c r="I195" s="11">
        <f t="shared" si="10"/>
        <v>0</v>
      </c>
      <c r="J195" s="13">
        <f t="shared" si="11"/>
        <v>0</v>
      </c>
    </row>
    <row r="196" spans="1:10" x14ac:dyDescent="0.2">
      <c r="A196" s="14">
        <v>37141</v>
      </c>
      <c r="B196" s="15">
        <v>0</v>
      </c>
      <c r="C196" s="223">
        <v>0</v>
      </c>
      <c r="D196" s="17" t="s">
        <v>91</v>
      </c>
      <c r="E196" s="15" t="s">
        <v>93</v>
      </c>
      <c r="F196" s="12">
        <f>SUMIF(Position!$B$3:$B$21,Trades!D196,Position!$E$3:$E$21)+SUMIF(Position!$K$3:$K$20,Trades!D196,Position!$N$3:$N$20)</f>
        <v>0.5</v>
      </c>
      <c r="G196" s="13">
        <f t="shared" si="12"/>
        <v>0</v>
      </c>
      <c r="H196" s="11" t="str">
        <f t="shared" si="13"/>
        <v>giantsbuss</v>
      </c>
      <c r="I196" s="11">
        <f t="shared" si="10"/>
        <v>0</v>
      </c>
      <c r="J196" s="13">
        <f t="shared" si="11"/>
        <v>0</v>
      </c>
    </row>
    <row r="197" spans="1:10" x14ac:dyDescent="0.2">
      <c r="A197" s="14">
        <v>37141</v>
      </c>
      <c r="B197" s="15">
        <v>0</v>
      </c>
      <c r="C197" s="223">
        <v>0</v>
      </c>
      <c r="D197" s="17" t="s">
        <v>91</v>
      </c>
      <c r="E197" s="15" t="s">
        <v>93</v>
      </c>
      <c r="F197" s="12">
        <f>SUMIF(Position!$B$3:$B$21,Trades!D197,Position!$E$3:$E$21)+SUMIF(Position!$K$3:$K$20,Trades!D197,Position!$N$3:$N$20)</f>
        <v>0.5</v>
      </c>
      <c r="G197" s="13">
        <f t="shared" si="12"/>
        <v>0</v>
      </c>
      <c r="H197" s="11" t="str">
        <f t="shared" si="13"/>
        <v>giantsbuss</v>
      </c>
      <c r="I197" s="11">
        <f t="shared" si="10"/>
        <v>0</v>
      </c>
      <c r="J197" s="13">
        <f t="shared" si="11"/>
        <v>0</v>
      </c>
    </row>
    <row r="198" spans="1:10" x14ac:dyDescent="0.2">
      <c r="A198" s="14">
        <v>37141</v>
      </c>
      <c r="B198" s="15">
        <v>0</v>
      </c>
      <c r="C198" s="223">
        <v>0</v>
      </c>
      <c r="D198" s="17" t="s">
        <v>91</v>
      </c>
      <c r="E198" s="15" t="s">
        <v>93</v>
      </c>
      <c r="F198" s="12">
        <f>SUMIF(Position!$B$3:$B$21,Trades!D198,Position!$E$3:$E$21)+SUMIF(Position!$K$3:$K$20,Trades!D198,Position!$N$3:$N$20)</f>
        <v>0.5</v>
      </c>
      <c r="G198" s="13">
        <f t="shared" si="12"/>
        <v>0</v>
      </c>
      <c r="H198" s="11" t="str">
        <f t="shared" si="13"/>
        <v>giantsbuss</v>
      </c>
      <c r="I198" s="11">
        <f t="shared" si="10"/>
        <v>0</v>
      </c>
      <c r="J198" s="13">
        <f t="shared" si="11"/>
        <v>0</v>
      </c>
    </row>
    <row r="199" spans="1:10" x14ac:dyDescent="0.2">
      <c r="A199" s="14">
        <v>37141</v>
      </c>
      <c r="B199" s="15">
        <v>0</v>
      </c>
      <c r="C199" s="223">
        <v>0</v>
      </c>
      <c r="D199" s="17" t="s">
        <v>91</v>
      </c>
      <c r="E199" s="15" t="s">
        <v>93</v>
      </c>
      <c r="F199" s="12">
        <f>SUMIF(Position!$B$3:$B$21,Trades!D199,Position!$E$3:$E$21)+SUMIF(Position!$K$3:$K$20,Trades!D199,Position!$N$3:$N$20)</f>
        <v>0.5</v>
      </c>
      <c r="G199" s="13">
        <f t="shared" si="12"/>
        <v>0</v>
      </c>
      <c r="H199" s="11" t="str">
        <f t="shared" si="13"/>
        <v>giantsbuss</v>
      </c>
      <c r="I199" s="11">
        <f t="shared" si="10"/>
        <v>0</v>
      </c>
      <c r="J199" s="13">
        <f t="shared" si="11"/>
        <v>0</v>
      </c>
    </row>
    <row r="200" spans="1:10" x14ac:dyDescent="0.2">
      <c r="A200" s="14">
        <v>37141</v>
      </c>
      <c r="B200" s="15">
        <v>0</v>
      </c>
      <c r="C200" s="223">
        <v>0</v>
      </c>
      <c r="D200" s="17" t="s">
        <v>91</v>
      </c>
      <c r="E200" s="15" t="s">
        <v>93</v>
      </c>
      <c r="F200" s="12">
        <f>SUMIF(Position!$B$3:$B$21,Trades!D200,Position!$E$3:$E$21)+SUMIF(Position!$K$3:$K$20,Trades!D200,Position!$N$3:$N$20)</f>
        <v>0.5</v>
      </c>
      <c r="G200" s="13">
        <f t="shared" si="12"/>
        <v>0</v>
      </c>
      <c r="H200" s="11" t="str">
        <f t="shared" si="13"/>
        <v>giantsbuss</v>
      </c>
      <c r="I200" s="11">
        <f t="shared" si="10"/>
        <v>0</v>
      </c>
      <c r="J200" s="13">
        <f t="shared" si="11"/>
        <v>0</v>
      </c>
    </row>
    <row r="201" spans="1:10" x14ac:dyDescent="0.2">
      <c r="A201" s="14">
        <v>36774</v>
      </c>
      <c r="B201" s="15">
        <v>0</v>
      </c>
      <c r="C201" s="16">
        <v>2.75</v>
      </c>
      <c r="D201" s="17" t="s">
        <v>112</v>
      </c>
      <c r="E201" s="15" t="s">
        <v>155</v>
      </c>
      <c r="F201" s="12">
        <f>SUMIF(Position!$B$3:$B$21,Trades!D201,Position!$E$3:$E$21)+SUMIF(Position!$K$3:$K$20,Trades!D201,Position!$N$3:$N$20)</f>
        <v>1.625</v>
      </c>
      <c r="G201" s="13">
        <f t="shared" si="12"/>
        <v>0</v>
      </c>
      <c r="H201" s="11" t="str">
        <f t="shared" si="13"/>
        <v>tennesseeglass</v>
      </c>
      <c r="I201" s="11">
        <f t="shared" ref="I201:I263" si="14">B201*C201</f>
        <v>0</v>
      </c>
      <c r="J201" s="13">
        <f t="shared" si="11"/>
        <v>0</v>
      </c>
    </row>
    <row r="202" spans="1:10" x14ac:dyDescent="0.2">
      <c r="A202" s="14">
        <v>36774</v>
      </c>
      <c r="B202" s="15">
        <v>0</v>
      </c>
      <c r="C202" s="16">
        <v>1</v>
      </c>
      <c r="D202" s="17" t="s">
        <v>113</v>
      </c>
      <c r="E202" s="15" t="s">
        <v>155</v>
      </c>
      <c r="F202" s="12">
        <f>SUMIF(Position!$B$3:$B$21,Trades!D202,Position!$E$3:$E$21)+SUMIF(Position!$K$3:$K$20,Trades!D202,Position!$N$3:$N$20)</f>
        <v>3.875</v>
      </c>
      <c r="G202" s="13">
        <f t="shared" si="12"/>
        <v>0</v>
      </c>
      <c r="H202" s="11" t="str">
        <f t="shared" si="13"/>
        <v>baltimoreglass</v>
      </c>
      <c r="I202" s="11">
        <f t="shared" si="14"/>
        <v>0</v>
      </c>
      <c r="J202" s="13">
        <f t="shared" ref="J202:J264" si="15">(30-C202)*B202</f>
        <v>0</v>
      </c>
    </row>
    <row r="203" spans="1:10" x14ac:dyDescent="0.2">
      <c r="A203" s="14">
        <v>36774</v>
      </c>
      <c r="B203" s="15">
        <v>0</v>
      </c>
      <c r="C203" s="16">
        <v>2</v>
      </c>
      <c r="D203" s="17" t="s">
        <v>98</v>
      </c>
      <c r="E203" s="15" t="s">
        <v>130</v>
      </c>
      <c r="F203" s="12">
        <f>SUMIF(Position!$B$3:$B$21,Trades!D203,Position!$E$3:$E$21)+SUMIF(Position!$K$3:$K$20,Trades!D203,Position!$N$3:$N$20)</f>
        <v>0.5</v>
      </c>
      <c r="G203" s="13">
        <f t="shared" ref="G203:G265" si="16">(F203-C203)*B203</f>
        <v>0</v>
      </c>
      <c r="H203" s="11" t="str">
        <f t="shared" ref="H203:H265" si="17">D203&amp;E203</f>
        <v>jacksonvillerafal</v>
      </c>
      <c r="I203" s="11">
        <f t="shared" si="14"/>
        <v>0</v>
      </c>
      <c r="J203" s="13">
        <f t="shared" si="15"/>
        <v>0</v>
      </c>
    </row>
    <row r="204" spans="1:10" x14ac:dyDescent="0.2">
      <c r="A204" s="14">
        <v>36774</v>
      </c>
      <c r="B204" s="15">
        <v>0</v>
      </c>
      <c r="C204" s="16">
        <v>0.5</v>
      </c>
      <c r="D204" s="17" t="s">
        <v>117</v>
      </c>
      <c r="E204" s="15" t="s">
        <v>130</v>
      </c>
      <c r="F204" s="12">
        <f>SUMIF(Position!$B$3:$B$21,Trades!D204,Position!$E$3:$E$21)+SUMIF(Position!$K$3:$K$20,Trades!D204,Position!$N$3:$N$20)</f>
        <v>1.125</v>
      </c>
      <c r="G204" s="13">
        <f t="shared" si="16"/>
        <v>0</v>
      </c>
      <c r="H204" s="11" t="str">
        <f t="shared" si="17"/>
        <v>philadelphiarafal</v>
      </c>
      <c r="I204" s="11">
        <f t="shared" si="14"/>
        <v>0</v>
      </c>
      <c r="J204" s="13">
        <f t="shared" si="15"/>
        <v>0</v>
      </c>
    </row>
    <row r="205" spans="1:10" x14ac:dyDescent="0.2">
      <c r="A205" s="14">
        <v>36774</v>
      </c>
      <c r="B205" s="15">
        <v>0</v>
      </c>
      <c r="C205" s="16">
        <v>1.4</v>
      </c>
      <c r="D205" s="17" t="s">
        <v>113</v>
      </c>
      <c r="E205" s="15" t="s">
        <v>130</v>
      </c>
      <c r="F205" s="12">
        <f>SUMIF(Position!$B$3:$B$21,Trades!D205,Position!$E$3:$E$21)+SUMIF(Position!$K$3:$K$20,Trades!D205,Position!$N$3:$N$20)</f>
        <v>3.875</v>
      </c>
      <c r="G205" s="13">
        <f t="shared" si="16"/>
        <v>0</v>
      </c>
      <c r="H205" s="11" t="str">
        <f t="shared" si="17"/>
        <v>baltimorerafal</v>
      </c>
      <c r="I205" s="11">
        <f t="shared" si="14"/>
        <v>0</v>
      </c>
      <c r="J205" s="13">
        <f t="shared" si="15"/>
        <v>0</v>
      </c>
    </row>
    <row r="206" spans="1:10" x14ac:dyDescent="0.2">
      <c r="A206" s="14">
        <v>36774</v>
      </c>
      <c r="B206" s="15">
        <v>0</v>
      </c>
      <c r="C206" s="16">
        <v>3.25</v>
      </c>
      <c r="D206" s="17" t="s">
        <v>112</v>
      </c>
      <c r="E206" s="15" t="s">
        <v>124</v>
      </c>
      <c r="F206" s="12">
        <f>SUMIF(Position!$B$3:$B$21,Trades!D206,Position!$E$3:$E$21)+SUMIF(Position!$K$3:$K$20,Trades!D206,Position!$N$3:$N$20)</f>
        <v>1.625</v>
      </c>
      <c r="G206" s="13">
        <f t="shared" si="16"/>
        <v>0</v>
      </c>
      <c r="H206" s="11" t="str">
        <f t="shared" si="17"/>
        <v>tennesseejk</v>
      </c>
      <c r="I206" s="11">
        <f t="shared" si="14"/>
        <v>0</v>
      </c>
      <c r="J206" s="13">
        <f t="shared" si="15"/>
        <v>0</v>
      </c>
    </row>
    <row r="207" spans="1:10" x14ac:dyDescent="0.2">
      <c r="A207" s="14">
        <v>36774</v>
      </c>
      <c r="B207" s="15">
        <v>0</v>
      </c>
      <c r="C207" s="16">
        <v>2.5499999999999998</v>
      </c>
      <c r="D207" s="17" t="s">
        <v>98</v>
      </c>
      <c r="E207" s="15" t="s">
        <v>124</v>
      </c>
      <c r="F207" s="12">
        <f>SUMIF(Position!$B$3:$B$21,Trades!D207,Position!$E$3:$E$21)+SUMIF(Position!$K$3:$K$20,Trades!D207,Position!$N$3:$N$20)</f>
        <v>0.5</v>
      </c>
      <c r="G207" s="13">
        <f t="shared" si="16"/>
        <v>0</v>
      </c>
      <c r="H207" s="11" t="str">
        <f t="shared" si="17"/>
        <v>jacksonvillejk</v>
      </c>
      <c r="I207" s="11">
        <f t="shared" si="14"/>
        <v>0</v>
      </c>
      <c r="J207" s="13">
        <f t="shared" si="15"/>
        <v>0</v>
      </c>
    </row>
    <row r="208" spans="1:10" x14ac:dyDescent="0.2">
      <c r="A208" s="14">
        <v>36774</v>
      </c>
      <c r="B208" s="15">
        <v>0</v>
      </c>
      <c r="C208" s="16">
        <v>3.25</v>
      </c>
      <c r="D208" s="17" t="s">
        <v>112</v>
      </c>
      <c r="E208" s="15" t="s">
        <v>96</v>
      </c>
      <c r="F208" s="12">
        <f>SUMIF(Position!$B$3:$B$21,Trades!D208,Position!$E$3:$E$21)+SUMIF(Position!$K$3:$K$20,Trades!D208,Position!$N$3:$N$20)</f>
        <v>1.625</v>
      </c>
      <c r="G208" s="13">
        <f t="shared" si="16"/>
        <v>0</v>
      </c>
      <c r="H208" s="11" t="str">
        <f t="shared" si="17"/>
        <v>tennesseejavier</v>
      </c>
      <c r="I208" s="11">
        <f t="shared" si="14"/>
        <v>0</v>
      </c>
      <c r="J208" s="13">
        <f t="shared" si="15"/>
        <v>0</v>
      </c>
    </row>
    <row r="209" spans="1:10" x14ac:dyDescent="0.2">
      <c r="A209" s="14">
        <v>36774</v>
      </c>
      <c r="B209" s="15">
        <v>0</v>
      </c>
      <c r="C209" s="16">
        <v>2.5499999999999998</v>
      </c>
      <c r="D209" s="17" t="s">
        <v>98</v>
      </c>
      <c r="E209" s="15" t="s">
        <v>96</v>
      </c>
      <c r="F209" s="12">
        <f>SUMIF(Position!$B$3:$B$21,Trades!D209,Position!$E$3:$E$21)+SUMIF(Position!$K$3:$K$20,Trades!D209,Position!$N$3:$N$20)</f>
        <v>0.5</v>
      </c>
      <c r="G209" s="13">
        <f t="shared" si="16"/>
        <v>0</v>
      </c>
      <c r="H209" s="11" t="str">
        <f t="shared" si="17"/>
        <v>jacksonvillejavier</v>
      </c>
      <c r="I209" s="11">
        <f t="shared" si="14"/>
        <v>0</v>
      </c>
      <c r="J209" s="13">
        <f t="shared" si="15"/>
        <v>0</v>
      </c>
    </row>
    <row r="210" spans="1:10" x14ac:dyDescent="0.2">
      <c r="A210" s="14">
        <v>36774</v>
      </c>
      <c r="B210" s="15">
        <v>0</v>
      </c>
      <c r="C210" s="16">
        <v>4.75</v>
      </c>
      <c r="D210" s="17" t="s">
        <v>131</v>
      </c>
      <c r="E210" s="15" t="s">
        <v>139</v>
      </c>
      <c r="F210" s="12">
        <f>SUMIF(Position!$B$3:$B$21,Trades!D210,Position!$E$3:$E$21)+SUMIF(Position!$K$3:$K$20,Trades!D210,Position!$N$3:$N$20)</f>
        <v>4.75</v>
      </c>
      <c r="G210" s="13">
        <f t="shared" si="16"/>
        <v>0</v>
      </c>
      <c r="H210" s="11" t="str">
        <f t="shared" si="17"/>
        <v>ramslewis</v>
      </c>
      <c r="I210" s="11">
        <f t="shared" si="14"/>
        <v>0</v>
      </c>
      <c r="J210" s="13">
        <f t="shared" si="15"/>
        <v>0</v>
      </c>
    </row>
    <row r="211" spans="1:10" x14ac:dyDescent="0.2">
      <c r="A211" s="14">
        <v>36774</v>
      </c>
      <c r="B211" s="15">
        <v>0</v>
      </c>
      <c r="C211" s="16">
        <v>0.9</v>
      </c>
      <c r="D211" s="17" t="s">
        <v>122</v>
      </c>
      <c r="E211" s="15" t="s">
        <v>93</v>
      </c>
      <c r="F211" s="12">
        <f>SUMIF(Position!$B$3:$B$21,Trades!D211,Position!$E$3:$E$21)+SUMIF(Position!$K$3:$K$20,Trades!D211,Position!$N$3:$N$20)</f>
        <v>3.25</v>
      </c>
      <c r="G211" s="13">
        <f t="shared" si="16"/>
        <v>0</v>
      </c>
      <c r="H211" s="11" t="str">
        <f t="shared" si="17"/>
        <v>oaklandbuss</v>
      </c>
      <c r="I211" s="11">
        <f t="shared" si="14"/>
        <v>0</v>
      </c>
      <c r="J211" s="13">
        <f t="shared" si="15"/>
        <v>0</v>
      </c>
    </row>
    <row r="212" spans="1:10" x14ac:dyDescent="0.2">
      <c r="A212" s="14">
        <v>36774</v>
      </c>
      <c r="B212" s="15">
        <v>0</v>
      </c>
      <c r="C212" s="16">
        <v>0.75</v>
      </c>
      <c r="D212" s="17" t="s">
        <v>100</v>
      </c>
      <c r="E212" s="15" t="s">
        <v>128</v>
      </c>
      <c r="F212" s="12">
        <f>SUMIF(Position!$B$3:$B$21,Trades!D212,Position!$E$3:$E$21)+SUMIF(Position!$K$3:$K$20,Trades!D212,Position!$N$3:$N$20)</f>
        <v>0.7</v>
      </c>
      <c r="G212" s="13">
        <f t="shared" si="16"/>
        <v>0</v>
      </c>
      <c r="H212" s="11" t="str">
        <f t="shared" si="17"/>
        <v>minnesotaarnold</v>
      </c>
      <c r="I212" s="11">
        <f t="shared" si="14"/>
        <v>0</v>
      </c>
      <c r="J212" s="13">
        <f t="shared" si="15"/>
        <v>0</v>
      </c>
    </row>
    <row r="213" spans="1:10" x14ac:dyDescent="0.2">
      <c r="A213" s="14">
        <v>36775</v>
      </c>
      <c r="B213" s="15">
        <v>0</v>
      </c>
      <c r="C213" s="16">
        <v>0.75</v>
      </c>
      <c r="D213" s="17" t="s">
        <v>100</v>
      </c>
      <c r="E213" s="15" t="s">
        <v>93</v>
      </c>
      <c r="F213" s="12">
        <f>SUMIF(Position!$B$3:$B$21,Trades!D213,Position!$E$3:$E$21)+SUMIF(Position!$K$3:$K$20,Trades!D213,Position!$N$3:$N$20)</f>
        <v>0.7</v>
      </c>
      <c r="G213" s="13">
        <f t="shared" si="16"/>
        <v>0</v>
      </c>
      <c r="H213" s="11" t="str">
        <f t="shared" si="17"/>
        <v>minnesotabuss</v>
      </c>
      <c r="I213" s="11">
        <f t="shared" si="14"/>
        <v>0</v>
      </c>
      <c r="J213" s="13">
        <f t="shared" si="15"/>
        <v>0</v>
      </c>
    </row>
    <row r="214" spans="1:10" x14ac:dyDescent="0.2">
      <c r="A214" s="14">
        <v>36775</v>
      </c>
      <c r="B214" s="15">
        <v>0</v>
      </c>
      <c r="C214" s="16">
        <v>1.25</v>
      </c>
      <c r="D214" s="17" t="s">
        <v>109</v>
      </c>
      <c r="E214" s="15" t="s">
        <v>161</v>
      </c>
      <c r="F214" s="12">
        <f>SUMIF(Position!$B$3:$B$21,Trades!D214,Position!$E$3:$E$21)+SUMIF(Position!$K$3:$K$20,Trades!D214,Position!$N$3:$N$20)</f>
        <v>3.5</v>
      </c>
      <c r="G214" s="13">
        <f t="shared" si="16"/>
        <v>0</v>
      </c>
      <c r="H214" s="11" t="str">
        <f t="shared" si="17"/>
        <v>denverstone</v>
      </c>
      <c r="I214" s="11">
        <f t="shared" si="14"/>
        <v>0</v>
      </c>
      <c r="J214" s="13">
        <f t="shared" si="15"/>
        <v>0</v>
      </c>
    </row>
    <row r="215" spans="1:10" x14ac:dyDescent="0.2">
      <c r="A215" s="14">
        <v>36775</v>
      </c>
      <c r="B215" s="15">
        <v>0</v>
      </c>
      <c r="C215" s="16">
        <v>0.4</v>
      </c>
      <c r="D215" s="17" t="s">
        <v>91</v>
      </c>
      <c r="E215" s="15" t="s">
        <v>103</v>
      </c>
      <c r="F215" s="12">
        <f>SUMIF(Position!$B$3:$B$21,Trades!D215,Position!$E$3:$E$21)+SUMIF(Position!$K$3:$K$20,Trades!D215,Position!$N$3:$N$20)</f>
        <v>0.5</v>
      </c>
      <c r="G215" s="13">
        <f>(F215-C215)*B215</f>
        <v>0</v>
      </c>
      <c r="H215" s="11" t="str">
        <f t="shared" si="17"/>
        <v>giantsfeely</v>
      </c>
      <c r="I215" s="11">
        <f>B215*C215</f>
        <v>0</v>
      </c>
      <c r="J215" s="13">
        <f>(30-C215)*B215</f>
        <v>0</v>
      </c>
    </row>
    <row r="216" spans="1:10" x14ac:dyDescent="0.2">
      <c r="A216" s="14">
        <v>36775</v>
      </c>
      <c r="B216" s="15">
        <v>0</v>
      </c>
      <c r="C216" s="16">
        <v>0.25</v>
      </c>
      <c r="D216" s="17" t="s">
        <v>99</v>
      </c>
      <c r="E216" s="15" t="s">
        <v>103</v>
      </c>
      <c r="F216" s="12">
        <f>SUMIF(Position!$B$3:$B$21,Trades!D216,Position!$E$3:$E$21)+SUMIF(Position!$K$3:$K$20,Trades!D216,Position!$N$3:$N$20)</f>
        <v>1</v>
      </c>
      <c r="G216" s="13">
        <f t="shared" si="16"/>
        <v>0</v>
      </c>
      <c r="H216" s="11" t="str">
        <f t="shared" si="17"/>
        <v>miamifeely</v>
      </c>
      <c r="I216" s="11">
        <f t="shared" si="14"/>
        <v>0</v>
      </c>
      <c r="J216" s="13">
        <f t="shared" si="15"/>
        <v>0</v>
      </c>
    </row>
    <row r="217" spans="1:10" x14ac:dyDescent="0.2">
      <c r="A217" s="14">
        <v>36775</v>
      </c>
      <c r="B217" s="15">
        <v>0</v>
      </c>
      <c r="C217" s="16">
        <v>0.25</v>
      </c>
      <c r="D217" s="17" t="s">
        <v>102</v>
      </c>
      <c r="E217" s="15" t="s">
        <v>103</v>
      </c>
      <c r="F217" s="12">
        <f>SUMIF(Position!$B$3:$B$21,Trades!D217,Position!$E$3:$E$21)+SUMIF(Position!$K$3:$K$20,Trades!D217,Position!$N$3:$N$20)</f>
        <v>0</v>
      </c>
      <c r="G217" s="13">
        <f t="shared" si="16"/>
        <v>0</v>
      </c>
      <c r="H217" s="11" t="str">
        <f t="shared" si="17"/>
        <v>seattlefeely</v>
      </c>
      <c r="I217" s="11">
        <f t="shared" si="14"/>
        <v>0</v>
      </c>
      <c r="J217" s="13">
        <f t="shared" si="15"/>
        <v>0</v>
      </c>
    </row>
    <row r="218" spans="1:10" x14ac:dyDescent="0.2">
      <c r="A218" s="14">
        <v>36775</v>
      </c>
      <c r="B218" s="15">
        <v>0</v>
      </c>
      <c r="C218" s="16">
        <v>0.75</v>
      </c>
      <c r="D218" s="17" t="s">
        <v>100</v>
      </c>
      <c r="E218" s="15" t="s">
        <v>157</v>
      </c>
      <c r="F218" s="12">
        <f>SUMIF(Position!$B$3:$B$21,Trades!D218,Position!$E$3:$E$21)+SUMIF(Position!$K$3:$K$20,Trades!D218,Position!$N$3:$N$20)</f>
        <v>0.7</v>
      </c>
      <c r="G218" s="13">
        <f t="shared" si="16"/>
        <v>0</v>
      </c>
      <c r="H218" s="11" t="str">
        <f t="shared" si="17"/>
        <v>minnesotawolke</v>
      </c>
      <c r="I218" s="11">
        <f t="shared" si="14"/>
        <v>0</v>
      </c>
      <c r="J218" s="13">
        <f t="shared" si="15"/>
        <v>0</v>
      </c>
    </row>
    <row r="219" spans="1:10" x14ac:dyDescent="0.2">
      <c r="A219" s="14">
        <v>36775</v>
      </c>
      <c r="B219" s="15">
        <v>0</v>
      </c>
      <c r="C219" s="16">
        <v>0.5</v>
      </c>
      <c r="D219" s="17" t="s">
        <v>158</v>
      </c>
      <c r="E219" s="15" t="s">
        <v>103</v>
      </c>
      <c r="F219" s="12">
        <f>SUMIF(Position!$B$3:$B$21,Trades!D219,Position!$E$3:$E$21)+SUMIF(Position!$K$3:$K$20,Trades!D219,Position!$N$3:$N$20)</f>
        <v>0</v>
      </c>
      <c r="G219" s="13">
        <f t="shared" si="16"/>
        <v>0</v>
      </c>
      <c r="H219" s="11" t="str">
        <f t="shared" si="17"/>
        <v>jetsfeely</v>
      </c>
      <c r="I219" s="11">
        <f t="shared" si="14"/>
        <v>0</v>
      </c>
      <c r="J219" s="13">
        <f t="shared" si="15"/>
        <v>0</v>
      </c>
    </row>
    <row r="220" spans="1:10" x14ac:dyDescent="0.2">
      <c r="A220" s="14">
        <v>36775</v>
      </c>
      <c r="B220" s="15">
        <v>0</v>
      </c>
      <c r="C220" s="16">
        <v>0.4</v>
      </c>
      <c r="D220" s="17" t="s">
        <v>91</v>
      </c>
      <c r="E220" s="15" t="s">
        <v>126</v>
      </c>
      <c r="F220" s="12">
        <f>SUMIF(Position!$B$3:$B$21,Trades!D220,Position!$E$3:$E$21)+SUMIF(Position!$K$3:$K$20,Trades!D220,Position!$N$3:$N$20)</f>
        <v>0.5</v>
      </c>
      <c r="G220" s="13">
        <f t="shared" si="16"/>
        <v>0</v>
      </c>
      <c r="H220" s="11" t="str">
        <f t="shared" si="17"/>
        <v>giantscuocci</v>
      </c>
      <c r="I220" s="11">
        <f t="shared" si="14"/>
        <v>0</v>
      </c>
      <c r="J220" s="13">
        <f t="shared" si="15"/>
        <v>0</v>
      </c>
    </row>
    <row r="221" spans="1:10" x14ac:dyDescent="0.2">
      <c r="A221" s="14">
        <v>36775</v>
      </c>
      <c r="B221" s="15">
        <v>0</v>
      </c>
      <c r="C221" s="16">
        <v>0.9</v>
      </c>
      <c r="D221" s="17" t="s">
        <v>107</v>
      </c>
      <c r="E221" s="15" t="s">
        <v>96</v>
      </c>
      <c r="F221" s="12">
        <f>SUMIF(Position!$B$3:$B$21,Trades!D221,Position!$E$3:$E$21)+SUMIF(Position!$K$3:$K$20,Trades!D221,Position!$N$3:$N$20)</f>
        <v>0</v>
      </c>
      <c r="G221" s="13">
        <f t="shared" si="16"/>
        <v>0</v>
      </c>
      <c r="H221" s="11" t="str">
        <f t="shared" si="17"/>
        <v>buffalojavier</v>
      </c>
      <c r="I221" s="11">
        <f t="shared" si="14"/>
        <v>0</v>
      </c>
      <c r="J221" s="13">
        <f t="shared" si="15"/>
        <v>0</v>
      </c>
    </row>
    <row r="222" spans="1:10" x14ac:dyDescent="0.2">
      <c r="A222" s="14">
        <v>36775</v>
      </c>
      <c r="B222" s="15">
        <v>0</v>
      </c>
      <c r="C222" s="16">
        <v>3.25</v>
      </c>
      <c r="D222" s="17" t="s">
        <v>97</v>
      </c>
      <c r="E222" s="15" t="s">
        <v>96</v>
      </c>
      <c r="F222" s="12">
        <f>SUMIF(Position!$B$3:$B$21,Trades!D222,Position!$E$3:$E$21)+SUMIF(Position!$K$3:$K$20,Trades!D222,Position!$N$3:$N$20)</f>
        <v>2.75</v>
      </c>
      <c r="G222" s="13">
        <f t="shared" si="16"/>
        <v>0</v>
      </c>
      <c r="H222" s="11" t="str">
        <f t="shared" si="17"/>
        <v>indianapolisjavier</v>
      </c>
      <c r="I222" s="11">
        <f t="shared" si="14"/>
        <v>0</v>
      </c>
      <c r="J222" s="13">
        <f t="shared" si="15"/>
        <v>0</v>
      </c>
    </row>
    <row r="223" spans="1:10" x14ac:dyDescent="0.2">
      <c r="A223" s="14">
        <v>36775</v>
      </c>
      <c r="B223" s="15">
        <v>0</v>
      </c>
      <c r="C223" s="16">
        <v>2.5</v>
      </c>
      <c r="D223" s="17" t="s">
        <v>98</v>
      </c>
      <c r="E223" s="15" t="s">
        <v>96</v>
      </c>
      <c r="F223" s="12">
        <f>SUMIF(Position!$B$3:$B$21,Trades!D223,Position!$E$3:$E$21)+SUMIF(Position!$K$3:$K$20,Trades!D223,Position!$N$3:$N$20)</f>
        <v>0.5</v>
      </c>
      <c r="G223" s="13">
        <f t="shared" si="16"/>
        <v>0</v>
      </c>
      <c r="H223" s="11" t="str">
        <f t="shared" si="17"/>
        <v>jacksonvillejavier</v>
      </c>
      <c r="I223" s="11">
        <f t="shared" si="14"/>
        <v>0</v>
      </c>
      <c r="J223" s="13">
        <f t="shared" si="15"/>
        <v>0</v>
      </c>
    </row>
    <row r="224" spans="1:10" x14ac:dyDescent="0.2">
      <c r="A224" s="14">
        <v>36775</v>
      </c>
      <c r="B224" s="15">
        <v>0</v>
      </c>
      <c r="C224" s="16">
        <v>0.9</v>
      </c>
      <c r="D224" s="17" t="s">
        <v>107</v>
      </c>
      <c r="E224" s="15" t="s">
        <v>157</v>
      </c>
      <c r="F224" s="12">
        <f>SUMIF(Position!$B$3:$B$21,Trades!D224,Position!$E$3:$E$21)+SUMIF(Position!$K$3:$K$20,Trades!D224,Position!$N$3:$N$20)</f>
        <v>0</v>
      </c>
      <c r="G224" s="13">
        <f t="shared" si="16"/>
        <v>0</v>
      </c>
      <c r="H224" s="11" t="str">
        <f t="shared" si="17"/>
        <v>buffalowolke</v>
      </c>
      <c r="I224" s="11">
        <f t="shared" si="14"/>
        <v>0</v>
      </c>
      <c r="J224" s="13">
        <f t="shared" si="15"/>
        <v>0</v>
      </c>
    </row>
    <row r="225" spans="1:10" x14ac:dyDescent="0.2">
      <c r="A225" s="14">
        <v>36775</v>
      </c>
      <c r="B225" s="15">
        <v>0</v>
      </c>
      <c r="C225" s="16">
        <v>2</v>
      </c>
      <c r="D225" s="17" t="s">
        <v>98</v>
      </c>
      <c r="E225" s="15" t="s">
        <v>157</v>
      </c>
      <c r="F225" s="12">
        <f>SUMIF(Position!$B$3:$B$21,Trades!D225,Position!$E$3:$E$21)+SUMIF(Position!$K$3:$K$20,Trades!D225,Position!$N$3:$N$20)</f>
        <v>0.5</v>
      </c>
      <c r="G225" s="13">
        <f t="shared" si="16"/>
        <v>0</v>
      </c>
      <c r="H225" s="11" t="str">
        <f t="shared" si="17"/>
        <v>jacksonvillewolke</v>
      </c>
      <c r="I225" s="11">
        <f t="shared" si="14"/>
        <v>0</v>
      </c>
      <c r="J225" s="13">
        <f t="shared" si="15"/>
        <v>0</v>
      </c>
    </row>
    <row r="226" spans="1:10" x14ac:dyDescent="0.2">
      <c r="A226" s="14">
        <v>36775</v>
      </c>
      <c r="B226" s="15">
        <v>0</v>
      </c>
      <c r="C226" s="16">
        <v>0.7</v>
      </c>
      <c r="D226" s="17" t="s">
        <v>158</v>
      </c>
      <c r="E226" s="15" t="s">
        <v>155</v>
      </c>
      <c r="F226" s="12">
        <f>SUMIF(Position!$B$3:$B$21,Trades!D226,Position!$E$3:$E$21)+SUMIF(Position!$K$3:$K$20,Trades!D226,Position!$N$3:$N$20)</f>
        <v>0</v>
      </c>
      <c r="G226" s="13">
        <f t="shared" si="16"/>
        <v>0</v>
      </c>
      <c r="H226" s="11" t="str">
        <f t="shared" si="17"/>
        <v>jetsglass</v>
      </c>
      <c r="I226" s="11">
        <f t="shared" si="14"/>
        <v>0</v>
      </c>
      <c r="J226" s="13">
        <f t="shared" si="15"/>
        <v>0</v>
      </c>
    </row>
    <row r="227" spans="1:10" x14ac:dyDescent="0.2">
      <c r="A227" s="14">
        <v>36775</v>
      </c>
      <c r="B227" s="15">
        <v>0</v>
      </c>
      <c r="C227" s="16">
        <v>0.5</v>
      </c>
      <c r="D227" s="17" t="s">
        <v>84</v>
      </c>
      <c r="E227" s="15" t="s">
        <v>157</v>
      </c>
      <c r="F227" s="12">
        <f>SUMIF(Position!$B$3:$B$21,Trades!D227,Position!$E$3:$E$21)+SUMIF(Position!$K$3:$K$20,Trades!D227,Position!$N$3:$N$20)</f>
        <v>0</v>
      </c>
      <c r="G227" s="13">
        <f t="shared" si="16"/>
        <v>0</v>
      </c>
      <c r="H227" s="11" t="str">
        <f t="shared" si="17"/>
        <v>atlantawolke</v>
      </c>
      <c r="I227" s="11">
        <f t="shared" si="14"/>
        <v>0</v>
      </c>
      <c r="J227" s="13">
        <f t="shared" si="15"/>
        <v>0</v>
      </c>
    </row>
    <row r="228" spans="1:10" x14ac:dyDescent="0.2">
      <c r="A228" s="14">
        <v>36775</v>
      </c>
      <c r="B228" s="15">
        <v>0</v>
      </c>
      <c r="C228" s="16">
        <v>0.5</v>
      </c>
      <c r="D228" s="17" t="s">
        <v>84</v>
      </c>
      <c r="E228" s="15" t="s">
        <v>96</v>
      </c>
      <c r="F228" s="12">
        <f>SUMIF(Position!$B$3:$B$21,Trades!D228,Position!$E$3:$E$21)+SUMIF(Position!$K$3:$K$20,Trades!D228,Position!$N$3:$N$20)</f>
        <v>0</v>
      </c>
      <c r="G228" s="13">
        <f t="shared" si="16"/>
        <v>0</v>
      </c>
      <c r="H228" s="11" t="str">
        <f t="shared" si="17"/>
        <v>atlantajavier</v>
      </c>
      <c r="I228" s="11">
        <f t="shared" si="14"/>
        <v>0</v>
      </c>
      <c r="J228" s="13">
        <f t="shared" si="15"/>
        <v>0</v>
      </c>
    </row>
    <row r="229" spans="1:10" x14ac:dyDescent="0.2">
      <c r="A229" s="14">
        <v>36775</v>
      </c>
      <c r="B229" s="15">
        <v>0</v>
      </c>
      <c r="C229" s="16">
        <v>0.15</v>
      </c>
      <c r="D229" s="17" t="s">
        <v>89</v>
      </c>
      <c r="E229" s="15" t="s">
        <v>157</v>
      </c>
      <c r="F229" s="12">
        <f>SUMIF(Position!$B$3:$B$21,Trades!D229,Position!$E$3:$E$21)+SUMIF(Position!$K$3:$K$20,Trades!D229,Position!$N$3:$N$20)</f>
        <v>0</v>
      </c>
      <c r="G229" s="13">
        <f t="shared" si="16"/>
        <v>0</v>
      </c>
      <c r="H229" s="11" t="str">
        <f t="shared" si="17"/>
        <v>dallaswolke</v>
      </c>
      <c r="I229" s="11">
        <f t="shared" si="14"/>
        <v>0</v>
      </c>
      <c r="J229" s="13">
        <f t="shared" si="15"/>
        <v>0</v>
      </c>
    </row>
    <row r="230" spans="1:10" x14ac:dyDescent="0.2">
      <c r="A230" s="14">
        <v>36775</v>
      </c>
      <c r="B230" s="15">
        <v>0</v>
      </c>
      <c r="C230" s="16">
        <v>0.3</v>
      </c>
      <c r="D230" s="17" t="s">
        <v>101</v>
      </c>
      <c r="E230" s="15" t="s">
        <v>96</v>
      </c>
      <c r="F230" s="12">
        <f>SUMIF(Position!$B$3:$B$21,Trades!D230,Position!$E$3:$E$21)+SUMIF(Position!$K$3:$K$20,Trades!D230,Position!$N$3:$N$20)</f>
        <v>1.125</v>
      </c>
      <c r="G230" s="13">
        <f t="shared" si="16"/>
        <v>0</v>
      </c>
      <c r="H230" s="11" t="str">
        <f t="shared" si="17"/>
        <v>packersjavier</v>
      </c>
      <c r="I230" s="11">
        <f t="shared" si="14"/>
        <v>0</v>
      </c>
      <c r="J230" s="13">
        <f t="shared" si="15"/>
        <v>0</v>
      </c>
    </row>
    <row r="231" spans="1:10" x14ac:dyDescent="0.2">
      <c r="A231" s="14">
        <v>36775</v>
      </c>
      <c r="B231" s="15">
        <v>0</v>
      </c>
      <c r="C231" s="16">
        <v>0.4</v>
      </c>
      <c r="D231" s="17" t="s">
        <v>99</v>
      </c>
      <c r="E231" s="15" t="s">
        <v>94</v>
      </c>
      <c r="F231" s="12">
        <f>SUMIF(Position!$B$3:$B$21,Trades!D231,Position!$E$3:$E$21)+SUMIF(Position!$K$3:$K$20,Trades!D231,Position!$N$3:$N$20)</f>
        <v>1</v>
      </c>
      <c r="G231" s="13">
        <f t="shared" si="16"/>
        <v>0</v>
      </c>
      <c r="H231" s="11" t="str">
        <f t="shared" si="17"/>
        <v>miamimhor</v>
      </c>
      <c r="I231" s="11">
        <f t="shared" si="14"/>
        <v>0</v>
      </c>
      <c r="J231" s="13">
        <f t="shared" si="15"/>
        <v>0</v>
      </c>
    </row>
    <row r="232" spans="1:10" x14ac:dyDescent="0.2">
      <c r="A232" s="14">
        <v>36775</v>
      </c>
      <c r="B232" s="15">
        <v>0</v>
      </c>
      <c r="C232" s="16">
        <v>0.4</v>
      </c>
      <c r="D232" s="17" t="s">
        <v>110</v>
      </c>
      <c r="E232" s="15" t="s">
        <v>94</v>
      </c>
      <c r="F232" s="12">
        <f>SUMIF(Position!$B$3:$B$21,Trades!D232,Position!$E$3:$E$21)+SUMIF(Position!$K$3:$K$20,Trades!D232,Position!$N$3:$N$20)</f>
        <v>0</v>
      </c>
      <c r="G232" s="13">
        <f t="shared" si="16"/>
        <v>0</v>
      </c>
      <c r="H232" s="11" t="str">
        <f t="shared" si="17"/>
        <v>patsmhor</v>
      </c>
      <c r="I232" s="11">
        <f t="shared" si="14"/>
        <v>0</v>
      </c>
      <c r="J232" s="13">
        <f t="shared" si="15"/>
        <v>0</v>
      </c>
    </row>
    <row r="233" spans="1:10" x14ac:dyDescent="0.2">
      <c r="A233" s="14">
        <v>36775</v>
      </c>
      <c r="B233" s="15">
        <v>0</v>
      </c>
      <c r="C233" s="16">
        <v>0.7</v>
      </c>
      <c r="D233" s="17" t="s">
        <v>158</v>
      </c>
      <c r="E233" s="15" t="s">
        <v>94</v>
      </c>
      <c r="F233" s="12">
        <f>SUMIF(Position!$B$3:$B$21,Trades!D233,Position!$E$3:$E$21)+SUMIF(Position!$K$3:$K$20,Trades!D233,Position!$N$3:$N$20)</f>
        <v>0</v>
      </c>
      <c r="G233" s="13">
        <f t="shared" si="16"/>
        <v>0</v>
      </c>
      <c r="H233" s="11" t="str">
        <f t="shared" si="17"/>
        <v>jetsmhor</v>
      </c>
      <c r="I233" s="11">
        <f t="shared" si="14"/>
        <v>0</v>
      </c>
      <c r="J233" s="13">
        <f t="shared" si="15"/>
        <v>0</v>
      </c>
    </row>
    <row r="234" spans="1:10" x14ac:dyDescent="0.2">
      <c r="A234" s="14">
        <v>36775</v>
      </c>
      <c r="B234" s="15">
        <v>0</v>
      </c>
      <c r="C234" s="16">
        <v>0.5</v>
      </c>
      <c r="D234" s="17" t="s">
        <v>107</v>
      </c>
      <c r="E234" s="15" t="s">
        <v>94</v>
      </c>
      <c r="F234" s="12">
        <f>SUMIF(Position!$B$3:$B$21,Trades!D234,Position!$E$3:$E$21)+SUMIF(Position!$K$3:$K$20,Trades!D234,Position!$N$3:$N$20)</f>
        <v>0</v>
      </c>
      <c r="G234" s="13">
        <f t="shared" si="16"/>
        <v>0</v>
      </c>
      <c r="H234" s="11" t="str">
        <f t="shared" si="17"/>
        <v>buffalomhor</v>
      </c>
      <c r="I234" s="11">
        <f t="shared" si="14"/>
        <v>0</v>
      </c>
      <c r="J234" s="13">
        <f t="shared" si="15"/>
        <v>0</v>
      </c>
    </row>
    <row r="235" spans="1:10" x14ac:dyDescent="0.2">
      <c r="A235" s="14">
        <v>36775</v>
      </c>
      <c r="B235" s="15">
        <v>0</v>
      </c>
      <c r="C235" s="16">
        <v>0.1</v>
      </c>
      <c r="D235" s="17" t="s">
        <v>118</v>
      </c>
      <c r="E235" s="15" t="s">
        <v>94</v>
      </c>
      <c r="F235" s="12">
        <f>SUMIF(Position!$B$3:$B$21,Trades!D235,Position!$E$3:$E$21)+SUMIF(Position!$K$3:$K$20,Trades!D235,Position!$N$3:$N$20)</f>
        <v>2</v>
      </c>
      <c r="G235" s="13">
        <f t="shared" si="16"/>
        <v>0</v>
      </c>
      <c r="H235" s="11" t="str">
        <f t="shared" si="17"/>
        <v>saintsmhor</v>
      </c>
      <c r="I235" s="11">
        <f t="shared" si="14"/>
        <v>0</v>
      </c>
      <c r="J235" s="13">
        <f t="shared" si="15"/>
        <v>0</v>
      </c>
    </row>
    <row r="236" spans="1:10" x14ac:dyDescent="0.2">
      <c r="A236" s="14">
        <v>36776</v>
      </c>
      <c r="B236" s="15">
        <v>0</v>
      </c>
      <c r="C236" s="16">
        <v>3.25</v>
      </c>
      <c r="D236" s="17" t="s">
        <v>97</v>
      </c>
      <c r="E236" s="15" t="s">
        <v>126</v>
      </c>
      <c r="F236" s="12">
        <f>SUMIF(Position!$B$3:$B$21,Trades!D236,Position!$E$3:$E$21)+SUMIF(Position!$K$3:$K$20,Trades!D236,Position!$N$3:$N$20)</f>
        <v>2.75</v>
      </c>
      <c r="G236" s="13">
        <f t="shared" si="16"/>
        <v>0</v>
      </c>
      <c r="H236" s="11" t="str">
        <f t="shared" si="17"/>
        <v>indianapoliscuocci</v>
      </c>
      <c r="I236" s="11">
        <f t="shared" si="14"/>
        <v>0</v>
      </c>
      <c r="J236" s="13">
        <f t="shared" si="15"/>
        <v>0</v>
      </c>
    </row>
    <row r="237" spans="1:10" x14ac:dyDescent="0.2">
      <c r="A237" s="14">
        <v>36776</v>
      </c>
      <c r="B237" s="15">
        <v>0</v>
      </c>
      <c r="C237" s="16">
        <v>0.75</v>
      </c>
      <c r="D237" s="17" t="s">
        <v>100</v>
      </c>
      <c r="E237" s="15" t="s">
        <v>126</v>
      </c>
      <c r="F237" s="12">
        <f>SUMIF(Position!$B$3:$B$21,Trades!D237,Position!$E$3:$E$21)+SUMIF(Position!$K$3:$K$20,Trades!D237,Position!$N$3:$N$20)</f>
        <v>0.7</v>
      </c>
      <c r="G237" s="13">
        <f t="shared" si="16"/>
        <v>0</v>
      </c>
      <c r="H237" s="11" t="str">
        <f t="shared" si="17"/>
        <v>minnesotacuocci</v>
      </c>
      <c r="I237" s="11">
        <f t="shared" si="14"/>
        <v>0</v>
      </c>
      <c r="J237" s="13">
        <f t="shared" si="15"/>
        <v>0</v>
      </c>
    </row>
    <row r="238" spans="1:10" x14ac:dyDescent="0.2">
      <c r="A238" s="14">
        <v>36776</v>
      </c>
      <c r="B238" s="15">
        <v>0</v>
      </c>
      <c r="C238" s="16">
        <v>5</v>
      </c>
      <c r="D238" s="17" t="s">
        <v>131</v>
      </c>
      <c r="E238" s="15" t="s">
        <v>126</v>
      </c>
      <c r="F238" s="12">
        <f>SUMIF(Position!$B$3:$B$21,Trades!D238,Position!$E$3:$E$21)+SUMIF(Position!$K$3:$K$20,Trades!D238,Position!$N$3:$N$20)</f>
        <v>4.75</v>
      </c>
      <c r="G238" s="13">
        <f t="shared" si="16"/>
        <v>0</v>
      </c>
      <c r="H238" s="11" t="str">
        <f t="shared" si="17"/>
        <v>ramscuocci</v>
      </c>
      <c r="I238" s="11">
        <f t="shared" si="14"/>
        <v>0</v>
      </c>
      <c r="J238" s="13">
        <f t="shared" si="15"/>
        <v>0</v>
      </c>
    </row>
    <row r="239" spans="1:10" x14ac:dyDescent="0.2">
      <c r="A239" s="14">
        <v>36776</v>
      </c>
      <c r="B239" s="15">
        <v>0</v>
      </c>
      <c r="C239" s="16">
        <v>0.8</v>
      </c>
      <c r="D239" s="17" t="s">
        <v>107</v>
      </c>
      <c r="E239" s="15" t="s">
        <v>126</v>
      </c>
      <c r="F239" s="12">
        <f>SUMIF(Position!$B$3:$B$21,Trades!D239,Position!$E$3:$E$21)+SUMIF(Position!$K$3:$K$20,Trades!D239,Position!$N$3:$N$20)</f>
        <v>0</v>
      </c>
      <c r="G239" s="13">
        <f t="shared" si="16"/>
        <v>0</v>
      </c>
      <c r="H239" s="11" t="str">
        <f t="shared" si="17"/>
        <v>buffalocuocci</v>
      </c>
      <c r="I239" s="11">
        <f t="shared" si="14"/>
        <v>0</v>
      </c>
      <c r="J239" s="13">
        <f t="shared" si="15"/>
        <v>0</v>
      </c>
    </row>
    <row r="240" spans="1:10" x14ac:dyDescent="0.2">
      <c r="A240" s="14">
        <v>36776</v>
      </c>
      <c r="B240" s="15">
        <v>0</v>
      </c>
      <c r="C240" s="16">
        <v>2.25</v>
      </c>
      <c r="D240" s="17" t="s">
        <v>98</v>
      </c>
      <c r="E240" s="15" t="s">
        <v>126</v>
      </c>
      <c r="F240" s="12">
        <f>SUMIF(Position!$B$3:$B$21,Trades!D240,Position!$E$3:$E$21)+SUMIF(Position!$K$3:$K$20,Trades!D240,Position!$N$3:$N$20)</f>
        <v>0.5</v>
      </c>
      <c r="G240" s="13">
        <f t="shared" si="16"/>
        <v>0</v>
      </c>
      <c r="H240" s="11" t="str">
        <f t="shared" si="17"/>
        <v>jacksonvillecuocci</v>
      </c>
      <c r="I240" s="11">
        <f t="shared" si="14"/>
        <v>0</v>
      </c>
      <c r="J240" s="13">
        <f t="shared" si="15"/>
        <v>0</v>
      </c>
    </row>
    <row r="241" spans="1:10" x14ac:dyDescent="0.2">
      <c r="A241" s="14">
        <v>36776</v>
      </c>
      <c r="B241" s="15">
        <v>0</v>
      </c>
      <c r="C241" s="16">
        <v>0.9</v>
      </c>
      <c r="D241" s="17" t="s">
        <v>107</v>
      </c>
      <c r="E241" s="15" t="s">
        <v>126</v>
      </c>
      <c r="F241" s="12">
        <f>SUMIF(Position!$B$3:$B$21,Trades!D241,Position!$E$3:$E$21)+SUMIF(Position!$K$3:$K$20,Trades!D241,Position!$N$3:$N$20)</f>
        <v>0</v>
      </c>
      <c r="G241" s="13">
        <f t="shared" si="16"/>
        <v>0</v>
      </c>
      <c r="H241" s="11" t="str">
        <f t="shared" si="17"/>
        <v>buffalocuocci</v>
      </c>
      <c r="I241" s="11">
        <f t="shared" si="14"/>
        <v>0</v>
      </c>
      <c r="J241" s="13">
        <f t="shared" si="15"/>
        <v>0</v>
      </c>
    </row>
    <row r="242" spans="1:10" x14ac:dyDescent="0.2">
      <c r="A242" s="14">
        <v>36776</v>
      </c>
      <c r="B242" s="15">
        <v>0</v>
      </c>
      <c r="C242" s="16">
        <v>4.25</v>
      </c>
      <c r="D242" s="17" t="s">
        <v>92</v>
      </c>
      <c r="E242" s="15" t="s">
        <v>126</v>
      </c>
      <c r="F242" s="12">
        <f>SUMIF(Position!$B$3:$B$21,Trades!D242,Position!$E$3:$E$21)+SUMIF(Position!$K$3:$K$20,Trades!D242,Position!$N$3:$N$20)</f>
        <v>0.125</v>
      </c>
      <c r="G242" s="13">
        <f t="shared" si="16"/>
        <v>0</v>
      </c>
      <c r="H242" s="11" t="str">
        <f t="shared" si="17"/>
        <v>washingtoncuocci</v>
      </c>
      <c r="I242" s="11">
        <f t="shared" si="14"/>
        <v>0</v>
      </c>
      <c r="J242" s="13">
        <f t="shared" si="15"/>
        <v>0</v>
      </c>
    </row>
    <row r="243" spans="1:10" x14ac:dyDescent="0.2">
      <c r="A243" s="14">
        <v>36776</v>
      </c>
      <c r="B243" s="15">
        <v>0</v>
      </c>
      <c r="C243" s="16">
        <v>2.65</v>
      </c>
      <c r="D243" s="17" t="s">
        <v>112</v>
      </c>
      <c r="E243" s="15" t="s">
        <v>126</v>
      </c>
      <c r="F243" s="12">
        <f>SUMIF(Position!$B$3:$B$21,Trades!D243,Position!$E$3:$E$21)+SUMIF(Position!$K$3:$K$20,Trades!D243,Position!$N$3:$N$20)</f>
        <v>1.625</v>
      </c>
      <c r="G243" s="13">
        <f t="shared" si="16"/>
        <v>0</v>
      </c>
      <c r="H243" s="11" t="str">
        <f t="shared" si="17"/>
        <v>tennesseecuocci</v>
      </c>
      <c r="I243" s="11">
        <f t="shared" si="14"/>
        <v>0</v>
      </c>
      <c r="J243" s="13">
        <f t="shared" si="15"/>
        <v>0</v>
      </c>
    </row>
    <row r="244" spans="1:10" x14ac:dyDescent="0.2">
      <c r="A244" s="14">
        <v>36776</v>
      </c>
      <c r="B244" s="15">
        <v>0</v>
      </c>
      <c r="C244" s="16">
        <v>0.6</v>
      </c>
      <c r="D244" s="17" t="s">
        <v>84</v>
      </c>
      <c r="E244" s="15" t="s">
        <v>126</v>
      </c>
      <c r="F244" s="12">
        <f>SUMIF(Position!$B$3:$B$21,Trades!D244,Position!$E$3:$E$21)+SUMIF(Position!$K$3:$K$20,Trades!D244,Position!$N$3:$N$20)</f>
        <v>0</v>
      </c>
      <c r="G244" s="13">
        <f t="shared" si="16"/>
        <v>0</v>
      </c>
      <c r="H244" s="11" t="str">
        <f t="shared" si="17"/>
        <v>atlantacuocci</v>
      </c>
      <c r="I244" s="11">
        <f t="shared" si="14"/>
        <v>0</v>
      </c>
      <c r="J244" s="13">
        <f t="shared" si="15"/>
        <v>0</v>
      </c>
    </row>
    <row r="245" spans="1:10" x14ac:dyDescent="0.2">
      <c r="A245" s="14">
        <v>36776</v>
      </c>
      <c r="B245" s="15">
        <v>0</v>
      </c>
      <c r="C245" s="16">
        <v>0.6</v>
      </c>
      <c r="D245" s="17" t="s">
        <v>122</v>
      </c>
      <c r="E245" s="15" t="s">
        <v>126</v>
      </c>
      <c r="F245" s="12">
        <f>SUMIF(Position!$B$3:$B$21,Trades!D245,Position!$E$3:$E$21)+SUMIF(Position!$K$3:$K$20,Trades!D245,Position!$N$3:$N$20)</f>
        <v>3.25</v>
      </c>
      <c r="G245" s="13">
        <f t="shared" si="16"/>
        <v>0</v>
      </c>
      <c r="H245" s="11" t="str">
        <f t="shared" si="17"/>
        <v>oaklandcuocci</v>
      </c>
      <c r="I245" s="11">
        <f t="shared" si="14"/>
        <v>0</v>
      </c>
      <c r="J245" s="13">
        <f t="shared" si="15"/>
        <v>0</v>
      </c>
    </row>
    <row r="246" spans="1:10" x14ac:dyDescent="0.2">
      <c r="A246" s="14">
        <v>36776</v>
      </c>
      <c r="B246" s="15">
        <v>0</v>
      </c>
      <c r="C246" s="16">
        <v>0.45</v>
      </c>
      <c r="D246" s="17" t="s">
        <v>117</v>
      </c>
      <c r="E246" s="15" t="s">
        <v>126</v>
      </c>
      <c r="F246" s="12">
        <f>SUMIF(Position!$B$3:$B$21,Trades!D246,Position!$E$3:$E$21)+SUMIF(Position!$K$3:$K$20,Trades!D246,Position!$N$3:$N$20)</f>
        <v>1.125</v>
      </c>
      <c r="G246" s="13">
        <f t="shared" si="16"/>
        <v>0</v>
      </c>
      <c r="H246" s="11" t="str">
        <f t="shared" si="17"/>
        <v>philadelphiacuocci</v>
      </c>
      <c r="I246" s="11">
        <f t="shared" si="14"/>
        <v>0</v>
      </c>
      <c r="J246" s="13">
        <f t="shared" si="15"/>
        <v>0</v>
      </c>
    </row>
    <row r="247" spans="1:10" x14ac:dyDescent="0.2">
      <c r="A247" s="14">
        <v>36776</v>
      </c>
      <c r="B247" s="15">
        <v>0</v>
      </c>
      <c r="C247" s="16">
        <v>0.75</v>
      </c>
      <c r="D247" s="17" t="s">
        <v>113</v>
      </c>
      <c r="E247" s="15" t="s">
        <v>126</v>
      </c>
      <c r="F247" s="12">
        <f>SUMIF(Position!$B$3:$B$21,Trades!D247,Position!$E$3:$E$21)+SUMIF(Position!$K$3:$K$20,Trades!D247,Position!$N$3:$N$20)</f>
        <v>3.875</v>
      </c>
      <c r="G247" s="13">
        <f t="shared" si="16"/>
        <v>0</v>
      </c>
      <c r="H247" s="11" t="str">
        <f t="shared" si="17"/>
        <v>baltimorecuocci</v>
      </c>
      <c r="I247" s="11">
        <f t="shared" si="14"/>
        <v>0</v>
      </c>
      <c r="J247" s="13">
        <f t="shared" si="15"/>
        <v>0</v>
      </c>
    </row>
    <row r="248" spans="1:10" x14ac:dyDescent="0.2">
      <c r="A248" s="14">
        <v>36776</v>
      </c>
      <c r="B248" s="15">
        <v>0</v>
      </c>
      <c r="C248" s="16">
        <v>0.55000000000000004</v>
      </c>
      <c r="D248" s="17" t="s">
        <v>102</v>
      </c>
      <c r="E248" s="15" t="s">
        <v>126</v>
      </c>
      <c r="F248" s="12">
        <f>SUMIF(Position!$B$3:$B$21,Trades!D248,Position!$E$3:$E$21)+SUMIF(Position!$K$3:$K$20,Trades!D248,Position!$N$3:$N$20)</f>
        <v>0</v>
      </c>
      <c r="G248" s="13">
        <f t="shared" si="16"/>
        <v>0</v>
      </c>
      <c r="H248" s="11" t="str">
        <f t="shared" si="17"/>
        <v>seattlecuocci</v>
      </c>
      <c r="I248" s="11">
        <f t="shared" si="14"/>
        <v>0</v>
      </c>
      <c r="J248" s="13">
        <f t="shared" si="15"/>
        <v>0</v>
      </c>
    </row>
    <row r="249" spans="1:10" x14ac:dyDescent="0.2">
      <c r="A249" s="14">
        <v>36776</v>
      </c>
      <c r="B249" s="15">
        <v>0</v>
      </c>
      <c r="C249" s="16">
        <v>0.3</v>
      </c>
      <c r="D249" s="17" t="s">
        <v>99</v>
      </c>
      <c r="E249" s="15" t="s">
        <v>126</v>
      </c>
      <c r="F249" s="12">
        <f>SUMIF(Position!$B$3:$B$21,Trades!D249,Position!$E$3:$E$21)+SUMIF(Position!$K$3:$K$20,Trades!D249,Position!$N$3:$N$20)</f>
        <v>1</v>
      </c>
      <c r="G249" s="13">
        <f t="shared" si="16"/>
        <v>0</v>
      </c>
      <c r="H249" s="11" t="str">
        <f t="shared" si="17"/>
        <v>miamicuocci</v>
      </c>
      <c r="I249" s="11">
        <f t="shared" si="14"/>
        <v>0</v>
      </c>
      <c r="J249" s="13">
        <f t="shared" si="15"/>
        <v>0</v>
      </c>
    </row>
    <row r="250" spans="1:10" x14ac:dyDescent="0.2">
      <c r="A250" s="14">
        <v>36779</v>
      </c>
      <c r="B250" s="15">
        <v>0</v>
      </c>
      <c r="C250" s="16">
        <v>0.5</v>
      </c>
      <c r="D250" s="17" t="s">
        <v>84</v>
      </c>
      <c r="E250" s="15" t="s">
        <v>124</v>
      </c>
      <c r="F250" s="12">
        <f>SUMIF(Position!$B$3:$B$21,Trades!D250,Position!$E$3:$E$21)+SUMIF(Position!$K$3:$K$20,Trades!D250,Position!$N$3:$N$20)</f>
        <v>0</v>
      </c>
      <c r="G250" s="13">
        <f t="shared" si="16"/>
        <v>0</v>
      </c>
      <c r="H250" s="11" t="str">
        <f t="shared" si="17"/>
        <v>atlantajk</v>
      </c>
      <c r="I250" s="11">
        <f t="shared" si="14"/>
        <v>0</v>
      </c>
      <c r="J250" s="13">
        <f t="shared" si="15"/>
        <v>0</v>
      </c>
    </row>
    <row r="251" spans="1:10" x14ac:dyDescent="0.2">
      <c r="A251" s="14">
        <v>36779</v>
      </c>
      <c r="B251" s="15">
        <v>0</v>
      </c>
      <c r="C251" s="16">
        <v>0.7</v>
      </c>
      <c r="D251" s="17" t="s">
        <v>100</v>
      </c>
      <c r="E251" s="15" t="s">
        <v>124</v>
      </c>
      <c r="F251" s="12">
        <f>SUMIF(Position!$B$3:$B$21,Trades!D251,Position!$E$3:$E$21)+SUMIF(Position!$K$3:$K$20,Trades!D251,Position!$N$3:$N$20)</f>
        <v>0.7</v>
      </c>
      <c r="G251" s="13">
        <f t="shared" si="16"/>
        <v>0</v>
      </c>
      <c r="H251" s="11" t="str">
        <f t="shared" si="17"/>
        <v>minnesotajk</v>
      </c>
      <c r="I251" s="11">
        <f t="shared" si="14"/>
        <v>0</v>
      </c>
      <c r="J251" s="13">
        <f t="shared" si="15"/>
        <v>0</v>
      </c>
    </row>
    <row r="252" spans="1:10" x14ac:dyDescent="0.2">
      <c r="A252" s="14">
        <v>36779</v>
      </c>
      <c r="B252" s="15">
        <v>0</v>
      </c>
      <c r="C252" s="16">
        <v>0.1</v>
      </c>
      <c r="D252" s="17" t="s">
        <v>101</v>
      </c>
      <c r="E252" s="15" t="s">
        <v>124</v>
      </c>
      <c r="F252" s="12">
        <f>SUMIF(Position!$B$3:$B$21,Trades!D252,Position!$E$3:$E$21)+SUMIF(Position!$K$3:$K$20,Trades!D252,Position!$N$3:$N$20)</f>
        <v>1.125</v>
      </c>
      <c r="G252" s="13">
        <f t="shared" si="16"/>
        <v>0</v>
      </c>
      <c r="H252" s="11" t="str">
        <f t="shared" si="17"/>
        <v>packersjk</v>
      </c>
      <c r="I252" s="11">
        <f t="shared" si="14"/>
        <v>0</v>
      </c>
      <c r="J252" s="13">
        <f t="shared" si="15"/>
        <v>0</v>
      </c>
    </row>
    <row r="253" spans="1:10" x14ac:dyDescent="0.2">
      <c r="A253" s="14">
        <v>36779</v>
      </c>
      <c r="B253" s="15">
        <v>0</v>
      </c>
      <c r="C253" s="16">
        <v>0.6</v>
      </c>
      <c r="D253" s="17" t="s">
        <v>90</v>
      </c>
      <c r="E253" s="15" t="s">
        <v>124</v>
      </c>
      <c r="F253" s="12">
        <f>SUMIF(Position!$B$3:$B$21,Trades!D253,Position!$E$3:$E$21)+SUMIF(Position!$K$3:$K$20,Trades!D253,Position!$N$3:$N$20)</f>
        <v>0</v>
      </c>
      <c r="G253" s="13">
        <f t="shared" si="16"/>
        <v>0</v>
      </c>
      <c r="H253" s="11" t="str">
        <f t="shared" si="17"/>
        <v>detroitjk</v>
      </c>
      <c r="I253" s="11">
        <f t="shared" si="14"/>
        <v>0</v>
      </c>
      <c r="J253" s="13">
        <f t="shared" si="15"/>
        <v>0</v>
      </c>
    </row>
    <row r="254" spans="1:10" x14ac:dyDescent="0.2">
      <c r="A254" s="14">
        <v>36779</v>
      </c>
      <c r="B254" s="15">
        <v>0</v>
      </c>
      <c r="C254" s="16">
        <v>0.3</v>
      </c>
      <c r="D254" s="17" t="s">
        <v>95</v>
      </c>
      <c r="E254" s="15" t="s">
        <v>124</v>
      </c>
      <c r="F254" s="12">
        <f>SUMIF(Position!$B$3:$B$21,Trades!D254,Position!$E$3:$E$21)+SUMIF(Position!$K$3:$K$20,Trades!D254,Position!$N$3:$N$20)</f>
        <v>0</v>
      </c>
      <c r="G254" s="13">
        <f t="shared" si="16"/>
        <v>0</v>
      </c>
      <c r="H254" s="11" t="str">
        <f t="shared" si="17"/>
        <v>chicagojk</v>
      </c>
      <c r="I254" s="11">
        <f t="shared" si="14"/>
        <v>0</v>
      </c>
      <c r="J254" s="13">
        <f t="shared" si="15"/>
        <v>0</v>
      </c>
    </row>
    <row r="255" spans="1:10" x14ac:dyDescent="0.2">
      <c r="A255" s="14">
        <v>36779</v>
      </c>
      <c r="B255" s="15">
        <v>0</v>
      </c>
      <c r="C255" s="16">
        <v>4.7</v>
      </c>
      <c r="D255" s="17" t="s">
        <v>85</v>
      </c>
      <c r="E255" s="15" t="s">
        <v>124</v>
      </c>
      <c r="F255" s="12">
        <f>SUMIF(Position!$B$3:$B$21,Trades!D255,Position!$E$3:$E$21)+SUMIF(Position!$K$3:$K$20,Trades!D255,Position!$N$3:$N$20)</f>
        <v>3.25</v>
      </c>
      <c r="G255" s="13">
        <f t="shared" si="16"/>
        <v>0</v>
      </c>
      <c r="H255" s="11" t="str">
        <f t="shared" si="17"/>
        <v>bucksjk</v>
      </c>
      <c r="I255" s="11">
        <f t="shared" si="14"/>
        <v>0</v>
      </c>
      <c r="J255" s="13">
        <f t="shared" si="15"/>
        <v>0</v>
      </c>
    </row>
    <row r="256" spans="1:10" x14ac:dyDescent="0.2">
      <c r="A256" s="14">
        <v>36779</v>
      </c>
      <c r="B256" s="15">
        <v>0</v>
      </c>
      <c r="C256" s="16">
        <v>3.25</v>
      </c>
      <c r="D256" s="17" t="s">
        <v>92</v>
      </c>
      <c r="E256" s="15" t="s">
        <v>124</v>
      </c>
      <c r="F256" s="12">
        <f>SUMIF(Position!$B$3:$B$21,Trades!D256,Position!$E$3:$E$21)+SUMIF(Position!$K$3:$K$20,Trades!D256,Position!$N$3:$N$20)</f>
        <v>0.125</v>
      </c>
      <c r="G256" s="13">
        <f t="shared" si="16"/>
        <v>0</v>
      </c>
      <c r="H256" s="11" t="str">
        <f t="shared" si="17"/>
        <v>washingtonjk</v>
      </c>
      <c r="I256" s="11">
        <f t="shared" si="14"/>
        <v>0</v>
      </c>
      <c r="J256" s="13">
        <f t="shared" si="15"/>
        <v>0</v>
      </c>
    </row>
    <row r="257" spans="1:10" x14ac:dyDescent="0.2">
      <c r="A257" s="14">
        <v>36779</v>
      </c>
      <c r="B257" s="15">
        <v>0</v>
      </c>
      <c r="C257" s="16">
        <v>2</v>
      </c>
      <c r="D257" s="17" t="s">
        <v>98</v>
      </c>
      <c r="E257" s="15" t="s">
        <v>124</v>
      </c>
      <c r="F257" s="12">
        <f>SUMIF(Position!$B$3:$B$21,Trades!D257,Position!$E$3:$E$21)+SUMIF(Position!$K$3:$K$20,Trades!D257,Position!$N$3:$N$20)</f>
        <v>0.5</v>
      </c>
      <c r="G257" s="13">
        <f t="shared" si="16"/>
        <v>0</v>
      </c>
      <c r="H257" s="11" t="str">
        <f t="shared" si="17"/>
        <v>jacksonvillejk</v>
      </c>
      <c r="I257" s="11">
        <f t="shared" si="14"/>
        <v>0</v>
      </c>
      <c r="J257" s="13">
        <f t="shared" si="15"/>
        <v>0</v>
      </c>
    </row>
    <row r="258" spans="1:10" x14ac:dyDescent="0.2">
      <c r="A258" s="14">
        <v>36779</v>
      </c>
      <c r="B258" s="15">
        <v>0</v>
      </c>
      <c r="C258" s="16">
        <v>2</v>
      </c>
      <c r="D258" s="17" t="s">
        <v>112</v>
      </c>
      <c r="E258" s="15" t="s">
        <v>124</v>
      </c>
      <c r="F258" s="12">
        <f>SUMIF(Position!$B$3:$B$21,Trades!D258,Position!$E$3:$E$21)+SUMIF(Position!$K$3:$K$20,Trades!D258,Position!$N$3:$N$20)</f>
        <v>1.625</v>
      </c>
      <c r="G258" s="13">
        <f t="shared" si="16"/>
        <v>0</v>
      </c>
      <c r="H258" s="11" t="str">
        <f t="shared" si="17"/>
        <v>tennesseejk</v>
      </c>
      <c r="I258" s="11">
        <f t="shared" si="14"/>
        <v>0</v>
      </c>
      <c r="J258" s="13">
        <f t="shared" si="15"/>
        <v>0</v>
      </c>
    </row>
    <row r="259" spans="1:10" x14ac:dyDescent="0.2">
      <c r="A259" s="14">
        <v>36779</v>
      </c>
      <c r="B259" s="15">
        <v>0</v>
      </c>
      <c r="C259" s="16">
        <v>1.25</v>
      </c>
      <c r="D259" s="17" t="s">
        <v>113</v>
      </c>
      <c r="E259" s="15" t="s">
        <v>124</v>
      </c>
      <c r="F259" s="12">
        <f>SUMIF(Position!$B$3:$B$21,Trades!D259,Position!$E$3:$E$21)+SUMIF(Position!$K$3:$K$20,Trades!D259,Position!$N$3:$N$20)</f>
        <v>3.875</v>
      </c>
      <c r="G259" s="13">
        <f t="shared" si="16"/>
        <v>0</v>
      </c>
      <c r="H259" s="11" t="str">
        <f t="shared" si="17"/>
        <v>baltimorejk</v>
      </c>
      <c r="I259" s="11">
        <f t="shared" si="14"/>
        <v>0</v>
      </c>
      <c r="J259" s="13">
        <f t="shared" si="15"/>
        <v>0</v>
      </c>
    </row>
    <row r="260" spans="1:10" x14ac:dyDescent="0.2">
      <c r="A260" s="14">
        <v>36779</v>
      </c>
      <c r="B260" s="15">
        <v>0</v>
      </c>
      <c r="C260" s="16">
        <v>0</v>
      </c>
      <c r="D260" s="17" t="s">
        <v>80</v>
      </c>
      <c r="E260" s="15" t="s">
        <v>124</v>
      </c>
      <c r="F260" s="12">
        <f>SUMIF(Position!$B$3:$B$21,Trades!D260,Position!$E$3:$E$21)+SUMIF(Position!$K$3:$K$20,Trades!D260,Position!$N$3:$N$20)</f>
        <v>0</v>
      </c>
      <c r="G260" s="13">
        <f t="shared" si="16"/>
        <v>0</v>
      </c>
      <c r="H260" s="11" t="str">
        <f t="shared" si="17"/>
        <v>pittsburghjk</v>
      </c>
      <c r="I260" s="11">
        <f t="shared" si="14"/>
        <v>0</v>
      </c>
      <c r="J260" s="13">
        <f t="shared" si="15"/>
        <v>0</v>
      </c>
    </row>
    <row r="261" spans="1:10" x14ac:dyDescent="0.2">
      <c r="A261" s="14">
        <v>36779</v>
      </c>
      <c r="B261" s="15">
        <v>0</v>
      </c>
      <c r="C261" s="16">
        <v>0</v>
      </c>
      <c r="D261" s="17" t="s">
        <v>88</v>
      </c>
      <c r="E261" s="15" t="s">
        <v>124</v>
      </c>
      <c r="F261" s="12">
        <f>SUMIF(Position!$B$3:$B$21,Trades!D261,Position!$E$3:$E$21)+SUMIF(Position!$K$3:$K$20,Trades!D261,Position!$N$3:$N$20)</f>
        <v>0</v>
      </c>
      <c r="G261" s="13">
        <f t="shared" si="16"/>
        <v>0</v>
      </c>
      <c r="H261" s="11" t="str">
        <f t="shared" si="17"/>
        <v>clevelandjk</v>
      </c>
      <c r="I261" s="11">
        <f t="shared" si="14"/>
        <v>0</v>
      </c>
      <c r="J261" s="13">
        <f t="shared" si="15"/>
        <v>0</v>
      </c>
    </row>
    <row r="262" spans="1:10" x14ac:dyDescent="0.2">
      <c r="A262" s="14">
        <v>36779</v>
      </c>
      <c r="B262" s="15">
        <v>0</v>
      </c>
      <c r="C262" s="16">
        <v>0</v>
      </c>
      <c r="D262" s="17" t="s">
        <v>119</v>
      </c>
      <c r="E262" s="15" t="s">
        <v>124</v>
      </c>
      <c r="F262" s="12">
        <f>SUMIF(Position!$B$3:$B$21,Trades!D262,Position!$E$3:$E$21)+SUMIF(Position!$K$3:$K$20,Trades!D262,Position!$N$3:$N$20)</f>
        <v>0</v>
      </c>
      <c r="G262" s="13">
        <f t="shared" si="16"/>
        <v>0</v>
      </c>
      <c r="H262" s="11" t="str">
        <f t="shared" si="17"/>
        <v>cincinnatijk</v>
      </c>
      <c r="I262" s="11">
        <f t="shared" si="14"/>
        <v>0</v>
      </c>
      <c r="J262" s="13">
        <f t="shared" si="15"/>
        <v>0</v>
      </c>
    </row>
    <row r="263" spans="1:10" x14ac:dyDescent="0.2">
      <c r="A263" s="14">
        <v>36779</v>
      </c>
      <c r="B263" s="15">
        <v>0</v>
      </c>
      <c r="C263" s="16">
        <v>3.25</v>
      </c>
      <c r="D263" s="17" t="s">
        <v>92</v>
      </c>
      <c r="E263" s="15" t="s">
        <v>93</v>
      </c>
      <c r="F263" s="12">
        <f>SUMIF(Position!$B$3:$B$21,Trades!D263,Position!$E$3:$E$21)+SUMIF(Position!$K$3:$K$20,Trades!D263,Position!$N$3:$N$20)</f>
        <v>0.125</v>
      </c>
      <c r="G263" s="13">
        <f t="shared" si="16"/>
        <v>0</v>
      </c>
      <c r="H263" s="11" t="str">
        <f t="shared" si="17"/>
        <v>washingtonbuss</v>
      </c>
      <c r="I263" s="11">
        <f t="shared" si="14"/>
        <v>0</v>
      </c>
      <c r="J263" s="13">
        <f t="shared" si="15"/>
        <v>0</v>
      </c>
    </row>
    <row r="264" spans="1:10" x14ac:dyDescent="0.2">
      <c r="A264" s="14">
        <v>36779</v>
      </c>
      <c r="B264" s="15">
        <v>0</v>
      </c>
      <c r="C264" s="16">
        <v>4.5</v>
      </c>
      <c r="D264" s="17" t="s">
        <v>131</v>
      </c>
      <c r="E264" s="15" t="s">
        <v>93</v>
      </c>
      <c r="F264" s="12">
        <f>SUMIF(Position!$B$3:$B$21,Trades!D264,Position!$E$3:$E$21)+SUMIF(Position!$K$3:$K$20,Trades!D264,Position!$N$3:$N$20)</f>
        <v>4.75</v>
      </c>
      <c r="G264" s="13">
        <f t="shared" si="16"/>
        <v>0</v>
      </c>
      <c r="H264" s="11" t="str">
        <f t="shared" si="17"/>
        <v>ramsbuss</v>
      </c>
      <c r="I264" s="11">
        <f t="shared" ref="I264:I327" si="18">B264*C264</f>
        <v>0</v>
      </c>
      <c r="J264" s="13">
        <f t="shared" si="15"/>
        <v>0</v>
      </c>
    </row>
    <row r="265" spans="1:10" x14ac:dyDescent="0.2">
      <c r="A265" s="14">
        <v>36779</v>
      </c>
      <c r="B265" s="15">
        <v>0</v>
      </c>
      <c r="C265" s="16">
        <v>3.75</v>
      </c>
      <c r="D265" s="17" t="s">
        <v>85</v>
      </c>
      <c r="E265" s="15" t="s">
        <v>93</v>
      </c>
      <c r="F265" s="12">
        <f>SUMIF(Position!$B$3:$B$21,Trades!D265,Position!$E$3:$E$21)+SUMIF(Position!$K$3:$K$20,Trades!D265,Position!$N$3:$N$20)</f>
        <v>3.25</v>
      </c>
      <c r="G265" s="13">
        <f t="shared" si="16"/>
        <v>0</v>
      </c>
      <c r="H265" s="11" t="str">
        <f t="shared" si="17"/>
        <v>bucksbuss</v>
      </c>
      <c r="I265" s="11">
        <f t="shared" si="18"/>
        <v>0</v>
      </c>
      <c r="J265" s="13">
        <f t="shared" ref="J265:J328" si="19">(30-C265)*B265</f>
        <v>0</v>
      </c>
    </row>
    <row r="266" spans="1:10" x14ac:dyDescent="0.2">
      <c r="A266" s="14">
        <v>36781</v>
      </c>
      <c r="B266" s="15">
        <v>0</v>
      </c>
      <c r="C266" s="16">
        <v>2.5</v>
      </c>
      <c r="D266" s="17" t="s">
        <v>112</v>
      </c>
      <c r="E266" s="15" t="s">
        <v>124</v>
      </c>
      <c r="F266" s="12">
        <f>SUMIF(Position!$B$3:$B$21,Trades!D266,Position!$E$3:$E$21)+SUMIF(Position!$K$3:$K$20,Trades!D266,Position!$N$3:$N$20)</f>
        <v>1.625</v>
      </c>
      <c r="G266" s="13">
        <f t="shared" ref="G266:G329" si="20">(F266-C266)*B266</f>
        <v>0</v>
      </c>
      <c r="H266" s="11" t="str">
        <f t="shared" ref="H266:H329" si="21">D266&amp;E266</f>
        <v>tennesseejk</v>
      </c>
      <c r="I266" s="11">
        <f t="shared" si="18"/>
        <v>0</v>
      </c>
      <c r="J266" s="13">
        <f t="shared" si="19"/>
        <v>0</v>
      </c>
    </row>
    <row r="267" spans="1:10" x14ac:dyDescent="0.2">
      <c r="A267" s="14">
        <v>36779</v>
      </c>
      <c r="B267" s="15">
        <v>0</v>
      </c>
      <c r="C267" s="16">
        <v>1.75</v>
      </c>
      <c r="D267" s="17" t="s">
        <v>113</v>
      </c>
      <c r="E267" s="15" t="s">
        <v>124</v>
      </c>
      <c r="F267" s="12">
        <f>SUMIF(Position!$B$3:$B$21,Trades!D267,Position!$E$3:$E$21)+SUMIF(Position!$K$3:$K$20,Trades!D267,Position!$N$3:$N$20)</f>
        <v>3.875</v>
      </c>
      <c r="G267" s="13">
        <f t="shared" si="20"/>
        <v>0</v>
      </c>
      <c r="H267" s="11" t="str">
        <f t="shared" si="21"/>
        <v>baltimorejk</v>
      </c>
      <c r="I267" s="11">
        <f t="shared" si="18"/>
        <v>0</v>
      </c>
      <c r="J267" s="13">
        <f t="shared" si="19"/>
        <v>0</v>
      </c>
    </row>
    <row r="268" spans="1:10" x14ac:dyDescent="0.2">
      <c r="A268" s="14">
        <v>36779</v>
      </c>
      <c r="B268" s="15">
        <v>0</v>
      </c>
      <c r="C268" s="16">
        <v>1.75</v>
      </c>
      <c r="D268" s="17" t="s">
        <v>113</v>
      </c>
      <c r="E268" s="15" t="s">
        <v>161</v>
      </c>
      <c r="F268" s="12">
        <f>SUMIF(Position!$B$3:$B$21,Trades!D268,Position!$E$3:$E$21)+SUMIF(Position!$K$3:$K$20,Trades!D268,Position!$N$3:$N$20)</f>
        <v>3.875</v>
      </c>
      <c r="G268" s="13">
        <f t="shared" si="20"/>
        <v>0</v>
      </c>
      <c r="H268" s="11" t="str">
        <f t="shared" si="21"/>
        <v>baltimorestone</v>
      </c>
      <c r="I268" s="11">
        <f t="shared" si="18"/>
        <v>0</v>
      </c>
      <c r="J268" s="13">
        <f t="shared" si="19"/>
        <v>0</v>
      </c>
    </row>
    <row r="269" spans="1:10" x14ac:dyDescent="0.2">
      <c r="A269" s="14">
        <v>36779</v>
      </c>
      <c r="B269" s="15">
        <v>0</v>
      </c>
      <c r="C269" s="16">
        <v>1.75</v>
      </c>
      <c r="D269" s="17" t="s">
        <v>113</v>
      </c>
      <c r="E269" s="15" t="s">
        <v>157</v>
      </c>
      <c r="F269" s="12">
        <f>SUMIF(Position!$B$3:$B$21,Trades!D269,Position!$E$3:$E$21)+SUMIF(Position!$K$3:$K$20,Trades!D269,Position!$N$3:$N$20)</f>
        <v>3.875</v>
      </c>
      <c r="G269" s="13">
        <f t="shared" si="20"/>
        <v>0</v>
      </c>
      <c r="H269" s="11" t="str">
        <f t="shared" si="21"/>
        <v>baltimorewolke</v>
      </c>
      <c r="I269" s="11">
        <f t="shared" si="18"/>
        <v>0</v>
      </c>
      <c r="J269" s="13">
        <f t="shared" si="19"/>
        <v>0</v>
      </c>
    </row>
    <row r="270" spans="1:10" x14ac:dyDescent="0.2">
      <c r="A270" s="14">
        <v>36779</v>
      </c>
      <c r="B270" s="15">
        <v>0</v>
      </c>
      <c r="C270" s="16">
        <v>0.55000000000000004</v>
      </c>
      <c r="D270" s="17" t="s">
        <v>158</v>
      </c>
      <c r="E270" s="15" t="s">
        <v>103</v>
      </c>
      <c r="F270" s="12">
        <f>SUMIF(Position!$B$3:$B$21,Trades!D270,Position!$E$3:$E$21)+SUMIF(Position!$K$3:$K$20,Trades!D270,Position!$N$3:$N$20)</f>
        <v>0</v>
      </c>
      <c r="G270" s="13">
        <f t="shared" si="20"/>
        <v>0</v>
      </c>
      <c r="H270" s="11" t="str">
        <f t="shared" si="21"/>
        <v>jetsfeely</v>
      </c>
      <c r="I270" s="11">
        <f t="shared" si="18"/>
        <v>0</v>
      </c>
      <c r="J270" s="13">
        <f t="shared" si="19"/>
        <v>0</v>
      </c>
    </row>
    <row r="271" spans="1:10" x14ac:dyDescent="0.2">
      <c r="A271" s="14">
        <v>36779</v>
      </c>
      <c r="B271" s="15">
        <v>0</v>
      </c>
      <c r="C271" s="16">
        <v>1.75</v>
      </c>
      <c r="D271" s="17" t="s">
        <v>98</v>
      </c>
      <c r="E271" s="15" t="s">
        <v>103</v>
      </c>
      <c r="F271" s="12">
        <f>SUMIF(Position!$B$3:$B$21,Trades!D271,Position!$E$3:$E$21)+SUMIF(Position!$K$3:$K$20,Trades!D271,Position!$N$3:$N$20)</f>
        <v>0.5</v>
      </c>
      <c r="G271" s="13">
        <f t="shared" si="20"/>
        <v>0</v>
      </c>
      <c r="H271" s="11" t="str">
        <f t="shared" si="21"/>
        <v>jacksonvillefeely</v>
      </c>
      <c r="I271" s="11">
        <f t="shared" si="18"/>
        <v>0</v>
      </c>
      <c r="J271" s="13">
        <f t="shared" si="19"/>
        <v>0</v>
      </c>
    </row>
    <row r="272" spans="1:10" x14ac:dyDescent="0.2">
      <c r="A272" s="14">
        <v>36779</v>
      </c>
      <c r="B272" s="15">
        <v>0</v>
      </c>
      <c r="C272" s="16">
        <v>2.75</v>
      </c>
      <c r="D272" s="17" t="s">
        <v>97</v>
      </c>
      <c r="E272" s="15" t="s">
        <v>103</v>
      </c>
      <c r="F272" s="12">
        <f>SUMIF(Position!$B$3:$B$21,Trades!D272,Position!$E$3:$E$21)+SUMIF(Position!$K$3:$K$20,Trades!D272,Position!$N$3:$N$20)</f>
        <v>2.75</v>
      </c>
      <c r="G272" s="13">
        <f t="shared" si="20"/>
        <v>0</v>
      </c>
      <c r="H272" s="11" t="str">
        <f t="shared" si="21"/>
        <v>indianapolisfeely</v>
      </c>
      <c r="I272" s="11">
        <f t="shared" si="18"/>
        <v>0</v>
      </c>
      <c r="J272" s="13">
        <f t="shared" si="19"/>
        <v>0</v>
      </c>
    </row>
    <row r="273" spans="1:10" x14ac:dyDescent="0.2">
      <c r="A273" s="14">
        <v>36779</v>
      </c>
      <c r="B273" s="15">
        <v>0</v>
      </c>
      <c r="C273" s="16">
        <v>0.15</v>
      </c>
      <c r="D273" s="17" t="s">
        <v>95</v>
      </c>
      <c r="E273" s="15" t="s">
        <v>103</v>
      </c>
      <c r="F273" s="12">
        <f>SUMIF(Position!$B$3:$B$21,Trades!D273,Position!$E$3:$E$21)+SUMIF(Position!$K$3:$K$20,Trades!D273,Position!$N$3:$N$20)</f>
        <v>0</v>
      </c>
      <c r="G273" s="13">
        <f t="shared" si="20"/>
        <v>0</v>
      </c>
      <c r="H273" s="11" t="str">
        <f t="shared" si="21"/>
        <v>chicagofeely</v>
      </c>
      <c r="I273" s="11">
        <f t="shared" si="18"/>
        <v>0</v>
      </c>
      <c r="J273" s="13">
        <f t="shared" si="19"/>
        <v>0</v>
      </c>
    </row>
    <row r="274" spans="1:10" x14ac:dyDescent="0.2">
      <c r="A274" s="14">
        <v>36779</v>
      </c>
      <c r="B274" s="15">
        <v>0</v>
      </c>
      <c r="C274" s="16">
        <v>0.05</v>
      </c>
      <c r="D274" s="17" t="s">
        <v>82</v>
      </c>
      <c r="E274" s="15" t="s">
        <v>103</v>
      </c>
      <c r="F274" s="12">
        <f>SUMIF(Position!$B$3:$B$21,Trades!D274,Position!$E$3:$E$21)+SUMIF(Position!$K$3:$K$20,Trades!D274,Position!$N$3:$N$20)</f>
        <v>0</v>
      </c>
      <c r="G274" s="13">
        <f t="shared" si="20"/>
        <v>0</v>
      </c>
      <c r="H274" s="11" t="str">
        <f t="shared" si="21"/>
        <v>arizonafeely</v>
      </c>
      <c r="I274" s="11">
        <f t="shared" si="18"/>
        <v>0</v>
      </c>
      <c r="J274" s="13">
        <f t="shared" si="19"/>
        <v>0</v>
      </c>
    </row>
    <row r="275" spans="1:10" x14ac:dyDescent="0.2">
      <c r="A275" s="14">
        <v>36779</v>
      </c>
      <c r="B275" s="15">
        <v>0</v>
      </c>
      <c r="C275" s="16">
        <v>1.5</v>
      </c>
      <c r="D275" s="17" t="s">
        <v>109</v>
      </c>
      <c r="E275" s="15" t="s">
        <v>161</v>
      </c>
      <c r="F275" s="12">
        <f>SUMIF(Position!$B$3:$B$21,Trades!D275,Position!$E$3:$E$21)+SUMIF(Position!$K$3:$K$20,Trades!D275,Position!$N$3:$N$20)</f>
        <v>3.5</v>
      </c>
      <c r="G275" s="13">
        <f t="shared" si="20"/>
        <v>0</v>
      </c>
      <c r="H275" s="11" t="str">
        <f t="shared" si="21"/>
        <v>denverstone</v>
      </c>
      <c r="I275" s="11">
        <f t="shared" si="18"/>
        <v>0</v>
      </c>
      <c r="J275" s="13">
        <f t="shared" si="19"/>
        <v>0</v>
      </c>
    </row>
    <row r="276" spans="1:10" x14ac:dyDescent="0.2">
      <c r="A276" s="14">
        <v>36779</v>
      </c>
      <c r="B276" s="15">
        <v>0</v>
      </c>
      <c r="C276" s="16">
        <v>1.75</v>
      </c>
      <c r="D276" s="17" t="s">
        <v>113</v>
      </c>
      <c r="E276" s="15" t="s">
        <v>154</v>
      </c>
      <c r="F276" s="12">
        <f>SUMIF(Position!$B$3:$B$21,Trades!D276,Position!$E$3:$E$21)+SUMIF(Position!$K$3:$K$20,Trades!D276,Position!$N$3:$N$20)</f>
        <v>3.875</v>
      </c>
      <c r="G276" s="13">
        <f t="shared" si="20"/>
        <v>0</v>
      </c>
      <c r="H276" s="11" t="str">
        <f t="shared" si="21"/>
        <v>baltimorerickers</v>
      </c>
      <c r="I276" s="11">
        <f t="shared" si="18"/>
        <v>0</v>
      </c>
      <c r="J276" s="13">
        <f t="shared" si="19"/>
        <v>0</v>
      </c>
    </row>
    <row r="277" spans="1:10" x14ac:dyDescent="0.2">
      <c r="A277" s="14">
        <v>36782</v>
      </c>
      <c r="B277" s="15">
        <v>0</v>
      </c>
      <c r="C277" s="16">
        <v>6.25</v>
      </c>
      <c r="D277" s="17" t="s">
        <v>131</v>
      </c>
      <c r="E277" s="15" t="s">
        <v>103</v>
      </c>
      <c r="F277" s="12">
        <f>SUMIF(Position!$B$3:$B$21,Trades!D277,Position!$E$3:$E$21)+SUMIF(Position!$K$3:$K$20,Trades!D277,Position!$N$3:$N$20)</f>
        <v>4.75</v>
      </c>
      <c r="G277" s="13">
        <f t="shared" si="20"/>
        <v>0</v>
      </c>
      <c r="H277" s="11" t="str">
        <f t="shared" si="21"/>
        <v>ramsfeely</v>
      </c>
      <c r="I277" s="11">
        <f t="shared" si="18"/>
        <v>0</v>
      </c>
      <c r="J277" s="13">
        <f t="shared" si="19"/>
        <v>0</v>
      </c>
    </row>
    <row r="278" spans="1:10" x14ac:dyDescent="0.2">
      <c r="A278" s="14">
        <v>36782</v>
      </c>
      <c r="B278" s="15">
        <v>0</v>
      </c>
      <c r="C278" s="16">
        <v>1.75</v>
      </c>
      <c r="D278" s="17" t="s">
        <v>122</v>
      </c>
      <c r="E278" s="15" t="s">
        <v>161</v>
      </c>
      <c r="F278" s="12">
        <f>SUMIF(Position!$B$3:$B$21,Trades!D278,Position!$E$3:$E$21)+SUMIF(Position!$K$3:$K$20,Trades!D278,Position!$N$3:$N$20)</f>
        <v>3.25</v>
      </c>
      <c r="G278" s="13">
        <f t="shared" si="20"/>
        <v>0</v>
      </c>
      <c r="H278" s="11" t="str">
        <f t="shared" si="21"/>
        <v>oaklandstone</v>
      </c>
      <c r="I278" s="11">
        <f t="shared" si="18"/>
        <v>0</v>
      </c>
      <c r="J278" s="13">
        <f t="shared" si="19"/>
        <v>0</v>
      </c>
    </row>
    <row r="279" spans="1:10" x14ac:dyDescent="0.2">
      <c r="A279" s="14">
        <v>36783</v>
      </c>
      <c r="B279" s="15">
        <v>0</v>
      </c>
      <c r="C279" s="16">
        <v>2.5</v>
      </c>
      <c r="D279" s="17" t="s">
        <v>92</v>
      </c>
      <c r="E279" s="15" t="s">
        <v>93</v>
      </c>
      <c r="F279" s="12">
        <f>SUMIF(Position!$B$3:$B$21,Trades!D279,Position!$E$3:$E$21)+SUMIF(Position!$K$3:$K$20,Trades!D279,Position!$N$3:$N$20)</f>
        <v>0.125</v>
      </c>
      <c r="G279" s="13">
        <f t="shared" si="20"/>
        <v>0</v>
      </c>
      <c r="H279" s="11" t="str">
        <f t="shared" si="21"/>
        <v>washingtonbuss</v>
      </c>
      <c r="I279" s="11">
        <f t="shared" si="18"/>
        <v>0</v>
      </c>
      <c r="J279" s="13">
        <f t="shared" si="19"/>
        <v>0</v>
      </c>
    </row>
    <row r="280" spans="1:10" x14ac:dyDescent="0.2">
      <c r="A280" s="14">
        <v>36783</v>
      </c>
      <c r="B280" s="15">
        <v>0</v>
      </c>
      <c r="C280" s="16">
        <v>4.25</v>
      </c>
      <c r="D280" s="17" t="s">
        <v>85</v>
      </c>
      <c r="E280" s="15" t="s">
        <v>93</v>
      </c>
      <c r="F280" s="12">
        <f>SUMIF(Position!$B$3:$B$21,Trades!D280,Position!$E$3:$E$21)+SUMIF(Position!$K$3:$K$20,Trades!D280,Position!$N$3:$N$20)</f>
        <v>3.25</v>
      </c>
      <c r="G280" s="13">
        <f t="shared" si="20"/>
        <v>0</v>
      </c>
      <c r="H280" s="11" t="str">
        <f t="shared" si="21"/>
        <v>bucksbuss</v>
      </c>
      <c r="I280" s="11">
        <f t="shared" si="18"/>
        <v>0</v>
      </c>
      <c r="J280" s="13">
        <f t="shared" si="19"/>
        <v>0</v>
      </c>
    </row>
    <row r="281" spans="1:10" x14ac:dyDescent="0.2">
      <c r="A281" s="14">
        <v>36783</v>
      </c>
      <c r="B281" s="15">
        <v>0</v>
      </c>
      <c r="C281" s="16">
        <v>4.75</v>
      </c>
      <c r="D281" s="17" t="s">
        <v>85</v>
      </c>
      <c r="E281" s="15" t="s">
        <v>141</v>
      </c>
      <c r="F281" s="12">
        <f>SUMIF(Position!$B$3:$B$21,Trades!D281,Position!$E$3:$E$21)+SUMIF(Position!$K$3:$K$20,Trades!D281,Position!$N$3:$N$20)</f>
        <v>3.25</v>
      </c>
      <c r="G281" s="13">
        <f t="shared" si="20"/>
        <v>0</v>
      </c>
      <c r="H281" s="11" t="str">
        <f t="shared" si="21"/>
        <v>bucksmaggi</v>
      </c>
      <c r="I281" s="11">
        <f t="shared" si="18"/>
        <v>0</v>
      </c>
      <c r="J281" s="13">
        <f t="shared" si="19"/>
        <v>0</v>
      </c>
    </row>
    <row r="282" spans="1:10" x14ac:dyDescent="0.2">
      <c r="A282" s="14">
        <v>36783</v>
      </c>
      <c r="B282" s="15">
        <v>0</v>
      </c>
      <c r="C282" s="16">
        <v>2.5</v>
      </c>
      <c r="D282" s="17" t="s">
        <v>92</v>
      </c>
      <c r="E282" s="15" t="s">
        <v>141</v>
      </c>
      <c r="F282" s="12">
        <f>SUMIF(Position!$B$3:$B$21,Trades!D282,Position!$E$3:$E$21)+SUMIF(Position!$K$3:$K$20,Trades!D282,Position!$N$3:$N$20)</f>
        <v>0.125</v>
      </c>
      <c r="G282" s="13">
        <f t="shared" si="20"/>
        <v>0</v>
      </c>
      <c r="H282" s="11" t="str">
        <f t="shared" si="21"/>
        <v>washingtonmaggi</v>
      </c>
      <c r="I282" s="11">
        <f t="shared" si="18"/>
        <v>0</v>
      </c>
      <c r="J282" s="13">
        <f t="shared" si="19"/>
        <v>0</v>
      </c>
    </row>
    <row r="283" spans="1:10" x14ac:dyDescent="0.2">
      <c r="A283" s="14">
        <v>36783</v>
      </c>
      <c r="B283" s="15">
        <v>0</v>
      </c>
      <c r="C283" s="16">
        <v>0.75</v>
      </c>
      <c r="D283" s="17" t="s">
        <v>100</v>
      </c>
      <c r="E283" s="15" t="s">
        <v>157</v>
      </c>
      <c r="F283" s="12">
        <f>SUMIF(Position!$B$3:$B$21,Trades!D283,Position!$E$3:$E$21)+SUMIF(Position!$K$3:$K$20,Trades!D283,Position!$N$3:$N$20)</f>
        <v>0.7</v>
      </c>
      <c r="G283" s="13">
        <f t="shared" si="20"/>
        <v>0</v>
      </c>
      <c r="H283" s="11" t="str">
        <f t="shared" si="21"/>
        <v>minnesotawolke</v>
      </c>
      <c r="I283" s="11">
        <f t="shared" si="18"/>
        <v>0</v>
      </c>
      <c r="J283" s="13">
        <f t="shared" si="19"/>
        <v>0</v>
      </c>
    </row>
    <row r="284" spans="1:10" x14ac:dyDescent="0.2">
      <c r="A284" s="14">
        <v>36783</v>
      </c>
      <c r="B284" s="15">
        <v>0</v>
      </c>
      <c r="C284" s="16">
        <v>0.75</v>
      </c>
      <c r="D284" s="17" t="s">
        <v>158</v>
      </c>
      <c r="E284" s="15" t="s">
        <v>157</v>
      </c>
      <c r="F284" s="12">
        <f>SUMIF(Position!$B$3:$B$21,Trades!D284,Position!$E$3:$E$21)+SUMIF(Position!$K$3:$K$20,Trades!D284,Position!$N$3:$N$20)</f>
        <v>0</v>
      </c>
      <c r="G284" s="13">
        <f t="shared" si="20"/>
        <v>0</v>
      </c>
      <c r="H284" s="11" t="str">
        <f t="shared" si="21"/>
        <v>jetswolke</v>
      </c>
      <c r="I284" s="11">
        <f t="shared" si="18"/>
        <v>0</v>
      </c>
      <c r="J284" s="13">
        <f t="shared" si="19"/>
        <v>0</v>
      </c>
    </row>
    <row r="285" spans="1:10" x14ac:dyDescent="0.2">
      <c r="A285" s="14">
        <v>36783</v>
      </c>
      <c r="B285" s="15">
        <v>0</v>
      </c>
      <c r="C285" s="16">
        <v>0.65</v>
      </c>
      <c r="D285" s="17" t="s">
        <v>90</v>
      </c>
      <c r="E285" s="15" t="s">
        <v>157</v>
      </c>
      <c r="F285" s="12">
        <f>SUMIF(Position!$B$3:$B$21,Trades!D285,Position!$E$3:$E$21)+SUMIF(Position!$K$3:$K$20,Trades!D285,Position!$N$3:$N$20)</f>
        <v>0</v>
      </c>
      <c r="G285" s="13">
        <f t="shared" si="20"/>
        <v>0</v>
      </c>
      <c r="H285" s="11" t="str">
        <f t="shared" si="21"/>
        <v>detroitwolke</v>
      </c>
      <c r="I285" s="11">
        <f t="shared" si="18"/>
        <v>0</v>
      </c>
      <c r="J285" s="13">
        <f t="shared" si="19"/>
        <v>0</v>
      </c>
    </row>
    <row r="286" spans="1:10" x14ac:dyDescent="0.2">
      <c r="A286" s="14">
        <v>36783</v>
      </c>
      <c r="B286" s="15">
        <v>0</v>
      </c>
      <c r="C286" s="16">
        <v>0.65</v>
      </c>
      <c r="D286" s="17" t="s">
        <v>90</v>
      </c>
      <c r="E286" s="15" t="s">
        <v>126</v>
      </c>
      <c r="F286" s="12">
        <f>SUMIF(Position!$B$3:$B$21,Trades!D286,Position!$E$3:$E$21)+SUMIF(Position!$K$3:$K$20,Trades!D286,Position!$N$3:$N$20)</f>
        <v>0</v>
      </c>
      <c r="G286" s="13">
        <f t="shared" si="20"/>
        <v>0</v>
      </c>
      <c r="H286" s="11" t="str">
        <f t="shared" si="21"/>
        <v>detroitcuocci</v>
      </c>
      <c r="I286" s="11">
        <f t="shared" si="18"/>
        <v>0</v>
      </c>
      <c r="J286" s="13">
        <f t="shared" si="19"/>
        <v>0</v>
      </c>
    </row>
    <row r="287" spans="1:10" x14ac:dyDescent="0.2">
      <c r="A287" s="14">
        <v>36783</v>
      </c>
      <c r="B287" s="15">
        <v>0</v>
      </c>
      <c r="C287" s="16">
        <v>0.3</v>
      </c>
      <c r="D287" s="17" t="s">
        <v>84</v>
      </c>
      <c r="E287" s="15" t="s">
        <v>157</v>
      </c>
      <c r="F287" s="12">
        <f>SUMIF(Position!$B$3:$B$21,Trades!D287,Position!$E$3:$E$21)+SUMIF(Position!$K$3:$K$20,Trades!D287,Position!$N$3:$N$20)</f>
        <v>0</v>
      </c>
      <c r="G287" s="13">
        <f t="shared" si="20"/>
        <v>0</v>
      </c>
      <c r="H287" s="11" t="str">
        <f t="shared" si="21"/>
        <v>atlantawolke</v>
      </c>
      <c r="I287" s="11">
        <f t="shared" si="18"/>
        <v>0</v>
      </c>
      <c r="J287" s="13">
        <f t="shared" si="19"/>
        <v>0</v>
      </c>
    </row>
    <row r="288" spans="1:10" x14ac:dyDescent="0.2">
      <c r="A288" s="14">
        <v>36783</v>
      </c>
      <c r="B288" s="15">
        <v>0</v>
      </c>
      <c r="C288" s="16">
        <v>5.75</v>
      </c>
      <c r="D288" s="17" t="s">
        <v>131</v>
      </c>
      <c r="E288" s="15" t="s">
        <v>157</v>
      </c>
      <c r="F288" s="12">
        <f>SUMIF(Position!$B$3:$B$21,Trades!D288,Position!$E$3:$E$21)+SUMIF(Position!$K$3:$K$20,Trades!D288,Position!$N$3:$N$20)</f>
        <v>4.75</v>
      </c>
      <c r="G288" s="13">
        <f t="shared" si="20"/>
        <v>0</v>
      </c>
      <c r="H288" s="11" t="str">
        <f t="shared" si="21"/>
        <v>ramswolke</v>
      </c>
      <c r="I288" s="11">
        <f t="shared" si="18"/>
        <v>0</v>
      </c>
      <c r="J288" s="13">
        <f t="shared" si="19"/>
        <v>0</v>
      </c>
    </row>
    <row r="289" spans="1:10" x14ac:dyDescent="0.2">
      <c r="A289" s="14">
        <v>36783</v>
      </c>
      <c r="B289" s="15">
        <v>0</v>
      </c>
      <c r="C289" s="16">
        <v>5.75</v>
      </c>
      <c r="D289" s="17" t="s">
        <v>131</v>
      </c>
      <c r="E289" s="15" t="s">
        <v>126</v>
      </c>
      <c r="F289" s="12">
        <f>SUMIF(Position!$B$3:$B$21,Trades!D289,Position!$E$3:$E$21)+SUMIF(Position!$K$3:$K$20,Trades!D289,Position!$N$3:$N$20)</f>
        <v>4.75</v>
      </c>
      <c r="G289" s="13">
        <f t="shared" si="20"/>
        <v>0</v>
      </c>
      <c r="H289" s="11" t="str">
        <f t="shared" si="21"/>
        <v>ramscuocci</v>
      </c>
      <c r="I289" s="11">
        <f t="shared" si="18"/>
        <v>0</v>
      </c>
      <c r="J289" s="13">
        <f t="shared" si="19"/>
        <v>0</v>
      </c>
    </row>
    <row r="290" spans="1:10" x14ac:dyDescent="0.2">
      <c r="A290" s="14">
        <v>36783</v>
      </c>
      <c r="B290" s="15">
        <v>0</v>
      </c>
      <c r="C290" s="16">
        <v>1.25</v>
      </c>
      <c r="D290" s="17" t="s">
        <v>107</v>
      </c>
      <c r="E290" s="15" t="s">
        <v>96</v>
      </c>
      <c r="F290" s="12">
        <f>SUMIF(Position!$B$3:$B$21,Trades!D290,Position!$E$3:$E$21)+SUMIF(Position!$K$3:$K$20,Trades!D290,Position!$N$3:$N$20)</f>
        <v>0</v>
      </c>
      <c r="G290" s="13">
        <f t="shared" si="20"/>
        <v>0</v>
      </c>
      <c r="H290" s="11" t="str">
        <f t="shared" si="21"/>
        <v>buffalojavier</v>
      </c>
      <c r="I290" s="11">
        <f t="shared" si="18"/>
        <v>0</v>
      </c>
      <c r="J290" s="13">
        <f t="shared" si="19"/>
        <v>0</v>
      </c>
    </row>
    <row r="291" spans="1:10" x14ac:dyDescent="0.2">
      <c r="A291" s="14">
        <v>36783</v>
      </c>
      <c r="B291" s="15">
        <v>0</v>
      </c>
      <c r="C291" s="16">
        <v>2.5</v>
      </c>
      <c r="D291" s="17" t="s">
        <v>112</v>
      </c>
      <c r="E291" s="15" t="s">
        <v>124</v>
      </c>
      <c r="F291" s="12">
        <f>SUMIF(Position!$B$3:$B$21,Trades!D291,Position!$E$3:$E$21)+SUMIF(Position!$K$3:$K$20,Trades!D291,Position!$N$3:$N$20)</f>
        <v>1.625</v>
      </c>
      <c r="G291" s="13">
        <f t="shared" si="20"/>
        <v>0</v>
      </c>
      <c r="H291" s="11" t="str">
        <f t="shared" si="21"/>
        <v>tennesseejk</v>
      </c>
      <c r="I291" s="11">
        <f t="shared" si="18"/>
        <v>0</v>
      </c>
      <c r="J291" s="13">
        <f t="shared" si="19"/>
        <v>0</v>
      </c>
    </row>
    <row r="292" spans="1:10" x14ac:dyDescent="0.2">
      <c r="A292" s="14">
        <v>36783</v>
      </c>
      <c r="B292" s="15">
        <v>0</v>
      </c>
      <c r="C292" s="16">
        <v>2</v>
      </c>
      <c r="D292" s="17" t="s">
        <v>122</v>
      </c>
      <c r="E292" s="15" t="s">
        <v>103</v>
      </c>
      <c r="F292" s="12">
        <f>SUMIF(Position!$B$3:$B$21,Trades!D292,Position!$E$3:$E$21)+SUMIF(Position!$K$3:$K$20,Trades!D292,Position!$N$3:$N$20)</f>
        <v>3.25</v>
      </c>
      <c r="G292" s="13">
        <f t="shared" si="20"/>
        <v>0</v>
      </c>
      <c r="H292" s="11" t="str">
        <f t="shared" si="21"/>
        <v>oaklandfeely</v>
      </c>
      <c r="I292" s="11">
        <f t="shared" si="18"/>
        <v>0</v>
      </c>
      <c r="J292" s="13">
        <f t="shared" si="19"/>
        <v>0</v>
      </c>
    </row>
    <row r="293" spans="1:10" x14ac:dyDescent="0.2">
      <c r="A293" s="14">
        <v>36783</v>
      </c>
      <c r="B293" s="15">
        <v>0</v>
      </c>
      <c r="C293" s="16">
        <v>2</v>
      </c>
      <c r="D293" s="17" t="s">
        <v>122</v>
      </c>
      <c r="E293" s="15" t="s">
        <v>124</v>
      </c>
      <c r="F293" s="12">
        <f>SUMIF(Position!$B$3:$B$21,Trades!D293,Position!$E$3:$E$21)+SUMIF(Position!$K$3:$K$20,Trades!D293,Position!$N$3:$N$20)</f>
        <v>3.25</v>
      </c>
      <c r="G293" s="13">
        <f t="shared" si="20"/>
        <v>0</v>
      </c>
      <c r="H293" s="11" t="str">
        <f t="shared" si="21"/>
        <v>oaklandjk</v>
      </c>
      <c r="I293" s="11">
        <f t="shared" si="18"/>
        <v>0</v>
      </c>
      <c r="J293" s="13">
        <f t="shared" si="19"/>
        <v>0</v>
      </c>
    </row>
    <row r="294" spans="1:10" x14ac:dyDescent="0.2">
      <c r="A294" s="14">
        <v>36783</v>
      </c>
      <c r="B294" s="15">
        <v>0</v>
      </c>
      <c r="C294" s="16">
        <v>2</v>
      </c>
      <c r="D294" s="17" t="s">
        <v>122</v>
      </c>
      <c r="E294" s="15" t="s">
        <v>96</v>
      </c>
      <c r="F294" s="12">
        <f>SUMIF(Position!$B$3:$B$21,Trades!D294,Position!$E$3:$E$21)+SUMIF(Position!$K$3:$K$20,Trades!D294,Position!$N$3:$N$20)</f>
        <v>3.25</v>
      </c>
      <c r="G294" s="13">
        <f t="shared" si="20"/>
        <v>0</v>
      </c>
      <c r="H294" s="11" t="str">
        <f t="shared" si="21"/>
        <v>oaklandjavier</v>
      </c>
      <c r="I294" s="11">
        <f t="shared" si="18"/>
        <v>0</v>
      </c>
      <c r="J294" s="13">
        <f t="shared" si="19"/>
        <v>0</v>
      </c>
    </row>
    <row r="295" spans="1:10" x14ac:dyDescent="0.2">
      <c r="A295" s="14">
        <v>36783</v>
      </c>
      <c r="B295" s="15">
        <v>0</v>
      </c>
      <c r="C295" s="16">
        <v>1.5</v>
      </c>
      <c r="D295" s="17" t="s">
        <v>109</v>
      </c>
      <c r="E295" s="15" t="s">
        <v>124</v>
      </c>
      <c r="F295" s="12">
        <f>SUMIF(Position!$B$3:$B$21,Trades!D295,Position!$E$3:$E$21)+SUMIF(Position!$K$3:$K$20,Trades!D295,Position!$N$3:$N$20)</f>
        <v>3.5</v>
      </c>
      <c r="G295" s="13">
        <f t="shared" si="20"/>
        <v>0</v>
      </c>
      <c r="H295" s="11" t="str">
        <f t="shared" si="21"/>
        <v>denverjk</v>
      </c>
      <c r="I295" s="11">
        <f t="shared" si="18"/>
        <v>0</v>
      </c>
      <c r="J295" s="13">
        <f t="shared" si="19"/>
        <v>0</v>
      </c>
    </row>
    <row r="296" spans="1:10" x14ac:dyDescent="0.2">
      <c r="A296" s="14">
        <v>36783</v>
      </c>
      <c r="B296" s="15">
        <v>0</v>
      </c>
      <c r="C296" s="16">
        <v>3</v>
      </c>
      <c r="D296" s="17" t="s">
        <v>97</v>
      </c>
      <c r="E296" s="15" t="s">
        <v>157</v>
      </c>
      <c r="F296" s="12">
        <f>SUMIF(Position!$B$3:$B$21,Trades!D296,Position!$E$3:$E$21)+SUMIF(Position!$K$3:$K$20,Trades!D296,Position!$N$3:$N$20)</f>
        <v>2.75</v>
      </c>
      <c r="G296" s="13">
        <f t="shared" si="20"/>
        <v>0</v>
      </c>
      <c r="H296" s="11" t="str">
        <f t="shared" si="21"/>
        <v>indianapoliswolke</v>
      </c>
      <c r="I296" s="11">
        <f t="shared" si="18"/>
        <v>0</v>
      </c>
      <c r="J296" s="13">
        <f t="shared" si="19"/>
        <v>0</v>
      </c>
    </row>
    <row r="297" spans="1:10" x14ac:dyDescent="0.2">
      <c r="A297" s="14">
        <v>36783</v>
      </c>
      <c r="B297" s="15">
        <v>0</v>
      </c>
      <c r="C297" s="16">
        <v>2</v>
      </c>
      <c r="D297" s="17" t="s">
        <v>98</v>
      </c>
      <c r="E297" s="15" t="s">
        <v>103</v>
      </c>
      <c r="F297" s="12">
        <f>SUMIF(Position!$B$3:$B$21,Trades!D297,Position!$E$3:$E$21)+SUMIF(Position!$K$3:$K$20,Trades!D297,Position!$N$3:$N$20)</f>
        <v>0.5</v>
      </c>
      <c r="G297" s="13">
        <f t="shared" si="20"/>
        <v>0</v>
      </c>
      <c r="H297" s="11" t="str">
        <f t="shared" si="21"/>
        <v>jacksonvillefeely</v>
      </c>
      <c r="I297" s="11">
        <f t="shared" si="18"/>
        <v>0</v>
      </c>
      <c r="J297" s="13">
        <f t="shared" si="19"/>
        <v>0</v>
      </c>
    </row>
    <row r="298" spans="1:10" x14ac:dyDescent="0.2">
      <c r="A298" s="14">
        <v>36783</v>
      </c>
      <c r="B298" s="15">
        <v>0</v>
      </c>
      <c r="C298" s="16">
        <v>3</v>
      </c>
      <c r="D298" s="17" t="s">
        <v>97</v>
      </c>
      <c r="E298" s="15" t="s">
        <v>162</v>
      </c>
      <c r="F298" s="12">
        <f>SUMIF(Position!$B$3:$B$21,Trades!D298,Position!$E$3:$E$21)+SUMIF(Position!$K$3:$K$20,Trades!D298,Position!$N$3:$N$20)</f>
        <v>2.75</v>
      </c>
      <c r="G298" s="13">
        <f t="shared" si="20"/>
        <v>0</v>
      </c>
      <c r="H298" s="11" t="str">
        <f t="shared" si="21"/>
        <v>indianapolispat</v>
      </c>
      <c r="I298" s="11">
        <f t="shared" si="18"/>
        <v>0</v>
      </c>
      <c r="J298" s="13">
        <f t="shared" si="19"/>
        <v>0</v>
      </c>
    </row>
    <row r="299" spans="1:10" x14ac:dyDescent="0.2">
      <c r="A299" s="14">
        <v>36783</v>
      </c>
      <c r="B299" s="15">
        <v>0</v>
      </c>
      <c r="C299" s="16">
        <v>2.75</v>
      </c>
      <c r="D299" s="17" t="s">
        <v>112</v>
      </c>
      <c r="E299" s="15" t="s">
        <v>162</v>
      </c>
      <c r="F299" s="12">
        <f>SUMIF(Position!$B$3:$B$21,Trades!D299,Position!$E$3:$E$21)+SUMIF(Position!$K$3:$K$20,Trades!D299,Position!$N$3:$N$20)</f>
        <v>1.625</v>
      </c>
      <c r="G299" s="13">
        <f t="shared" si="20"/>
        <v>0</v>
      </c>
      <c r="H299" s="11" t="str">
        <f t="shared" si="21"/>
        <v>tennesseepat</v>
      </c>
      <c r="I299" s="11">
        <f t="shared" si="18"/>
        <v>0</v>
      </c>
      <c r="J299" s="13">
        <f t="shared" si="19"/>
        <v>0</v>
      </c>
    </row>
    <row r="300" spans="1:10" x14ac:dyDescent="0.2">
      <c r="A300" s="14">
        <v>36783</v>
      </c>
      <c r="B300" s="15">
        <v>0</v>
      </c>
      <c r="C300" s="16">
        <v>0.25</v>
      </c>
      <c r="D300" s="17" t="s">
        <v>84</v>
      </c>
      <c r="E300" s="15" t="s">
        <v>157</v>
      </c>
      <c r="F300" s="12">
        <f>SUMIF(Position!$B$3:$B$21,Trades!D300,Position!$E$3:$E$21)+SUMIF(Position!$K$3:$K$20,Trades!D300,Position!$N$3:$N$20)</f>
        <v>0</v>
      </c>
      <c r="G300" s="13">
        <f t="shared" si="20"/>
        <v>0</v>
      </c>
      <c r="H300" s="11" t="str">
        <f t="shared" si="21"/>
        <v>atlantawolke</v>
      </c>
      <c r="I300" s="11">
        <f t="shared" si="18"/>
        <v>0</v>
      </c>
      <c r="J300" s="13">
        <f t="shared" si="19"/>
        <v>0</v>
      </c>
    </row>
    <row r="301" spans="1:10" x14ac:dyDescent="0.2">
      <c r="A301" s="14">
        <v>36783</v>
      </c>
      <c r="B301" s="15">
        <v>0</v>
      </c>
      <c r="C301" s="16">
        <v>1.3</v>
      </c>
      <c r="D301" s="17" t="s">
        <v>107</v>
      </c>
      <c r="E301" s="15" t="s">
        <v>161</v>
      </c>
      <c r="F301" s="12">
        <f>SUMIF(Position!$B$3:$B$21,Trades!D301,Position!$E$3:$E$21)+SUMIF(Position!$K$3:$K$20,Trades!D301,Position!$N$3:$N$20)</f>
        <v>0</v>
      </c>
      <c r="G301" s="13">
        <f t="shared" si="20"/>
        <v>0</v>
      </c>
      <c r="H301" s="11" t="str">
        <f t="shared" si="21"/>
        <v>buffalostone</v>
      </c>
      <c r="I301" s="11">
        <f t="shared" si="18"/>
        <v>0</v>
      </c>
      <c r="J301" s="13">
        <f t="shared" si="19"/>
        <v>0</v>
      </c>
    </row>
    <row r="302" spans="1:10" x14ac:dyDescent="0.2">
      <c r="A302" s="14">
        <v>36783</v>
      </c>
      <c r="B302" s="15">
        <v>0</v>
      </c>
      <c r="C302" s="16">
        <v>1.3</v>
      </c>
      <c r="D302" s="17" t="s">
        <v>107</v>
      </c>
      <c r="E302" s="15" t="s">
        <v>126</v>
      </c>
      <c r="F302" s="12">
        <f>SUMIF(Position!$B$3:$B$21,Trades!D302,Position!$E$3:$E$21)+SUMIF(Position!$K$3:$K$20,Trades!D302,Position!$N$3:$N$20)</f>
        <v>0</v>
      </c>
      <c r="G302" s="13">
        <f t="shared" si="20"/>
        <v>0</v>
      </c>
      <c r="H302" s="11" t="str">
        <f t="shared" si="21"/>
        <v>buffalocuocci</v>
      </c>
      <c r="I302" s="11">
        <f t="shared" si="18"/>
        <v>0</v>
      </c>
      <c r="J302" s="13">
        <f t="shared" si="19"/>
        <v>0</v>
      </c>
    </row>
    <row r="303" spans="1:10" x14ac:dyDescent="0.2">
      <c r="A303" s="14">
        <v>36783</v>
      </c>
      <c r="B303" s="15">
        <v>0</v>
      </c>
      <c r="C303" s="16">
        <v>0.5</v>
      </c>
      <c r="D303" s="17" t="s">
        <v>91</v>
      </c>
      <c r="E303" s="15" t="s">
        <v>94</v>
      </c>
      <c r="F303" s="12">
        <f>SUMIF(Position!$B$3:$B$21,Trades!D303,Position!$E$3:$E$21)+SUMIF(Position!$K$3:$K$20,Trades!D303,Position!$N$3:$N$20)</f>
        <v>0.5</v>
      </c>
      <c r="G303" s="13">
        <f t="shared" si="20"/>
        <v>0</v>
      </c>
      <c r="H303" s="11" t="str">
        <f t="shared" si="21"/>
        <v>giantsmhor</v>
      </c>
      <c r="I303" s="11">
        <f t="shared" si="18"/>
        <v>0</v>
      </c>
      <c r="J303" s="13">
        <f t="shared" si="19"/>
        <v>0</v>
      </c>
    </row>
    <row r="304" spans="1:10" x14ac:dyDescent="0.2">
      <c r="A304" s="14">
        <v>36783</v>
      </c>
      <c r="B304" s="15">
        <v>0</v>
      </c>
      <c r="C304" s="16">
        <v>4.25</v>
      </c>
      <c r="D304" s="17" t="s">
        <v>85</v>
      </c>
      <c r="E304" s="15" t="s">
        <v>94</v>
      </c>
      <c r="F304" s="12">
        <f>SUMIF(Position!$B$3:$B$21,Trades!D304,Position!$E$3:$E$21)+SUMIF(Position!$K$3:$K$20,Trades!D304,Position!$N$3:$N$20)</f>
        <v>3.25</v>
      </c>
      <c r="G304" s="13">
        <f t="shared" si="20"/>
        <v>0</v>
      </c>
      <c r="H304" s="11" t="str">
        <f t="shared" si="21"/>
        <v>bucksmhor</v>
      </c>
      <c r="I304" s="11">
        <f t="shared" si="18"/>
        <v>0</v>
      </c>
      <c r="J304" s="13">
        <f t="shared" si="19"/>
        <v>0</v>
      </c>
    </row>
    <row r="305" spans="1:10" x14ac:dyDescent="0.2">
      <c r="A305" s="14">
        <v>36783</v>
      </c>
      <c r="B305" s="15">
        <v>0</v>
      </c>
      <c r="C305" s="16">
        <v>2.75</v>
      </c>
      <c r="D305" s="17" t="s">
        <v>97</v>
      </c>
      <c r="E305" s="15" t="s">
        <v>94</v>
      </c>
      <c r="F305" s="12">
        <f>SUMIF(Position!$B$3:$B$21,Trades!D305,Position!$E$3:$E$21)+SUMIF(Position!$K$3:$K$20,Trades!D305,Position!$N$3:$N$20)</f>
        <v>2.75</v>
      </c>
      <c r="G305" s="13">
        <f t="shared" si="20"/>
        <v>0</v>
      </c>
      <c r="H305" s="11" t="str">
        <f t="shared" si="21"/>
        <v>indianapolismhor</v>
      </c>
      <c r="I305" s="11">
        <f t="shared" si="18"/>
        <v>0</v>
      </c>
      <c r="J305" s="13">
        <f t="shared" si="19"/>
        <v>0</v>
      </c>
    </row>
    <row r="306" spans="1:10" x14ac:dyDescent="0.2">
      <c r="A306" s="14">
        <v>36783</v>
      </c>
      <c r="B306" s="15">
        <v>0</v>
      </c>
      <c r="C306" s="16">
        <v>2.5</v>
      </c>
      <c r="D306" s="17" t="s">
        <v>112</v>
      </c>
      <c r="E306" s="15" t="s">
        <v>94</v>
      </c>
      <c r="F306" s="12">
        <f>SUMIF(Position!$B$3:$B$21,Trades!D306,Position!$E$3:$E$21)+SUMIF(Position!$K$3:$K$20,Trades!D306,Position!$N$3:$N$20)</f>
        <v>1.625</v>
      </c>
      <c r="G306" s="13">
        <f t="shared" si="20"/>
        <v>0</v>
      </c>
      <c r="H306" s="11" t="str">
        <f t="shared" si="21"/>
        <v>tennesseemhor</v>
      </c>
      <c r="I306" s="11">
        <f t="shared" si="18"/>
        <v>0</v>
      </c>
      <c r="J306" s="13">
        <f t="shared" si="19"/>
        <v>0</v>
      </c>
    </row>
    <row r="307" spans="1:10" x14ac:dyDescent="0.2">
      <c r="A307" s="14">
        <v>36786</v>
      </c>
      <c r="B307" s="15">
        <v>0</v>
      </c>
      <c r="C307" s="16">
        <v>5</v>
      </c>
      <c r="D307" s="17" t="s">
        <v>85</v>
      </c>
      <c r="E307" s="15" t="s">
        <v>157</v>
      </c>
      <c r="F307" s="12">
        <f>SUMIF(Position!$B$3:$B$21,Trades!D307,Position!$E$3:$E$21)+SUMIF(Position!$K$3:$K$20,Trades!D307,Position!$N$3:$N$20)</f>
        <v>3.25</v>
      </c>
      <c r="G307" s="13">
        <f t="shared" si="20"/>
        <v>0</v>
      </c>
      <c r="H307" s="11" t="str">
        <f t="shared" si="21"/>
        <v>buckswolke</v>
      </c>
      <c r="I307" s="11">
        <f t="shared" si="18"/>
        <v>0</v>
      </c>
      <c r="J307" s="13">
        <f t="shared" si="19"/>
        <v>0</v>
      </c>
    </row>
    <row r="308" spans="1:10" x14ac:dyDescent="0.2">
      <c r="A308" s="14">
        <v>36786</v>
      </c>
      <c r="B308" s="15">
        <v>0</v>
      </c>
      <c r="C308" s="16">
        <v>5</v>
      </c>
      <c r="D308" s="17" t="s">
        <v>85</v>
      </c>
      <c r="E308" s="15" t="s">
        <v>96</v>
      </c>
      <c r="F308" s="12">
        <f>SUMIF(Position!$B$3:$B$21,Trades!D308,Position!$E$3:$E$21)+SUMIF(Position!$K$3:$K$20,Trades!D308,Position!$N$3:$N$20)</f>
        <v>3.25</v>
      </c>
      <c r="G308" s="13">
        <f t="shared" si="20"/>
        <v>0</v>
      </c>
      <c r="H308" s="11" t="str">
        <f t="shared" si="21"/>
        <v>bucksjavier</v>
      </c>
      <c r="I308" s="11">
        <f t="shared" si="18"/>
        <v>0</v>
      </c>
      <c r="J308" s="13">
        <f t="shared" si="19"/>
        <v>0</v>
      </c>
    </row>
    <row r="309" spans="1:10" x14ac:dyDescent="0.2">
      <c r="A309" s="14">
        <v>36786</v>
      </c>
      <c r="B309" s="15">
        <v>0</v>
      </c>
      <c r="C309" s="16">
        <v>1.1000000000000001</v>
      </c>
      <c r="D309" s="17" t="s">
        <v>107</v>
      </c>
      <c r="E309" s="15" t="s">
        <v>96</v>
      </c>
      <c r="F309" s="12">
        <f>SUMIF(Position!$B$3:$B$21,Trades!D309,Position!$E$3:$E$21)+SUMIF(Position!$K$3:$K$20,Trades!D309,Position!$N$3:$N$20)</f>
        <v>0</v>
      </c>
      <c r="G309" s="13">
        <f t="shared" si="20"/>
        <v>0</v>
      </c>
      <c r="H309" s="11" t="str">
        <f t="shared" si="21"/>
        <v>buffalojavier</v>
      </c>
      <c r="I309" s="11">
        <f t="shared" si="18"/>
        <v>0</v>
      </c>
      <c r="J309" s="13">
        <f t="shared" si="19"/>
        <v>0</v>
      </c>
    </row>
    <row r="310" spans="1:10" x14ac:dyDescent="0.2">
      <c r="A310" s="14">
        <v>36786</v>
      </c>
      <c r="B310" s="15">
        <v>0</v>
      </c>
      <c r="C310" s="16">
        <v>5.5</v>
      </c>
      <c r="D310" s="17" t="s">
        <v>85</v>
      </c>
      <c r="E310" s="15" t="s">
        <v>157</v>
      </c>
      <c r="F310" s="12">
        <f>SUMIF(Position!$B$3:$B$21,Trades!D310,Position!$E$3:$E$21)+SUMIF(Position!$K$3:$K$20,Trades!D310,Position!$N$3:$N$20)</f>
        <v>3.25</v>
      </c>
      <c r="G310" s="13">
        <f t="shared" si="20"/>
        <v>0</v>
      </c>
      <c r="H310" s="11" t="str">
        <f t="shared" si="21"/>
        <v>buckswolke</v>
      </c>
      <c r="I310" s="11">
        <f t="shared" si="18"/>
        <v>0</v>
      </c>
      <c r="J310" s="13">
        <f t="shared" si="19"/>
        <v>0</v>
      </c>
    </row>
    <row r="311" spans="1:10" x14ac:dyDescent="0.2">
      <c r="A311" s="14">
        <v>36786</v>
      </c>
      <c r="B311" s="15">
        <v>0</v>
      </c>
      <c r="C311" s="16">
        <v>5.5</v>
      </c>
      <c r="D311" s="17" t="s">
        <v>131</v>
      </c>
      <c r="E311" s="15" t="s">
        <v>157</v>
      </c>
      <c r="F311" s="12">
        <f>SUMIF(Position!$B$3:$B$21,Trades!D311,Position!$E$3:$E$21)+SUMIF(Position!$K$3:$K$20,Trades!D311,Position!$N$3:$N$20)</f>
        <v>4.75</v>
      </c>
      <c r="G311" s="13">
        <f t="shared" si="20"/>
        <v>0</v>
      </c>
      <c r="H311" s="11" t="str">
        <f t="shared" si="21"/>
        <v>ramswolke</v>
      </c>
      <c r="I311" s="11">
        <f t="shared" si="18"/>
        <v>0</v>
      </c>
      <c r="J311" s="13">
        <f t="shared" si="19"/>
        <v>0</v>
      </c>
    </row>
    <row r="312" spans="1:10" x14ac:dyDescent="0.2">
      <c r="A312" s="14">
        <v>36786</v>
      </c>
      <c r="B312" s="15">
        <v>0</v>
      </c>
      <c r="C312" s="16">
        <v>5.5</v>
      </c>
      <c r="D312" s="17" t="s">
        <v>85</v>
      </c>
      <c r="E312" s="15" t="s">
        <v>163</v>
      </c>
      <c r="F312" s="12">
        <f>SUMIF(Position!$B$3:$B$21,Trades!D312,Position!$E$3:$E$21)+SUMIF(Position!$K$3:$K$20,Trades!D312,Position!$N$3:$N$20)</f>
        <v>3.25</v>
      </c>
      <c r="G312" s="13">
        <f t="shared" si="20"/>
        <v>0</v>
      </c>
      <c r="H312" s="11" t="str">
        <f t="shared" si="21"/>
        <v>bucksperky</v>
      </c>
      <c r="I312" s="11">
        <f t="shared" si="18"/>
        <v>0</v>
      </c>
      <c r="J312" s="13">
        <f t="shared" si="19"/>
        <v>0</v>
      </c>
    </row>
    <row r="313" spans="1:10" x14ac:dyDescent="0.2">
      <c r="A313" s="14">
        <v>36786</v>
      </c>
      <c r="B313" s="15">
        <v>0</v>
      </c>
      <c r="C313" s="16">
        <v>5.5</v>
      </c>
      <c r="D313" s="17" t="s">
        <v>131</v>
      </c>
      <c r="E313" s="15" t="s">
        <v>163</v>
      </c>
      <c r="F313" s="12">
        <f>SUMIF(Position!$B$3:$B$21,Trades!D313,Position!$E$3:$E$21)+SUMIF(Position!$K$3:$K$20,Trades!D313,Position!$N$3:$N$20)</f>
        <v>4.75</v>
      </c>
      <c r="G313" s="13">
        <f t="shared" si="20"/>
        <v>0</v>
      </c>
      <c r="H313" s="11" t="str">
        <f t="shared" si="21"/>
        <v>ramsperky</v>
      </c>
      <c r="I313" s="11">
        <f t="shared" si="18"/>
        <v>0</v>
      </c>
      <c r="J313" s="13">
        <f t="shared" si="19"/>
        <v>0</v>
      </c>
    </row>
    <row r="314" spans="1:10" x14ac:dyDescent="0.2">
      <c r="A314" s="14">
        <v>36786</v>
      </c>
      <c r="B314" s="15">
        <v>0</v>
      </c>
      <c r="C314" s="16">
        <v>5.5</v>
      </c>
      <c r="D314" s="17" t="s">
        <v>85</v>
      </c>
      <c r="E314" s="15" t="s">
        <v>96</v>
      </c>
      <c r="F314" s="12">
        <f>SUMIF(Position!$B$3:$B$21,Trades!D314,Position!$E$3:$E$21)+SUMIF(Position!$K$3:$K$20,Trades!D314,Position!$N$3:$N$20)</f>
        <v>3.25</v>
      </c>
      <c r="G314" s="13">
        <f t="shared" si="20"/>
        <v>0</v>
      </c>
      <c r="H314" s="11" t="str">
        <f t="shared" si="21"/>
        <v>bucksjavier</v>
      </c>
      <c r="I314" s="11">
        <f t="shared" si="18"/>
        <v>0</v>
      </c>
      <c r="J314" s="13">
        <f t="shared" si="19"/>
        <v>0</v>
      </c>
    </row>
    <row r="315" spans="1:10" x14ac:dyDescent="0.2">
      <c r="A315" s="14">
        <v>36786</v>
      </c>
      <c r="B315" s="15">
        <v>0</v>
      </c>
      <c r="C315" s="16">
        <v>5.5</v>
      </c>
      <c r="D315" s="17" t="s">
        <v>131</v>
      </c>
      <c r="E315" s="15" t="s">
        <v>96</v>
      </c>
      <c r="F315" s="12">
        <f>SUMIF(Position!$B$3:$B$21,Trades!D315,Position!$E$3:$E$21)+SUMIF(Position!$K$3:$K$20,Trades!D315,Position!$N$3:$N$20)</f>
        <v>4.75</v>
      </c>
      <c r="G315" s="13">
        <f t="shared" si="20"/>
        <v>0</v>
      </c>
      <c r="H315" s="11" t="str">
        <f t="shared" si="21"/>
        <v>ramsjavier</v>
      </c>
      <c r="I315" s="11">
        <f t="shared" si="18"/>
        <v>0</v>
      </c>
      <c r="J315" s="13">
        <f t="shared" si="19"/>
        <v>0</v>
      </c>
    </row>
    <row r="316" spans="1:10" x14ac:dyDescent="0.2">
      <c r="A316" s="14">
        <v>36786</v>
      </c>
      <c r="B316" s="15">
        <v>0</v>
      </c>
      <c r="C316" s="16">
        <v>0</v>
      </c>
      <c r="D316" s="17" t="s">
        <v>107</v>
      </c>
      <c r="E316" s="15" t="s">
        <v>96</v>
      </c>
      <c r="F316" s="12">
        <f>SUMIF(Position!$B$3:$B$21,Trades!D316,Position!$E$3:$E$21)+SUMIF(Position!$K$3:$K$20,Trades!D316,Position!$N$3:$N$20)</f>
        <v>0</v>
      </c>
      <c r="G316" s="13">
        <f t="shared" si="20"/>
        <v>0</v>
      </c>
      <c r="H316" s="11" t="str">
        <f t="shared" si="21"/>
        <v>buffalojavier</v>
      </c>
      <c r="I316" s="11">
        <f t="shared" si="18"/>
        <v>0</v>
      </c>
      <c r="J316" s="13">
        <f t="shared" si="19"/>
        <v>0</v>
      </c>
    </row>
    <row r="317" spans="1:10" x14ac:dyDescent="0.2">
      <c r="A317" s="14">
        <v>36786</v>
      </c>
      <c r="B317" s="15">
        <v>0</v>
      </c>
      <c r="C317" s="16">
        <v>1.75</v>
      </c>
      <c r="D317" s="17" t="s">
        <v>109</v>
      </c>
      <c r="E317" s="15" t="s">
        <v>157</v>
      </c>
      <c r="F317" s="12">
        <f>SUMIF(Position!$B$3:$B$21,Trades!D317,Position!$E$3:$E$21)+SUMIF(Position!$K$3:$K$20,Trades!D317,Position!$N$3:$N$20)</f>
        <v>3.5</v>
      </c>
      <c r="G317" s="13">
        <f t="shared" si="20"/>
        <v>0</v>
      </c>
      <c r="H317" s="11" t="str">
        <f t="shared" si="21"/>
        <v>denverwolke</v>
      </c>
      <c r="I317" s="11">
        <f t="shared" si="18"/>
        <v>0</v>
      </c>
      <c r="J317" s="13">
        <f t="shared" si="19"/>
        <v>0</v>
      </c>
    </row>
    <row r="318" spans="1:10" x14ac:dyDescent="0.2">
      <c r="A318" s="14">
        <v>36786</v>
      </c>
      <c r="B318" s="180">
        <v>0</v>
      </c>
      <c r="C318" s="16">
        <v>1.75</v>
      </c>
      <c r="D318" s="17" t="s">
        <v>109</v>
      </c>
      <c r="E318" s="15" t="s">
        <v>96</v>
      </c>
      <c r="F318" s="12">
        <f>SUMIF(Position!$B$3:$B$21,Trades!D318,Position!$E$3:$E$21)+SUMIF(Position!$K$3:$K$20,Trades!D318,Position!$N$3:$N$20)</f>
        <v>3.5</v>
      </c>
      <c r="G318" s="13">
        <f t="shared" si="20"/>
        <v>0</v>
      </c>
      <c r="H318" s="11" t="str">
        <f t="shared" si="21"/>
        <v>denverjavier</v>
      </c>
      <c r="I318" s="11">
        <f t="shared" si="18"/>
        <v>0</v>
      </c>
      <c r="J318" s="13">
        <f t="shared" si="19"/>
        <v>0</v>
      </c>
    </row>
    <row r="319" spans="1:10" x14ac:dyDescent="0.2">
      <c r="A319" s="14">
        <v>36787</v>
      </c>
      <c r="B319" s="15"/>
      <c r="C319" s="16">
        <v>0.8</v>
      </c>
      <c r="D319" s="17" t="s">
        <v>131</v>
      </c>
      <c r="E319" s="15" t="s">
        <v>59</v>
      </c>
      <c r="F319" s="12">
        <f>SUMIF(Position!$B$3:$B$21,Trades!D319,Position!$E$3:$E$21)+SUMIF(Position!$K$3:$K$20,Trades!D319,Position!$N$3:$N$20)</f>
        <v>4.75</v>
      </c>
      <c r="G319" s="13">
        <f t="shared" si="20"/>
        <v>0</v>
      </c>
      <c r="H319" s="11" t="str">
        <f t="shared" si="21"/>
        <v xml:space="preserve">rams </v>
      </c>
      <c r="I319" s="11">
        <f t="shared" si="18"/>
        <v>0</v>
      </c>
      <c r="J319" s="13">
        <f t="shared" si="19"/>
        <v>0</v>
      </c>
    </row>
    <row r="320" spans="1:10" x14ac:dyDescent="0.2">
      <c r="A320" s="14">
        <v>36787</v>
      </c>
      <c r="B320" s="15"/>
      <c r="C320" s="16">
        <v>0.6</v>
      </c>
      <c r="D320" s="17" t="s">
        <v>131</v>
      </c>
      <c r="E320" s="15" t="s">
        <v>59</v>
      </c>
      <c r="F320" s="12">
        <f>SUMIF(Position!$B$3:$B$21,Trades!D320,Position!$E$3:$E$21)+SUMIF(Position!$K$3:$K$20,Trades!D320,Position!$N$3:$N$20)</f>
        <v>4.75</v>
      </c>
      <c r="G320" s="13">
        <f t="shared" si="20"/>
        <v>0</v>
      </c>
      <c r="H320" s="11" t="str">
        <f t="shared" si="21"/>
        <v xml:space="preserve">rams </v>
      </c>
      <c r="I320" s="11">
        <f t="shared" si="18"/>
        <v>0</v>
      </c>
      <c r="J320" s="13">
        <f t="shared" si="19"/>
        <v>0</v>
      </c>
    </row>
    <row r="321" spans="1:10" x14ac:dyDescent="0.2">
      <c r="A321" s="14">
        <v>36787</v>
      </c>
      <c r="B321" s="15"/>
      <c r="C321" s="16">
        <v>0.75</v>
      </c>
      <c r="D321" s="180" t="s">
        <v>131</v>
      </c>
      <c r="E321" s="15" t="s">
        <v>59</v>
      </c>
      <c r="F321" s="12">
        <f>SUMIF(Position!$B$3:$B$21,Trades!D321,Position!$E$3:$E$21)+SUMIF(Position!$K$3:$K$20,Trades!D321,Position!$N$3:$N$20)</f>
        <v>4.75</v>
      </c>
      <c r="G321" s="13">
        <f t="shared" si="20"/>
        <v>0</v>
      </c>
      <c r="H321" s="11" t="str">
        <f t="shared" si="21"/>
        <v xml:space="preserve">rams </v>
      </c>
      <c r="I321" s="11">
        <f t="shared" si="18"/>
        <v>0</v>
      </c>
      <c r="J321" s="13">
        <f t="shared" si="19"/>
        <v>0</v>
      </c>
    </row>
    <row r="322" spans="1:10" x14ac:dyDescent="0.2">
      <c r="A322" s="14">
        <v>36787</v>
      </c>
      <c r="B322" s="15"/>
      <c r="C322" s="16">
        <v>0.55000000000000004</v>
      </c>
      <c r="D322" s="17" t="s">
        <v>118</v>
      </c>
      <c r="E322" s="15" t="s">
        <v>59</v>
      </c>
      <c r="F322" s="12">
        <f>SUMIF(Position!$B$3:$B$21,Trades!D322,Position!$E$3:$E$21)+SUMIF(Position!$K$3:$K$20,Trades!D322,Position!$N$3:$N$20)</f>
        <v>2</v>
      </c>
      <c r="G322" s="13">
        <f t="shared" si="20"/>
        <v>0</v>
      </c>
      <c r="H322" s="11" t="str">
        <f t="shared" si="21"/>
        <v xml:space="preserve">saints </v>
      </c>
      <c r="I322" s="11">
        <f t="shared" si="18"/>
        <v>0</v>
      </c>
      <c r="J322" s="13">
        <f t="shared" si="19"/>
        <v>0</v>
      </c>
    </row>
    <row r="323" spans="1:10" x14ac:dyDescent="0.2">
      <c r="A323" s="14">
        <v>36787</v>
      </c>
      <c r="B323" s="15"/>
      <c r="C323" s="16">
        <v>1.5</v>
      </c>
      <c r="D323" s="17" t="s">
        <v>92</v>
      </c>
      <c r="E323" s="15" t="s">
        <v>59</v>
      </c>
      <c r="F323" s="12">
        <f>SUMIF(Position!$B$3:$B$21,Trades!D323,Position!$E$3:$E$21)+SUMIF(Position!$K$3:$K$20,Trades!D323,Position!$N$3:$N$20)</f>
        <v>0.125</v>
      </c>
      <c r="G323" s="13">
        <f t="shared" si="20"/>
        <v>0</v>
      </c>
      <c r="H323" s="11" t="str">
        <f t="shared" si="21"/>
        <v xml:space="preserve">washington </v>
      </c>
      <c r="I323" s="11">
        <f t="shared" si="18"/>
        <v>0</v>
      </c>
      <c r="J323" s="13">
        <f t="shared" si="19"/>
        <v>0</v>
      </c>
    </row>
    <row r="324" spans="1:10" x14ac:dyDescent="0.2">
      <c r="A324" s="14">
        <v>36787</v>
      </c>
      <c r="B324" s="15"/>
      <c r="C324" s="16">
        <v>1.1000000000000001</v>
      </c>
      <c r="D324" s="17" t="s">
        <v>92</v>
      </c>
      <c r="E324" s="15" t="s">
        <v>59</v>
      </c>
      <c r="F324" s="12">
        <f>SUMIF(Position!$B$3:$B$21,Trades!D324,Position!$E$3:$E$21)+SUMIF(Position!$K$3:$K$20,Trades!D324,Position!$N$3:$N$20)</f>
        <v>0.125</v>
      </c>
      <c r="G324" s="13">
        <f t="shared" si="20"/>
        <v>0</v>
      </c>
      <c r="H324" s="11" t="str">
        <f t="shared" si="21"/>
        <v xml:space="preserve">washington </v>
      </c>
      <c r="I324" s="11">
        <f t="shared" si="18"/>
        <v>0</v>
      </c>
      <c r="J324" s="13">
        <f t="shared" si="19"/>
        <v>0</v>
      </c>
    </row>
    <row r="325" spans="1:10" x14ac:dyDescent="0.2">
      <c r="A325" s="14">
        <v>36787</v>
      </c>
      <c r="B325" s="15"/>
      <c r="C325" s="16">
        <v>1</v>
      </c>
      <c r="D325" s="17" t="s">
        <v>107</v>
      </c>
      <c r="E325" s="15" t="s">
        <v>59</v>
      </c>
      <c r="F325" s="12">
        <f>SUMIF(Position!$B$3:$B$21,Trades!D325,Position!$E$3:$E$21)+SUMIF(Position!$K$3:$K$20,Trades!D325,Position!$N$3:$N$20)</f>
        <v>0</v>
      </c>
      <c r="G325" s="13">
        <f t="shared" si="20"/>
        <v>0</v>
      </c>
      <c r="H325" s="11" t="str">
        <f t="shared" si="21"/>
        <v xml:space="preserve">buffalo </v>
      </c>
      <c r="I325" s="11">
        <f t="shared" si="18"/>
        <v>0</v>
      </c>
      <c r="J325" s="13">
        <f t="shared" si="19"/>
        <v>0</v>
      </c>
    </row>
    <row r="326" spans="1:10" x14ac:dyDescent="0.2">
      <c r="A326" s="14">
        <v>36787</v>
      </c>
      <c r="B326" s="15"/>
      <c r="C326" s="16">
        <v>1</v>
      </c>
      <c r="D326" s="17" t="s">
        <v>107</v>
      </c>
      <c r="E326" s="15" t="s">
        <v>59</v>
      </c>
      <c r="F326" s="12">
        <f>SUMIF(Position!$B$3:$B$21,Trades!D326,Position!$E$3:$E$21)+SUMIF(Position!$K$3:$K$20,Trades!D326,Position!$N$3:$N$20)</f>
        <v>0</v>
      </c>
      <c r="G326" s="13">
        <f t="shared" si="20"/>
        <v>0</v>
      </c>
      <c r="H326" s="11" t="str">
        <f t="shared" si="21"/>
        <v xml:space="preserve">buffalo </v>
      </c>
      <c r="I326" s="11">
        <f t="shared" si="18"/>
        <v>0</v>
      </c>
      <c r="J326" s="13">
        <f t="shared" si="19"/>
        <v>0</v>
      </c>
    </row>
    <row r="327" spans="1:10" x14ac:dyDescent="0.2">
      <c r="A327" s="14">
        <v>36787</v>
      </c>
      <c r="B327" s="15"/>
      <c r="C327" s="16">
        <v>5</v>
      </c>
      <c r="D327" s="17" t="s">
        <v>99</v>
      </c>
      <c r="E327" s="15" t="s">
        <v>59</v>
      </c>
      <c r="F327" s="12">
        <f>SUMIF(Position!$B$3:$B$21,Trades!D327,Position!$E$3:$E$21)+SUMIF(Position!$K$3:$K$20,Trades!D327,Position!$N$3:$N$20)</f>
        <v>1</v>
      </c>
      <c r="G327" s="13">
        <f t="shared" si="20"/>
        <v>0</v>
      </c>
      <c r="H327" s="11" t="str">
        <f t="shared" si="21"/>
        <v xml:space="preserve">miami </v>
      </c>
      <c r="I327" s="11">
        <f t="shared" si="18"/>
        <v>0</v>
      </c>
      <c r="J327" s="13">
        <f t="shared" si="19"/>
        <v>0</v>
      </c>
    </row>
    <row r="328" spans="1:10" x14ac:dyDescent="0.2">
      <c r="A328" s="14">
        <v>36787</v>
      </c>
      <c r="B328" s="15"/>
      <c r="C328" s="16">
        <v>4.5</v>
      </c>
      <c r="D328" s="17" t="s">
        <v>100</v>
      </c>
      <c r="E328" s="15" t="s">
        <v>59</v>
      </c>
      <c r="F328" s="12">
        <f>SUMIF(Position!$B$3:$B$21,Trades!D328,Position!$E$3:$E$21)+SUMIF(Position!$K$3:$K$20,Trades!D328,Position!$N$3:$N$20)</f>
        <v>0.7</v>
      </c>
      <c r="G328" s="13">
        <f t="shared" si="20"/>
        <v>0</v>
      </c>
      <c r="H328" s="11" t="str">
        <f t="shared" si="21"/>
        <v xml:space="preserve">minnesota </v>
      </c>
      <c r="I328" s="11">
        <f t="shared" ref="I328:I391" si="22">B328*C328</f>
        <v>0</v>
      </c>
      <c r="J328" s="13">
        <f t="shared" si="19"/>
        <v>0</v>
      </c>
    </row>
    <row r="329" spans="1:10" x14ac:dyDescent="0.2">
      <c r="A329" s="14">
        <v>36787</v>
      </c>
      <c r="B329" s="15"/>
      <c r="C329" s="16">
        <v>0.2</v>
      </c>
      <c r="D329" s="17" t="s">
        <v>118</v>
      </c>
      <c r="E329" s="15" t="s">
        <v>59</v>
      </c>
      <c r="F329" s="12">
        <f>SUMIF(Position!$B$3:$B$21,Trades!D329,Position!$E$3:$E$21)+SUMIF(Position!$K$3:$K$20,Trades!D329,Position!$N$3:$N$20)</f>
        <v>2</v>
      </c>
      <c r="G329" s="13">
        <f t="shared" si="20"/>
        <v>0</v>
      </c>
      <c r="H329" s="11" t="str">
        <f t="shared" si="21"/>
        <v xml:space="preserve">saints </v>
      </c>
      <c r="I329" s="11">
        <f t="shared" si="22"/>
        <v>0</v>
      </c>
      <c r="J329" s="13">
        <f t="shared" ref="J329:J392" si="23">(30-C329)*B329</f>
        <v>0</v>
      </c>
    </row>
    <row r="330" spans="1:10" x14ac:dyDescent="0.2">
      <c r="A330" s="14">
        <v>36787</v>
      </c>
      <c r="B330" s="15"/>
      <c r="C330" s="16">
        <v>0.8</v>
      </c>
      <c r="D330" s="17" t="s">
        <v>102</v>
      </c>
      <c r="E330" s="15" t="s">
        <v>59</v>
      </c>
      <c r="F330" s="12">
        <f>SUMIF(Position!$B$3:$B$21,Trades!D330,Position!$E$3:$E$21)+SUMIF(Position!$K$3:$K$20,Trades!D330,Position!$N$3:$N$20)</f>
        <v>0</v>
      </c>
      <c r="G330" s="13">
        <f t="shared" ref="G330:G393" si="24">(F330-C330)*B330</f>
        <v>0</v>
      </c>
      <c r="H330" s="11" t="str">
        <f t="shared" ref="H330:H393" si="25">D330&amp;E330</f>
        <v xml:space="preserve">seattle </v>
      </c>
      <c r="I330" s="11">
        <f t="shared" si="22"/>
        <v>0</v>
      </c>
      <c r="J330" s="13">
        <f t="shared" si="23"/>
        <v>0</v>
      </c>
    </row>
    <row r="331" spans="1:10" x14ac:dyDescent="0.2">
      <c r="A331" s="14">
        <v>36787</v>
      </c>
      <c r="B331" s="15"/>
      <c r="C331" s="16">
        <v>1.75</v>
      </c>
      <c r="D331" s="17" t="s">
        <v>112</v>
      </c>
      <c r="E331" s="15" t="s">
        <v>59</v>
      </c>
      <c r="F331" s="12">
        <f>SUMIF(Position!$B$3:$B$21,Trades!D331,Position!$E$3:$E$21)+SUMIF(Position!$K$3:$K$20,Trades!D331,Position!$N$3:$N$20)</f>
        <v>1.625</v>
      </c>
      <c r="G331" s="13">
        <f t="shared" si="24"/>
        <v>0</v>
      </c>
      <c r="H331" s="11" t="str">
        <f t="shared" si="25"/>
        <v xml:space="preserve">tennessee </v>
      </c>
      <c r="I331" s="11">
        <f t="shared" si="22"/>
        <v>0</v>
      </c>
      <c r="J331" s="13">
        <f t="shared" si="23"/>
        <v>0</v>
      </c>
    </row>
    <row r="332" spans="1:10" x14ac:dyDescent="0.2">
      <c r="A332" s="14">
        <v>36787</v>
      </c>
      <c r="B332" s="15"/>
      <c r="C332" s="16">
        <v>1.75</v>
      </c>
      <c r="D332" s="17" t="s">
        <v>112</v>
      </c>
      <c r="E332" s="15" t="s">
        <v>59</v>
      </c>
      <c r="F332" s="12">
        <f>SUMIF(Position!$B$3:$B$21,Trades!D332,Position!$E$3:$E$21)+SUMIF(Position!$K$3:$K$20,Trades!D332,Position!$N$3:$N$20)</f>
        <v>1.625</v>
      </c>
      <c r="G332" s="13">
        <f t="shared" si="24"/>
        <v>0</v>
      </c>
      <c r="H332" s="11" t="str">
        <f t="shared" si="25"/>
        <v xml:space="preserve">tennessee </v>
      </c>
      <c r="I332" s="11">
        <f t="shared" si="22"/>
        <v>0</v>
      </c>
      <c r="J332" s="13">
        <f t="shared" si="23"/>
        <v>0</v>
      </c>
    </row>
    <row r="333" spans="1:10" x14ac:dyDescent="0.2">
      <c r="A333" s="14">
        <v>36787</v>
      </c>
      <c r="B333" s="15"/>
      <c r="C333" s="16">
        <v>1</v>
      </c>
      <c r="D333" s="17" t="s">
        <v>85</v>
      </c>
      <c r="E333" s="15" t="s">
        <v>59</v>
      </c>
      <c r="F333" s="12">
        <f>SUMIF(Position!$B$3:$B$21,Trades!D333,Position!$E$3:$E$21)+SUMIF(Position!$K$3:$K$20,Trades!D333,Position!$N$3:$N$20)</f>
        <v>3.25</v>
      </c>
      <c r="G333" s="13">
        <f t="shared" si="24"/>
        <v>0</v>
      </c>
      <c r="H333" s="11" t="str">
        <f t="shared" si="25"/>
        <v xml:space="preserve">bucks </v>
      </c>
      <c r="I333" s="11">
        <f t="shared" si="22"/>
        <v>0</v>
      </c>
      <c r="J333" s="13">
        <f t="shared" si="23"/>
        <v>0</v>
      </c>
    </row>
    <row r="334" spans="1:10" x14ac:dyDescent="0.2">
      <c r="A334" s="14">
        <v>36787</v>
      </c>
      <c r="B334" s="15"/>
      <c r="C334" s="16">
        <v>1</v>
      </c>
      <c r="D334" s="17" t="s">
        <v>107</v>
      </c>
      <c r="E334" s="15" t="s">
        <v>59</v>
      </c>
      <c r="F334" s="12">
        <f>SUMIF(Position!$B$3:$B$21,Trades!D334,Position!$E$3:$E$21)+SUMIF(Position!$K$3:$K$20,Trades!D334,Position!$N$3:$N$20)</f>
        <v>0</v>
      </c>
      <c r="G334" s="13">
        <f t="shared" si="24"/>
        <v>0</v>
      </c>
      <c r="H334" s="11" t="str">
        <f t="shared" si="25"/>
        <v xml:space="preserve">buffalo </v>
      </c>
      <c r="I334" s="11">
        <f t="shared" si="22"/>
        <v>0</v>
      </c>
      <c r="J334" s="13">
        <f t="shared" si="23"/>
        <v>0</v>
      </c>
    </row>
    <row r="335" spans="1:10" x14ac:dyDescent="0.2">
      <c r="A335" s="14">
        <v>36787</v>
      </c>
      <c r="B335" s="15"/>
      <c r="C335" s="16">
        <v>2.5</v>
      </c>
      <c r="D335" s="17" t="s">
        <v>89</v>
      </c>
      <c r="E335" s="15" t="s">
        <v>59</v>
      </c>
      <c r="F335" s="12">
        <f>SUMIF(Position!$B$3:$B$21,Trades!D335,Position!$E$3:$E$21)+SUMIF(Position!$K$3:$K$20,Trades!D335,Position!$N$3:$N$20)</f>
        <v>0</v>
      </c>
      <c r="G335" s="13">
        <f t="shared" si="24"/>
        <v>0</v>
      </c>
      <c r="H335" s="11" t="str">
        <f t="shared" si="25"/>
        <v xml:space="preserve">dallas </v>
      </c>
      <c r="I335" s="11">
        <f t="shared" si="22"/>
        <v>0</v>
      </c>
      <c r="J335" s="13">
        <f t="shared" si="23"/>
        <v>0</v>
      </c>
    </row>
    <row r="336" spans="1:10" x14ac:dyDescent="0.2">
      <c r="A336" s="14">
        <v>36787</v>
      </c>
      <c r="B336" s="15"/>
      <c r="C336" s="16">
        <v>2.5</v>
      </c>
      <c r="D336" s="17" t="s">
        <v>89</v>
      </c>
      <c r="E336" s="15" t="s">
        <v>59</v>
      </c>
      <c r="F336" s="12">
        <f>SUMIF(Position!$B$3:$B$21,Trades!D336,Position!$E$3:$E$21)+SUMIF(Position!$K$3:$K$20,Trades!D336,Position!$N$3:$N$20)</f>
        <v>0</v>
      </c>
      <c r="G336" s="13">
        <f t="shared" si="24"/>
        <v>0</v>
      </c>
      <c r="H336" s="11" t="str">
        <f t="shared" si="25"/>
        <v xml:space="preserve">dallas </v>
      </c>
      <c r="I336" s="11">
        <f t="shared" si="22"/>
        <v>0</v>
      </c>
      <c r="J336" s="13">
        <f t="shared" si="23"/>
        <v>0</v>
      </c>
    </row>
    <row r="337" spans="1:10" x14ac:dyDescent="0.2">
      <c r="A337" s="14">
        <v>36434</v>
      </c>
      <c r="B337" s="15"/>
      <c r="C337" s="16">
        <v>2.5</v>
      </c>
      <c r="D337" s="17" t="s">
        <v>89</v>
      </c>
      <c r="E337" s="15" t="s">
        <v>59</v>
      </c>
      <c r="F337" s="12">
        <f>SUMIF(Position!$B$3:$B$21,Trades!D337,Position!$E$3:$E$21)+SUMIF(Position!$K$3:$K$20,Trades!D337,Position!$N$3:$N$20)</f>
        <v>0</v>
      </c>
      <c r="G337" s="13">
        <f t="shared" si="24"/>
        <v>0</v>
      </c>
      <c r="H337" s="11" t="str">
        <f t="shared" si="25"/>
        <v xml:space="preserve">dallas </v>
      </c>
      <c r="I337" s="11">
        <f t="shared" si="22"/>
        <v>0</v>
      </c>
      <c r="J337" s="13">
        <f t="shared" si="23"/>
        <v>0</v>
      </c>
    </row>
    <row r="338" spans="1:10" x14ac:dyDescent="0.2">
      <c r="A338" s="14">
        <v>36434</v>
      </c>
      <c r="B338" s="15"/>
      <c r="C338" s="16">
        <v>2.25</v>
      </c>
      <c r="D338" s="17" t="s">
        <v>89</v>
      </c>
      <c r="E338" s="15" t="s">
        <v>59</v>
      </c>
      <c r="F338" s="12">
        <f>SUMIF(Position!$B$3:$B$21,Trades!D338,Position!$E$3:$E$21)+SUMIF(Position!$K$3:$K$20,Trades!D338,Position!$N$3:$N$20)</f>
        <v>0</v>
      </c>
      <c r="G338" s="13">
        <f t="shared" si="24"/>
        <v>0</v>
      </c>
      <c r="H338" s="11" t="str">
        <f t="shared" si="25"/>
        <v xml:space="preserve">dallas </v>
      </c>
      <c r="I338" s="11">
        <f t="shared" si="22"/>
        <v>0</v>
      </c>
      <c r="J338" s="13">
        <f t="shared" si="23"/>
        <v>0</v>
      </c>
    </row>
    <row r="339" spans="1:10" x14ac:dyDescent="0.2">
      <c r="A339" s="14">
        <v>36434</v>
      </c>
      <c r="B339" s="15"/>
      <c r="C339" s="16">
        <v>2.5</v>
      </c>
      <c r="D339" s="17" t="s">
        <v>89</v>
      </c>
      <c r="E339" s="15" t="s">
        <v>59</v>
      </c>
      <c r="F339" s="12">
        <f>SUMIF(Position!$B$3:$B$21,Trades!D339,Position!$E$3:$E$21)+SUMIF(Position!$K$3:$K$20,Trades!D339,Position!$N$3:$N$20)</f>
        <v>0</v>
      </c>
      <c r="G339" s="13">
        <f t="shared" si="24"/>
        <v>0</v>
      </c>
      <c r="H339" s="11" t="str">
        <f t="shared" si="25"/>
        <v xml:space="preserve">dallas </v>
      </c>
      <c r="I339" s="11">
        <f t="shared" si="22"/>
        <v>0</v>
      </c>
      <c r="J339" s="13">
        <f t="shared" si="23"/>
        <v>0</v>
      </c>
    </row>
    <row r="340" spans="1:10" x14ac:dyDescent="0.2">
      <c r="A340" s="14">
        <v>36434</v>
      </c>
      <c r="B340" s="15"/>
      <c r="C340" s="16">
        <v>4.75</v>
      </c>
      <c r="D340" s="17" t="s">
        <v>100</v>
      </c>
      <c r="E340" s="15" t="s">
        <v>59</v>
      </c>
      <c r="F340" s="12">
        <f>SUMIF(Position!$B$3:$B$21,Trades!D340,Position!$E$3:$E$21)+SUMIF(Position!$K$3:$K$20,Trades!D340,Position!$N$3:$N$20)</f>
        <v>0.7</v>
      </c>
      <c r="G340" s="13">
        <f t="shared" si="24"/>
        <v>0</v>
      </c>
      <c r="H340" s="11" t="str">
        <f t="shared" si="25"/>
        <v xml:space="preserve">minnesota </v>
      </c>
      <c r="I340" s="11">
        <f t="shared" si="22"/>
        <v>0</v>
      </c>
      <c r="J340" s="13">
        <f t="shared" si="23"/>
        <v>0</v>
      </c>
    </row>
    <row r="341" spans="1:10" x14ac:dyDescent="0.2">
      <c r="A341" s="14">
        <v>36434</v>
      </c>
      <c r="B341" s="15"/>
      <c r="C341" s="16">
        <v>4.25</v>
      </c>
      <c r="D341" s="17" t="s">
        <v>100</v>
      </c>
      <c r="E341" s="15" t="s">
        <v>59</v>
      </c>
      <c r="F341" s="12">
        <f>SUMIF(Position!$B$3:$B$21,Trades!D341,Position!$E$3:$E$21)+SUMIF(Position!$K$3:$K$20,Trades!D341,Position!$N$3:$N$20)</f>
        <v>0.7</v>
      </c>
      <c r="G341" s="13">
        <f t="shared" si="24"/>
        <v>0</v>
      </c>
      <c r="H341" s="11" t="str">
        <f t="shared" si="25"/>
        <v xml:space="preserve">minnesota </v>
      </c>
      <c r="I341" s="11">
        <f t="shared" si="22"/>
        <v>0</v>
      </c>
      <c r="J341" s="13">
        <f t="shared" si="23"/>
        <v>0</v>
      </c>
    </row>
    <row r="342" spans="1:10" x14ac:dyDescent="0.2">
      <c r="A342" s="14">
        <v>36434</v>
      </c>
      <c r="B342" s="15"/>
      <c r="C342" s="16">
        <v>1</v>
      </c>
      <c r="D342" s="17" t="s">
        <v>111</v>
      </c>
      <c r="E342" s="15" t="s">
        <v>59</v>
      </c>
      <c r="F342" s="12">
        <f>SUMIF(Position!$B$3:$B$21,Trades!D342,Position!$E$3:$E$21)+SUMIF(Position!$K$3:$K$20,Trades!D342,Position!$N$3:$N$20)</f>
        <v>0</v>
      </c>
      <c r="G342" s="13">
        <f t="shared" si="24"/>
        <v>0</v>
      </c>
      <c r="H342" s="11" t="str">
        <f t="shared" si="25"/>
        <v xml:space="preserve">niners </v>
      </c>
      <c r="I342" s="11">
        <f t="shared" si="22"/>
        <v>0</v>
      </c>
      <c r="J342" s="13">
        <f t="shared" si="23"/>
        <v>0</v>
      </c>
    </row>
    <row r="343" spans="1:10" x14ac:dyDescent="0.2">
      <c r="A343" s="14">
        <v>36434</v>
      </c>
      <c r="B343" s="15"/>
      <c r="C343" s="16">
        <v>1</v>
      </c>
      <c r="D343" s="17" t="s">
        <v>111</v>
      </c>
      <c r="E343" s="15" t="s">
        <v>59</v>
      </c>
      <c r="F343" s="12">
        <f>SUMIF(Position!$B$3:$B$21,Trades!D343,Position!$E$3:$E$21)+SUMIF(Position!$K$3:$K$20,Trades!D343,Position!$N$3:$N$20)</f>
        <v>0</v>
      </c>
      <c r="G343" s="13">
        <f t="shared" si="24"/>
        <v>0</v>
      </c>
      <c r="H343" s="11" t="str">
        <f t="shared" si="25"/>
        <v xml:space="preserve">niners </v>
      </c>
      <c r="I343" s="11">
        <f t="shared" si="22"/>
        <v>0</v>
      </c>
      <c r="J343" s="13">
        <f t="shared" si="23"/>
        <v>0</v>
      </c>
    </row>
    <row r="344" spans="1:10" x14ac:dyDescent="0.2">
      <c r="A344" s="14">
        <v>36434</v>
      </c>
      <c r="B344" s="15"/>
      <c r="C344" s="16">
        <v>0.7</v>
      </c>
      <c r="D344" s="17" t="s">
        <v>122</v>
      </c>
      <c r="E344" s="15" t="s">
        <v>59</v>
      </c>
      <c r="F344" s="12">
        <f>SUMIF(Position!$B$3:$B$21,Trades!D344,Position!$E$3:$E$21)+SUMIF(Position!$K$3:$K$20,Trades!D344,Position!$N$3:$N$20)</f>
        <v>3.25</v>
      </c>
      <c r="G344" s="13">
        <f t="shared" si="24"/>
        <v>0</v>
      </c>
      <c r="H344" s="11" t="str">
        <f t="shared" si="25"/>
        <v xml:space="preserve">oakland </v>
      </c>
      <c r="I344" s="11">
        <f t="shared" si="22"/>
        <v>0</v>
      </c>
      <c r="J344" s="13">
        <f t="shared" si="23"/>
        <v>0</v>
      </c>
    </row>
    <row r="345" spans="1:10" x14ac:dyDescent="0.2">
      <c r="A345" s="14">
        <v>36434</v>
      </c>
      <c r="B345" s="15"/>
      <c r="C345" s="16">
        <v>0.8</v>
      </c>
      <c r="D345" s="17" t="s">
        <v>131</v>
      </c>
      <c r="E345" s="15" t="s">
        <v>59</v>
      </c>
      <c r="F345" s="12">
        <f>SUMIF(Position!$B$3:$B$21,Trades!D345,Position!$E$3:$E$21)+SUMIF(Position!$K$3:$K$20,Trades!D345,Position!$N$3:$N$20)</f>
        <v>4.75</v>
      </c>
      <c r="G345" s="13">
        <f t="shared" si="24"/>
        <v>0</v>
      </c>
      <c r="H345" s="11" t="str">
        <f t="shared" si="25"/>
        <v xml:space="preserve">rams </v>
      </c>
      <c r="I345" s="11">
        <f t="shared" si="22"/>
        <v>0</v>
      </c>
      <c r="J345" s="13">
        <f t="shared" si="23"/>
        <v>0</v>
      </c>
    </row>
    <row r="346" spans="1:10" x14ac:dyDescent="0.2">
      <c r="A346" s="14">
        <v>36434</v>
      </c>
      <c r="B346" s="15"/>
      <c r="C346" s="16">
        <v>0.8</v>
      </c>
      <c r="D346" s="17" t="s">
        <v>131</v>
      </c>
      <c r="E346" s="15" t="s">
        <v>59</v>
      </c>
      <c r="F346" s="12">
        <f>SUMIF(Position!$B$3:$B$21,Trades!D346,Position!$E$3:$E$21)+SUMIF(Position!$K$3:$K$20,Trades!D346,Position!$N$3:$N$20)</f>
        <v>4.75</v>
      </c>
      <c r="G346" s="13">
        <f t="shared" si="24"/>
        <v>0</v>
      </c>
      <c r="H346" s="11" t="str">
        <f t="shared" si="25"/>
        <v xml:space="preserve">rams </v>
      </c>
      <c r="I346" s="11">
        <f t="shared" si="22"/>
        <v>0</v>
      </c>
      <c r="J346" s="13">
        <f t="shared" si="23"/>
        <v>0</v>
      </c>
    </row>
    <row r="347" spans="1:10" x14ac:dyDescent="0.2">
      <c r="A347" s="14">
        <v>36434</v>
      </c>
      <c r="B347" s="15"/>
      <c r="C347" s="16">
        <v>0.8</v>
      </c>
      <c r="D347" s="17" t="s">
        <v>131</v>
      </c>
      <c r="E347" s="15" t="s">
        <v>59</v>
      </c>
      <c r="F347" s="12">
        <f>SUMIF(Position!$B$3:$B$21,Trades!D347,Position!$E$3:$E$21)+SUMIF(Position!$K$3:$K$20,Trades!D347,Position!$N$3:$N$20)</f>
        <v>4.75</v>
      </c>
      <c r="G347" s="13">
        <f t="shared" si="24"/>
        <v>0</v>
      </c>
      <c r="H347" s="11" t="str">
        <f t="shared" si="25"/>
        <v xml:space="preserve">rams </v>
      </c>
      <c r="I347" s="11">
        <f t="shared" si="22"/>
        <v>0</v>
      </c>
      <c r="J347" s="13">
        <f t="shared" si="23"/>
        <v>0</v>
      </c>
    </row>
    <row r="348" spans="1:10" x14ac:dyDescent="0.2">
      <c r="A348" s="14">
        <v>36434</v>
      </c>
      <c r="B348" s="15"/>
      <c r="C348" s="16">
        <v>0.8</v>
      </c>
      <c r="D348" s="17" t="s">
        <v>131</v>
      </c>
      <c r="E348" s="15" t="s">
        <v>59</v>
      </c>
      <c r="F348" s="12">
        <f>SUMIF(Position!$B$3:$B$21,Trades!D348,Position!$E$3:$E$21)+SUMIF(Position!$K$3:$K$20,Trades!D348,Position!$N$3:$N$20)</f>
        <v>4.75</v>
      </c>
      <c r="G348" s="13">
        <f t="shared" si="24"/>
        <v>0</v>
      </c>
      <c r="H348" s="11" t="str">
        <f t="shared" si="25"/>
        <v xml:space="preserve">rams </v>
      </c>
      <c r="I348" s="11">
        <f t="shared" si="22"/>
        <v>0</v>
      </c>
      <c r="J348" s="13">
        <f t="shared" si="23"/>
        <v>0</v>
      </c>
    </row>
    <row r="349" spans="1:10" x14ac:dyDescent="0.2">
      <c r="A349" s="14">
        <v>36434</v>
      </c>
      <c r="B349" s="15"/>
      <c r="C349" s="16">
        <v>0.75</v>
      </c>
      <c r="D349" s="17" t="s">
        <v>102</v>
      </c>
      <c r="E349" s="15" t="s">
        <v>59</v>
      </c>
      <c r="F349" s="12">
        <f>SUMIF(Position!$B$3:$B$21,Trades!D349,Position!$E$3:$E$21)+SUMIF(Position!$K$3:$K$20,Trades!D349,Position!$N$3:$N$20)</f>
        <v>0</v>
      </c>
      <c r="G349" s="13">
        <f t="shared" si="24"/>
        <v>0</v>
      </c>
      <c r="H349" s="11" t="str">
        <f t="shared" si="25"/>
        <v xml:space="preserve">seattle </v>
      </c>
      <c r="I349" s="11">
        <f t="shared" si="22"/>
        <v>0</v>
      </c>
      <c r="J349" s="13">
        <f t="shared" si="23"/>
        <v>0</v>
      </c>
    </row>
    <row r="350" spans="1:10" x14ac:dyDescent="0.2">
      <c r="A350" s="14">
        <v>36434</v>
      </c>
      <c r="B350" s="15"/>
      <c r="C350" s="16">
        <v>1.6</v>
      </c>
      <c r="D350" s="17" t="s">
        <v>112</v>
      </c>
      <c r="E350" s="15" t="s">
        <v>59</v>
      </c>
      <c r="F350" s="12">
        <f>SUMIF(Position!$B$3:$B$21,Trades!D350,Position!$E$3:$E$21)+SUMIF(Position!$K$3:$K$20,Trades!D350,Position!$N$3:$N$20)</f>
        <v>1.625</v>
      </c>
      <c r="G350" s="13">
        <f t="shared" si="24"/>
        <v>0</v>
      </c>
      <c r="H350" s="11" t="str">
        <f t="shared" si="25"/>
        <v xml:space="preserve">tennessee </v>
      </c>
      <c r="I350" s="11">
        <f t="shared" si="22"/>
        <v>0</v>
      </c>
      <c r="J350" s="13">
        <f t="shared" si="23"/>
        <v>0</v>
      </c>
    </row>
    <row r="351" spans="1:10" x14ac:dyDescent="0.2">
      <c r="A351" s="14">
        <v>36434</v>
      </c>
      <c r="B351" s="15"/>
      <c r="C351" s="16">
        <v>1.05</v>
      </c>
      <c r="D351" s="17" t="s">
        <v>92</v>
      </c>
      <c r="E351" s="15" t="s">
        <v>59</v>
      </c>
      <c r="F351" s="12">
        <f>SUMIF(Position!$B$3:$B$21,Trades!D351,Position!$E$3:$E$21)+SUMIF(Position!$K$3:$K$20,Trades!D351,Position!$N$3:$N$20)</f>
        <v>0.125</v>
      </c>
      <c r="G351" s="13">
        <f t="shared" si="24"/>
        <v>0</v>
      </c>
      <c r="H351" s="11" t="str">
        <f t="shared" si="25"/>
        <v xml:space="preserve">washington </v>
      </c>
      <c r="I351" s="11">
        <f t="shared" si="22"/>
        <v>0</v>
      </c>
      <c r="J351" s="13">
        <f t="shared" si="23"/>
        <v>0</v>
      </c>
    </row>
    <row r="352" spans="1:10" x14ac:dyDescent="0.2">
      <c r="A352" s="14">
        <v>36436</v>
      </c>
      <c r="B352" s="15"/>
      <c r="C352" s="16">
        <v>0.2</v>
      </c>
      <c r="D352" s="17" t="s">
        <v>82</v>
      </c>
      <c r="E352" s="15" t="s">
        <v>59</v>
      </c>
      <c r="F352" s="12">
        <f>SUMIF(Position!$B$3:$B$21,Trades!D352,Position!$E$3:$E$21)+SUMIF(Position!$K$3:$K$20,Trades!D352,Position!$N$3:$N$20)</f>
        <v>0</v>
      </c>
      <c r="G352" s="13">
        <f t="shared" si="24"/>
        <v>0</v>
      </c>
      <c r="H352" s="11" t="str">
        <f t="shared" si="25"/>
        <v xml:space="preserve">arizona </v>
      </c>
      <c r="I352" s="11">
        <f t="shared" si="22"/>
        <v>0</v>
      </c>
      <c r="J352" s="13">
        <f t="shared" si="23"/>
        <v>0</v>
      </c>
    </row>
    <row r="353" spans="1:10" x14ac:dyDescent="0.2">
      <c r="A353" s="14">
        <v>36436</v>
      </c>
      <c r="B353" s="15"/>
      <c r="C353" s="16">
        <v>0.3</v>
      </c>
      <c r="D353" s="17" t="s">
        <v>84</v>
      </c>
      <c r="E353" s="15" t="s">
        <v>59</v>
      </c>
      <c r="F353" s="12">
        <f>SUMIF(Position!$B$3:$B$21,Trades!D353,Position!$E$3:$E$21)+SUMIF(Position!$K$3:$K$20,Trades!D353,Position!$N$3:$N$20)</f>
        <v>0</v>
      </c>
      <c r="G353" s="13">
        <f t="shared" si="24"/>
        <v>0</v>
      </c>
      <c r="H353" s="11" t="str">
        <f t="shared" si="25"/>
        <v xml:space="preserve">atlanta </v>
      </c>
      <c r="I353" s="11">
        <f t="shared" si="22"/>
        <v>0</v>
      </c>
      <c r="J353" s="13">
        <f t="shared" si="23"/>
        <v>0</v>
      </c>
    </row>
    <row r="354" spans="1:10" x14ac:dyDescent="0.2">
      <c r="A354" s="14">
        <v>36436</v>
      </c>
      <c r="B354" s="15"/>
      <c r="C354" s="16">
        <v>1</v>
      </c>
      <c r="D354" s="17" t="s">
        <v>85</v>
      </c>
      <c r="E354" s="15" t="s">
        <v>59</v>
      </c>
      <c r="F354" s="12">
        <f>SUMIF(Position!$B$3:$B$21,Trades!D354,Position!$E$3:$E$21)+SUMIF(Position!$K$3:$K$20,Trades!D354,Position!$N$3:$N$20)</f>
        <v>3.25</v>
      </c>
      <c r="G354" s="13">
        <f t="shared" si="24"/>
        <v>0</v>
      </c>
      <c r="H354" s="11" t="str">
        <f t="shared" si="25"/>
        <v xml:space="preserve">bucks </v>
      </c>
      <c r="I354" s="11">
        <f t="shared" si="22"/>
        <v>0</v>
      </c>
      <c r="J354" s="13">
        <f t="shared" si="23"/>
        <v>0</v>
      </c>
    </row>
    <row r="355" spans="1:10" x14ac:dyDescent="0.2">
      <c r="A355" s="14">
        <v>36436</v>
      </c>
      <c r="B355" s="15"/>
      <c r="C355" s="16">
        <v>0.6</v>
      </c>
      <c r="D355" s="17" t="s">
        <v>85</v>
      </c>
      <c r="E355" s="15" t="s">
        <v>59</v>
      </c>
      <c r="F355" s="12">
        <f>SUMIF(Position!$B$3:$B$21,Trades!D355,Position!$E$3:$E$21)+SUMIF(Position!$K$3:$K$20,Trades!D355,Position!$N$3:$N$20)</f>
        <v>3.25</v>
      </c>
      <c r="G355" s="13">
        <f t="shared" si="24"/>
        <v>0</v>
      </c>
      <c r="H355" s="11" t="str">
        <f t="shared" si="25"/>
        <v xml:space="preserve">bucks </v>
      </c>
      <c r="I355" s="11">
        <f t="shared" si="22"/>
        <v>0</v>
      </c>
      <c r="J355" s="13">
        <f t="shared" si="23"/>
        <v>0</v>
      </c>
    </row>
    <row r="356" spans="1:10" x14ac:dyDescent="0.2">
      <c r="A356" s="14">
        <v>36436</v>
      </c>
      <c r="B356" s="15"/>
      <c r="C356" s="16">
        <v>1</v>
      </c>
      <c r="D356" s="17" t="s">
        <v>107</v>
      </c>
      <c r="E356" s="15" t="s">
        <v>59</v>
      </c>
      <c r="F356" s="12">
        <f>SUMIF(Position!$B$3:$B$21,Trades!D356,Position!$E$3:$E$21)+SUMIF(Position!$K$3:$K$20,Trades!D356,Position!$N$3:$N$20)</f>
        <v>0</v>
      </c>
      <c r="G356" s="13">
        <f t="shared" si="24"/>
        <v>0</v>
      </c>
      <c r="H356" s="11" t="str">
        <f t="shared" si="25"/>
        <v xml:space="preserve">buffalo </v>
      </c>
      <c r="I356" s="11">
        <f t="shared" si="22"/>
        <v>0</v>
      </c>
      <c r="J356" s="13">
        <f t="shared" si="23"/>
        <v>0</v>
      </c>
    </row>
    <row r="357" spans="1:10" x14ac:dyDescent="0.2">
      <c r="A357" s="14">
        <v>36436</v>
      </c>
      <c r="B357" s="15"/>
      <c r="C357" s="16">
        <v>1.5</v>
      </c>
      <c r="D357" s="17" t="s">
        <v>107</v>
      </c>
      <c r="E357" s="15" t="s">
        <v>59</v>
      </c>
      <c r="F357" s="12">
        <f>SUMIF(Position!$B$3:$B$21,Trades!D357,Position!$E$3:$E$21)+SUMIF(Position!$K$3:$K$20,Trades!D357,Position!$N$3:$N$20)</f>
        <v>0</v>
      </c>
      <c r="G357" s="13">
        <f t="shared" si="24"/>
        <v>0</v>
      </c>
      <c r="H357" s="11" t="str">
        <f t="shared" si="25"/>
        <v xml:space="preserve">buffalo </v>
      </c>
      <c r="I357" s="11">
        <f t="shared" si="22"/>
        <v>0</v>
      </c>
      <c r="J357" s="13">
        <f t="shared" si="23"/>
        <v>0</v>
      </c>
    </row>
    <row r="358" spans="1:10" x14ac:dyDescent="0.2">
      <c r="A358" s="14">
        <v>36436</v>
      </c>
      <c r="B358" s="15"/>
      <c r="C358" s="16">
        <v>1.6</v>
      </c>
      <c r="D358" s="17" t="s">
        <v>107</v>
      </c>
      <c r="E358" s="15" t="s">
        <v>59</v>
      </c>
      <c r="F358" s="12">
        <f>SUMIF(Position!$B$3:$B$21,Trades!D358,Position!$E$3:$E$21)+SUMIF(Position!$K$3:$K$20,Trades!D358,Position!$N$3:$N$20)</f>
        <v>0</v>
      </c>
      <c r="G358" s="13">
        <f t="shared" si="24"/>
        <v>0</v>
      </c>
      <c r="H358" s="11" t="str">
        <f t="shared" si="25"/>
        <v xml:space="preserve">buffalo </v>
      </c>
      <c r="I358" s="11">
        <f t="shared" si="22"/>
        <v>0</v>
      </c>
      <c r="J358" s="13">
        <f t="shared" si="23"/>
        <v>0</v>
      </c>
    </row>
    <row r="359" spans="1:10" x14ac:dyDescent="0.2">
      <c r="A359" s="14">
        <v>36436</v>
      </c>
      <c r="B359" s="15"/>
      <c r="C359" s="16">
        <v>1.85</v>
      </c>
      <c r="D359" s="17" t="s">
        <v>107</v>
      </c>
      <c r="E359" s="15" t="s">
        <v>59</v>
      </c>
      <c r="F359" s="12">
        <f>SUMIF(Position!$B$3:$B$21,Trades!D359,Position!$E$3:$E$21)+SUMIF(Position!$K$3:$K$20,Trades!D359,Position!$N$3:$N$20)</f>
        <v>0</v>
      </c>
      <c r="G359" s="13">
        <f t="shared" si="24"/>
        <v>0</v>
      </c>
      <c r="H359" s="11" t="str">
        <f t="shared" si="25"/>
        <v xml:space="preserve">buffalo </v>
      </c>
      <c r="I359" s="11">
        <f t="shared" si="22"/>
        <v>0</v>
      </c>
      <c r="J359" s="13">
        <f t="shared" si="23"/>
        <v>0</v>
      </c>
    </row>
    <row r="360" spans="1:10" x14ac:dyDescent="0.2">
      <c r="A360" s="14">
        <v>36436</v>
      </c>
      <c r="B360" s="15"/>
      <c r="C360" s="16">
        <v>2</v>
      </c>
      <c r="D360" s="17" t="s">
        <v>107</v>
      </c>
      <c r="E360" s="15" t="s">
        <v>59</v>
      </c>
      <c r="F360" s="12">
        <f>SUMIF(Position!$B$3:$B$21,Trades!D360,Position!$E$3:$E$21)+SUMIF(Position!$K$3:$K$20,Trades!D360,Position!$N$3:$N$20)</f>
        <v>0</v>
      </c>
      <c r="G360" s="13">
        <f t="shared" si="24"/>
        <v>0</v>
      </c>
      <c r="H360" s="11" t="str">
        <f t="shared" si="25"/>
        <v xml:space="preserve">buffalo </v>
      </c>
      <c r="I360" s="11">
        <f t="shared" si="22"/>
        <v>0</v>
      </c>
      <c r="J360" s="13">
        <f t="shared" si="23"/>
        <v>0</v>
      </c>
    </row>
    <row r="361" spans="1:10" x14ac:dyDescent="0.2">
      <c r="A361" s="14">
        <v>36436</v>
      </c>
      <c r="B361" s="15"/>
      <c r="C361" s="16">
        <v>0.8</v>
      </c>
      <c r="D361" s="17" t="s">
        <v>107</v>
      </c>
      <c r="E361" s="15" t="s">
        <v>59</v>
      </c>
      <c r="F361" s="12">
        <f>SUMIF(Position!$B$3:$B$21,Trades!D361,Position!$E$3:$E$21)+SUMIF(Position!$K$3:$K$20,Trades!D361,Position!$N$3:$N$20)</f>
        <v>0</v>
      </c>
      <c r="G361" s="13">
        <f t="shared" si="24"/>
        <v>0</v>
      </c>
      <c r="H361" s="11" t="str">
        <f t="shared" si="25"/>
        <v xml:space="preserve">buffalo </v>
      </c>
      <c r="I361" s="11">
        <f t="shared" si="22"/>
        <v>0</v>
      </c>
      <c r="J361" s="13">
        <f t="shared" si="23"/>
        <v>0</v>
      </c>
    </row>
    <row r="362" spans="1:10" x14ac:dyDescent="0.2">
      <c r="A362" s="14">
        <v>36436</v>
      </c>
      <c r="B362" s="15"/>
      <c r="C362" s="16">
        <v>1</v>
      </c>
      <c r="D362" s="17" t="s">
        <v>107</v>
      </c>
      <c r="E362" s="15" t="s">
        <v>59</v>
      </c>
      <c r="F362" s="12">
        <f>SUMIF(Position!$B$3:$B$21,Trades!D362,Position!$E$3:$E$21)+SUMIF(Position!$K$3:$K$20,Trades!D362,Position!$N$3:$N$20)</f>
        <v>0</v>
      </c>
      <c r="G362" s="13">
        <f t="shared" si="24"/>
        <v>0</v>
      </c>
      <c r="H362" s="11" t="str">
        <f t="shared" si="25"/>
        <v xml:space="preserve">buffalo </v>
      </c>
      <c r="I362" s="11">
        <f t="shared" si="22"/>
        <v>0</v>
      </c>
      <c r="J362" s="13">
        <f t="shared" si="23"/>
        <v>0</v>
      </c>
    </row>
    <row r="363" spans="1:10" x14ac:dyDescent="0.2">
      <c r="A363" s="14">
        <v>36436</v>
      </c>
      <c r="B363" s="15"/>
      <c r="C363" s="16">
        <v>0.8</v>
      </c>
      <c r="D363" s="17" t="s">
        <v>107</v>
      </c>
      <c r="E363" s="15" t="s">
        <v>59</v>
      </c>
      <c r="F363" s="12">
        <f>SUMIF(Position!$B$3:$B$21,Trades!D363,Position!$E$3:$E$21)+SUMIF(Position!$K$3:$K$20,Trades!D363,Position!$N$3:$N$20)</f>
        <v>0</v>
      </c>
      <c r="G363" s="13">
        <f t="shared" si="24"/>
        <v>0</v>
      </c>
      <c r="H363" s="11" t="str">
        <f t="shared" si="25"/>
        <v xml:space="preserve">buffalo </v>
      </c>
      <c r="I363" s="11">
        <f t="shared" si="22"/>
        <v>0</v>
      </c>
      <c r="J363" s="13">
        <f t="shared" si="23"/>
        <v>0</v>
      </c>
    </row>
    <row r="364" spans="1:10" x14ac:dyDescent="0.2">
      <c r="A364" s="14">
        <v>36436</v>
      </c>
      <c r="B364" s="15"/>
      <c r="C364" s="16">
        <v>1</v>
      </c>
      <c r="D364" s="17" t="s">
        <v>107</v>
      </c>
      <c r="E364" s="15" t="s">
        <v>59</v>
      </c>
      <c r="F364" s="12">
        <f>SUMIF(Position!$B$3:$B$21,Trades!D364,Position!$E$3:$E$21)+SUMIF(Position!$K$3:$K$20,Trades!D364,Position!$N$3:$N$20)</f>
        <v>0</v>
      </c>
      <c r="G364" s="13">
        <f t="shared" si="24"/>
        <v>0</v>
      </c>
      <c r="H364" s="11" t="str">
        <f t="shared" si="25"/>
        <v xml:space="preserve">buffalo </v>
      </c>
      <c r="I364" s="11">
        <f t="shared" si="22"/>
        <v>0</v>
      </c>
      <c r="J364" s="13">
        <f t="shared" si="23"/>
        <v>0</v>
      </c>
    </row>
    <row r="365" spans="1:10" x14ac:dyDescent="0.2">
      <c r="A365" s="14">
        <v>36436</v>
      </c>
      <c r="B365" s="15"/>
      <c r="C365" s="16">
        <v>0.2</v>
      </c>
      <c r="D365" s="17" t="s">
        <v>86</v>
      </c>
      <c r="E365" s="15" t="s">
        <v>59</v>
      </c>
      <c r="F365" s="12">
        <f>SUMIF(Position!$B$3:$B$21,Trades!D365,Position!$E$3:$E$21)+SUMIF(Position!$K$3:$K$20,Trades!D365,Position!$N$3:$N$20)</f>
        <v>0</v>
      </c>
      <c r="G365" s="13">
        <f t="shared" si="24"/>
        <v>0</v>
      </c>
      <c r="H365" s="11" t="str">
        <f t="shared" si="25"/>
        <v xml:space="preserve">carolina </v>
      </c>
      <c r="I365" s="11">
        <f t="shared" si="22"/>
        <v>0</v>
      </c>
      <c r="J365" s="13">
        <f t="shared" si="23"/>
        <v>0</v>
      </c>
    </row>
    <row r="366" spans="1:10" x14ac:dyDescent="0.2">
      <c r="A366" s="14">
        <v>36436</v>
      </c>
      <c r="B366" s="15"/>
      <c r="C366" s="16">
        <v>0.1</v>
      </c>
      <c r="D366" s="17" t="s">
        <v>95</v>
      </c>
      <c r="E366" s="15" t="s">
        <v>59</v>
      </c>
      <c r="F366" s="12">
        <f>SUMIF(Position!$B$3:$B$21,Trades!D366,Position!$E$3:$E$21)+SUMIF(Position!$K$3:$K$20,Trades!D366,Position!$N$3:$N$20)</f>
        <v>0</v>
      </c>
      <c r="G366" s="13">
        <f t="shared" si="24"/>
        <v>0</v>
      </c>
      <c r="H366" s="11" t="str">
        <f t="shared" si="25"/>
        <v xml:space="preserve">chicago </v>
      </c>
      <c r="I366" s="11">
        <f t="shared" si="22"/>
        <v>0</v>
      </c>
      <c r="J366" s="13">
        <f t="shared" si="23"/>
        <v>0</v>
      </c>
    </row>
    <row r="367" spans="1:10" x14ac:dyDescent="0.2">
      <c r="A367" s="14">
        <v>36436</v>
      </c>
      <c r="B367" s="15"/>
      <c r="C367" s="16">
        <v>2.6</v>
      </c>
      <c r="D367" s="17" t="s">
        <v>89</v>
      </c>
      <c r="E367" s="15" t="s">
        <v>59</v>
      </c>
      <c r="F367" s="12">
        <f>SUMIF(Position!$B$3:$B$21,Trades!D367,Position!$E$3:$E$21)+SUMIF(Position!$K$3:$K$20,Trades!D367,Position!$N$3:$N$20)</f>
        <v>0</v>
      </c>
      <c r="G367" s="13">
        <f t="shared" si="24"/>
        <v>0</v>
      </c>
      <c r="H367" s="11" t="str">
        <f t="shared" si="25"/>
        <v xml:space="preserve">dallas </v>
      </c>
      <c r="I367" s="11">
        <f t="shared" si="22"/>
        <v>0</v>
      </c>
      <c r="J367" s="13">
        <f t="shared" si="23"/>
        <v>0</v>
      </c>
    </row>
    <row r="368" spans="1:10" x14ac:dyDescent="0.2">
      <c r="A368" s="14">
        <v>36436</v>
      </c>
      <c r="B368" s="15"/>
      <c r="C368" s="16">
        <v>3</v>
      </c>
      <c r="D368" s="17" t="s">
        <v>89</v>
      </c>
      <c r="E368" s="15" t="s">
        <v>59</v>
      </c>
      <c r="F368" s="12">
        <f>SUMIF(Position!$B$3:$B$21,Trades!D368,Position!$E$3:$E$21)+SUMIF(Position!$K$3:$K$20,Trades!D368,Position!$N$3:$N$20)</f>
        <v>0</v>
      </c>
      <c r="G368" s="13">
        <f t="shared" si="24"/>
        <v>0</v>
      </c>
      <c r="H368" s="11" t="str">
        <f t="shared" si="25"/>
        <v xml:space="preserve">dallas </v>
      </c>
      <c r="I368" s="11">
        <f t="shared" si="22"/>
        <v>0</v>
      </c>
      <c r="J368" s="13">
        <f t="shared" si="23"/>
        <v>0</v>
      </c>
    </row>
    <row r="369" spans="1:10" x14ac:dyDescent="0.2">
      <c r="A369" s="14">
        <v>36436</v>
      </c>
      <c r="B369" s="15"/>
      <c r="C369" s="16">
        <v>3.25</v>
      </c>
      <c r="D369" s="17" t="s">
        <v>89</v>
      </c>
      <c r="E369" s="15" t="s">
        <v>59</v>
      </c>
      <c r="F369" s="12">
        <f>SUMIF(Position!$B$3:$B$21,Trades!D369,Position!$E$3:$E$21)+SUMIF(Position!$K$3:$K$20,Trades!D369,Position!$N$3:$N$20)</f>
        <v>0</v>
      </c>
      <c r="G369" s="13">
        <f t="shared" si="24"/>
        <v>0</v>
      </c>
      <c r="H369" s="11" t="str">
        <f t="shared" si="25"/>
        <v xml:space="preserve">dallas </v>
      </c>
      <c r="I369" s="11">
        <f t="shared" si="22"/>
        <v>0</v>
      </c>
      <c r="J369" s="13">
        <f t="shared" si="23"/>
        <v>0</v>
      </c>
    </row>
    <row r="370" spans="1:10" x14ac:dyDescent="0.2">
      <c r="A370" s="14">
        <v>36436</v>
      </c>
      <c r="B370" s="15"/>
      <c r="C370" s="16">
        <v>3</v>
      </c>
      <c r="D370" s="17" t="s">
        <v>89</v>
      </c>
      <c r="E370" s="15" t="s">
        <v>59</v>
      </c>
      <c r="F370" s="12">
        <f>SUMIF(Position!$B$3:$B$21,Trades!D370,Position!$E$3:$E$21)+SUMIF(Position!$K$3:$K$20,Trades!D370,Position!$N$3:$N$20)</f>
        <v>0</v>
      </c>
      <c r="G370" s="13">
        <f t="shared" si="24"/>
        <v>0</v>
      </c>
      <c r="H370" s="11" t="str">
        <f t="shared" si="25"/>
        <v xml:space="preserve">dallas </v>
      </c>
      <c r="I370" s="11">
        <f t="shared" si="22"/>
        <v>0</v>
      </c>
      <c r="J370" s="13">
        <f t="shared" si="23"/>
        <v>0</v>
      </c>
    </row>
    <row r="371" spans="1:10" x14ac:dyDescent="0.2">
      <c r="A371" s="14">
        <v>36436</v>
      </c>
      <c r="B371" s="15"/>
      <c r="C371" s="16">
        <v>3</v>
      </c>
      <c r="D371" s="17" t="s">
        <v>89</v>
      </c>
      <c r="E371" s="15" t="s">
        <v>59</v>
      </c>
      <c r="F371" s="12">
        <f>SUMIF(Position!$B$3:$B$21,Trades!D371,Position!$E$3:$E$21)+SUMIF(Position!$K$3:$K$20,Trades!D371,Position!$N$3:$N$20)</f>
        <v>0</v>
      </c>
      <c r="G371" s="13">
        <f t="shared" si="24"/>
        <v>0</v>
      </c>
      <c r="H371" s="11" t="str">
        <f t="shared" si="25"/>
        <v xml:space="preserve">dallas </v>
      </c>
      <c r="I371" s="11">
        <f t="shared" si="22"/>
        <v>0</v>
      </c>
      <c r="J371" s="13">
        <f t="shared" si="23"/>
        <v>0</v>
      </c>
    </row>
    <row r="372" spans="1:10" x14ac:dyDescent="0.2">
      <c r="A372" s="14">
        <v>36436</v>
      </c>
      <c r="B372" s="15"/>
      <c r="C372" s="16">
        <v>3</v>
      </c>
      <c r="D372" s="17" t="s">
        <v>89</v>
      </c>
      <c r="E372" s="15" t="s">
        <v>59</v>
      </c>
      <c r="F372" s="12">
        <f>SUMIF(Position!$B$3:$B$21,Trades!D372,Position!$E$3:$E$21)+SUMIF(Position!$K$3:$K$20,Trades!D372,Position!$N$3:$N$20)</f>
        <v>0</v>
      </c>
      <c r="G372" s="13">
        <f t="shared" si="24"/>
        <v>0</v>
      </c>
      <c r="H372" s="11" t="str">
        <f t="shared" si="25"/>
        <v xml:space="preserve">dallas </v>
      </c>
      <c r="I372" s="11">
        <f t="shared" si="22"/>
        <v>0</v>
      </c>
      <c r="J372" s="13">
        <f t="shared" si="23"/>
        <v>0</v>
      </c>
    </row>
    <row r="373" spans="1:10" x14ac:dyDescent="0.2">
      <c r="A373" s="14">
        <v>36436</v>
      </c>
      <c r="B373" s="15"/>
      <c r="C373" s="16">
        <v>3</v>
      </c>
      <c r="D373" s="17" t="s">
        <v>89</v>
      </c>
      <c r="E373" s="15" t="s">
        <v>59</v>
      </c>
      <c r="F373" s="12">
        <f>SUMIF(Position!$B$3:$B$21,Trades!D373,Position!$E$3:$E$21)+SUMIF(Position!$K$3:$K$20,Trades!D373,Position!$N$3:$N$20)</f>
        <v>0</v>
      </c>
      <c r="G373" s="13">
        <f t="shared" si="24"/>
        <v>0</v>
      </c>
      <c r="H373" s="11" t="str">
        <f t="shared" si="25"/>
        <v xml:space="preserve">dallas </v>
      </c>
      <c r="I373" s="11">
        <f t="shared" si="22"/>
        <v>0</v>
      </c>
      <c r="J373" s="13">
        <f t="shared" si="23"/>
        <v>0</v>
      </c>
    </row>
    <row r="374" spans="1:10" x14ac:dyDescent="0.2">
      <c r="A374" s="14">
        <v>36436</v>
      </c>
      <c r="B374" s="15"/>
      <c r="C374" s="16">
        <v>0.05</v>
      </c>
      <c r="D374" s="17" t="s">
        <v>90</v>
      </c>
      <c r="E374" s="15" t="s">
        <v>59</v>
      </c>
      <c r="F374" s="12">
        <f>SUMIF(Position!$B$3:$B$21,Trades!D374,Position!$E$3:$E$21)+SUMIF(Position!$K$3:$K$20,Trades!D374,Position!$N$3:$N$20)</f>
        <v>0</v>
      </c>
      <c r="G374" s="13">
        <f t="shared" si="24"/>
        <v>0</v>
      </c>
      <c r="H374" s="11" t="str">
        <f t="shared" si="25"/>
        <v xml:space="preserve">detroit </v>
      </c>
      <c r="I374" s="11">
        <f t="shared" si="22"/>
        <v>0</v>
      </c>
      <c r="J374" s="13">
        <f t="shared" si="23"/>
        <v>0</v>
      </c>
    </row>
    <row r="375" spans="1:10" x14ac:dyDescent="0.2">
      <c r="A375" s="14">
        <v>36436</v>
      </c>
      <c r="B375" s="15"/>
      <c r="C375" s="16">
        <v>0.75</v>
      </c>
      <c r="D375" s="17" t="s">
        <v>91</v>
      </c>
      <c r="E375" s="15" t="s">
        <v>59</v>
      </c>
      <c r="F375" s="12">
        <f>SUMIF(Position!$B$3:$B$21,Trades!D375,Position!$E$3:$E$21)+SUMIF(Position!$K$3:$K$20,Trades!D375,Position!$N$3:$N$20)</f>
        <v>0.5</v>
      </c>
      <c r="G375" s="13">
        <f t="shared" si="24"/>
        <v>0</v>
      </c>
      <c r="H375" s="11" t="str">
        <f t="shared" si="25"/>
        <v xml:space="preserve">giants </v>
      </c>
      <c r="I375" s="11">
        <f t="shared" si="22"/>
        <v>0</v>
      </c>
      <c r="J375" s="13">
        <f t="shared" si="23"/>
        <v>0</v>
      </c>
    </row>
    <row r="376" spans="1:10" x14ac:dyDescent="0.2">
      <c r="A376" s="14">
        <v>36436</v>
      </c>
      <c r="B376" s="15"/>
      <c r="C376" s="16">
        <v>5.25</v>
      </c>
      <c r="D376" s="17" t="s">
        <v>98</v>
      </c>
      <c r="E376" s="15" t="s">
        <v>59</v>
      </c>
      <c r="F376" s="12">
        <f>SUMIF(Position!$B$3:$B$21,Trades!D376,Position!$E$3:$E$21)+SUMIF(Position!$K$3:$K$20,Trades!D376,Position!$N$3:$N$20)</f>
        <v>0.5</v>
      </c>
      <c r="G376" s="13">
        <f t="shared" si="24"/>
        <v>0</v>
      </c>
      <c r="H376" s="11" t="str">
        <f t="shared" si="25"/>
        <v xml:space="preserve">jacksonville </v>
      </c>
      <c r="I376" s="11">
        <f t="shared" si="22"/>
        <v>0</v>
      </c>
      <c r="J376" s="13">
        <f t="shared" si="23"/>
        <v>0</v>
      </c>
    </row>
    <row r="377" spans="1:10" x14ac:dyDescent="0.2">
      <c r="A377" s="14">
        <v>36436</v>
      </c>
      <c r="B377" s="15"/>
      <c r="C377" s="16">
        <v>5</v>
      </c>
      <c r="D377" s="17" t="s">
        <v>98</v>
      </c>
      <c r="E377" s="15" t="s">
        <v>59</v>
      </c>
      <c r="F377" s="12">
        <f>SUMIF(Position!$B$3:$B$21,Trades!D377,Position!$E$3:$E$21)+SUMIF(Position!$K$3:$K$20,Trades!D377,Position!$N$3:$N$20)</f>
        <v>0.5</v>
      </c>
      <c r="G377" s="13">
        <f t="shared" si="24"/>
        <v>0</v>
      </c>
      <c r="H377" s="11" t="str">
        <f t="shared" si="25"/>
        <v xml:space="preserve">jacksonville </v>
      </c>
      <c r="I377" s="11">
        <f t="shared" si="22"/>
        <v>0</v>
      </c>
      <c r="J377" s="13">
        <f t="shared" si="23"/>
        <v>0</v>
      </c>
    </row>
    <row r="378" spans="1:10" x14ac:dyDescent="0.2">
      <c r="A378" s="14">
        <v>36436</v>
      </c>
      <c r="B378" s="15"/>
      <c r="C378" s="16">
        <v>4.75</v>
      </c>
      <c r="D378" s="17" t="s">
        <v>98</v>
      </c>
      <c r="E378" s="15" t="s">
        <v>59</v>
      </c>
      <c r="F378" s="12">
        <f>SUMIF(Position!$B$3:$B$21,Trades!D378,Position!$E$3:$E$21)+SUMIF(Position!$K$3:$K$20,Trades!D378,Position!$N$3:$N$20)</f>
        <v>0.5</v>
      </c>
      <c r="G378" s="13">
        <f t="shared" si="24"/>
        <v>0</v>
      </c>
      <c r="H378" s="11" t="str">
        <f t="shared" si="25"/>
        <v xml:space="preserve">jacksonville </v>
      </c>
      <c r="I378" s="11">
        <f t="shared" si="22"/>
        <v>0</v>
      </c>
      <c r="J378" s="13">
        <f t="shared" si="23"/>
        <v>0</v>
      </c>
    </row>
    <row r="379" spans="1:10" x14ac:dyDescent="0.2">
      <c r="A379" s="14">
        <v>36436</v>
      </c>
      <c r="B379" s="15"/>
      <c r="C379" s="16">
        <v>4.75</v>
      </c>
      <c r="D379" s="17" t="s">
        <v>99</v>
      </c>
      <c r="E379" s="15" t="s">
        <v>59</v>
      </c>
      <c r="F379" s="12">
        <f>SUMIF(Position!$B$3:$B$21,Trades!D379,Position!$E$3:$E$21)+SUMIF(Position!$K$3:$K$20,Trades!D379,Position!$N$3:$N$20)</f>
        <v>1</v>
      </c>
      <c r="G379" s="13">
        <f t="shared" si="24"/>
        <v>0</v>
      </c>
      <c r="H379" s="11" t="str">
        <f t="shared" si="25"/>
        <v xml:space="preserve">miami </v>
      </c>
      <c r="I379" s="11">
        <f t="shared" si="22"/>
        <v>0</v>
      </c>
      <c r="J379" s="13">
        <f t="shared" si="23"/>
        <v>0</v>
      </c>
    </row>
    <row r="380" spans="1:10" x14ac:dyDescent="0.2">
      <c r="A380" s="14">
        <v>36436</v>
      </c>
      <c r="B380" s="15"/>
      <c r="C380" s="16">
        <v>4.5</v>
      </c>
      <c r="D380" s="17" t="s">
        <v>99</v>
      </c>
      <c r="E380" s="15" t="s">
        <v>59</v>
      </c>
      <c r="F380" s="12">
        <f>SUMIF(Position!$B$3:$B$21,Trades!D380,Position!$E$3:$E$21)+SUMIF(Position!$K$3:$K$20,Trades!D380,Position!$N$3:$N$20)</f>
        <v>1</v>
      </c>
      <c r="G380" s="13">
        <f t="shared" si="24"/>
        <v>0</v>
      </c>
      <c r="H380" s="11" t="str">
        <f t="shared" si="25"/>
        <v xml:space="preserve">miami </v>
      </c>
      <c r="I380" s="11">
        <f t="shared" si="22"/>
        <v>0</v>
      </c>
      <c r="J380" s="13">
        <f t="shared" si="23"/>
        <v>0</v>
      </c>
    </row>
    <row r="381" spans="1:10" x14ac:dyDescent="0.2">
      <c r="A381" s="14">
        <v>36436</v>
      </c>
      <c r="B381" s="15"/>
      <c r="C381" s="16">
        <v>4.75</v>
      </c>
      <c r="D381" s="17" t="s">
        <v>99</v>
      </c>
      <c r="E381" s="15" t="s">
        <v>59</v>
      </c>
      <c r="F381" s="12">
        <f>SUMIF(Position!$B$3:$B$21,Trades!D381,Position!$E$3:$E$21)+SUMIF(Position!$K$3:$K$20,Trades!D381,Position!$N$3:$N$20)</f>
        <v>1</v>
      </c>
      <c r="G381" s="13">
        <f t="shared" si="24"/>
        <v>0</v>
      </c>
      <c r="H381" s="11" t="str">
        <f t="shared" si="25"/>
        <v xml:space="preserve">miami </v>
      </c>
      <c r="I381" s="11">
        <f t="shared" si="22"/>
        <v>0</v>
      </c>
      <c r="J381" s="13">
        <f t="shared" si="23"/>
        <v>0</v>
      </c>
    </row>
    <row r="382" spans="1:10" x14ac:dyDescent="0.2">
      <c r="A382" s="14">
        <v>36436</v>
      </c>
      <c r="B382" s="15"/>
      <c r="C382" s="16">
        <v>4.3499999999999996</v>
      </c>
      <c r="D382" s="17" t="s">
        <v>100</v>
      </c>
      <c r="E382" s="15" t="s">
        <v>59</v>
      </c>
      <c r="F382" s="12">
        <f>SUMIF(Position!$B$3:$B$21,Trades!D382,Position!$E$3:$E$21)+SUMIF(Position!$K$3:$K$20,Trades!D382,Position!$N$3:$N$20)</f>
        <v>0.7</v>
      </c>
      <c r="G382" s="13">
        <f t="shared" si="24"/>
        <v>0</v>
      </c>
      <c r="H382" s="11" t="str">
        <f t="shared" si="25"/>
        <v xml:space="preserve">minnesota </v>
      </c>
      <c r="I382" s="11">
        <f t="shared" si="22"/>
        <v>0</v>
      </c>
      <c r="J382" s="13">
        <f t="shared" si="23"/>
        <v>0</v>
      </c>
    </row>
    <row r="383" spans="1:10" x14ac:dyDescent="0.2">
      <c r="A383" s="14">
        <v>36436</v>
      </c>
      <c r="B383" s="15"/>
      <c r="C383" s="16">
        <v>4.75</v>
      </c>
      <c r="D383" s="17" t="s">
        <v>100</v>
      </c>
      <c r="E383" s="15" t="s">
        <v>59</v>
      </c>
      <c r="F383" s="12">
        <f>SUMIF(Position!$B$3:$B$21,Trades!D383,Position!$E$3:$E$21)+SUMIF(Position!$K$3:$K$20,Trades!D383,Position!$N$3:$N$20)</f>
        <v>0.7</v>
      </c>
      <c r="G383" s="13">
        <f t="shared" si="24"/>
        <v>0</v>
      </c>
      <c r="H383" s="11" t="str">
        <f t="shared" si="25"/>
        <v xml:space="preserve">minnesota </v>
      </c>
      <c r="I383" s="11">
        <f t="shared" si="22"/>
        <v>0</v>
      </c>
      <c r="J383" s="13">
        <f t="shared" si="23"/>
        <v>0</v>
      </c>
    </row>
    <row r="384" spans="1:10" x14ac:dyDescent="0.2">
      <c r="A384" s="14">
        <v>36436</v>
      </c>
      <c r="B384" s="15"/>
      <c r="C384" s="16">
        <v>4.5</v>
      </c>
      <c r="D384" s="17" t="s">
        <v>100</v>
      </c>
      <c r="E384" s="15" t="s">
        <v>59</v>
      </c>
      <c r="F384" s="12">
        <f>SUMIF(Position!$B$3:$B$21,Trades!D384,Position!$E$3:$E$21)+SUMIF(Position!$K$3:$K$20,Trades!D384,Position!$N$3:$N$20)</f>
        <v>0.7</v>
      </c>
      <c r="G384" s="13">
        <f t="shared" si="24"/>
        <v>0</v>
      </c>
      <c r="H384" s="11" t="str">
        <f t="shared" si="25"/>
        <v xml:space="preserve">minnesota </v>
      </c>
      <c r="I384" s="11">
        <f t="shared" si="22"/>
        <v>0</v>
      </c>
      <c r="J384" s="13">
        <f t="shared" si="23"/>
        <v>0</v>
      </c>
    </row>
    <row r="385" spans="1:10" x14ac:dyDescent="0.2">
      <c r="A385" s="14">
        <v>36436</v>
      </c>
      <c r="B385" s="15"/>
      <c r="C385" s="16">
        <v>4.5</v>
      </c>
      <c r="D385" s="17" t="s">
        <v>100</v>
      </c>
      <c r="E385" s="15" t="s">
        <v>59</v>
      </c>
      <c r="F385" s="12">
        <f>SUMIF(Position!$B$3:$B$21,Trades!D385,Position!$E$3:$E$21)+SUMIF(Position!$K$3:$K$20,Trades!D385,Position!$N$3:$N$20)</f>
        <v>0.7</v>
      </c>
      <c r="G385" s="13">
        <f t="shared" si="24"/>
        <v>0</v>
      </c>
      <c r="H385" s="11" t="str">
        <f t="shared" si="25"/>
        <v xml:space="preserve">minnesota </v>
      </c>
      <c r="I385" s="11">
        <f t="shared" si="22"/>
        <v>0</v>
      </c>
      <c r="J385" s="13">
        <f t="shared" si="23"/>
        <v>0</v>
      </c>
    </row>
    <row r="386" spans="1:10" x14ac:dyDescent="0.2">
      <c r="A386" s="14">
        <v>36436</v>
      </c>
      <c r="B386" s="15"/>
      <c r="C386" s="16">
        <v>1.35</v>
      </c>
      <c r="D386" s="17" t="s">
        <v>111</v>
      </c>
      <c r="E386" s="15" t="s">
        <v>59</v>
      </c>
      <c r="F386" s="12">
        <f>SUMIF(Position!$B$3:$B$21,Trades!D386,Position!$E$3:$E$21)+SUMIF(Position!$K$3:$K$20,Trades!D386,Position!$N$3:$N$20)</f>
        <v>0</v>
      </c>
      <c r="G386" s="13">
        <f t="shared" si="24"/>
        <v>0</v>
      </c>
      <c r="H386" s="11" t="str">
        <f t="shared" si="25"/>
        <v xml:space="preserve">niners </v>
      </c>
      <c r="I386" s="11">
        <f t="shared" si="22"/>
        <v>0</v>
      </c>
      <c r="J386" s="13">
        <f t="shared" si="23"/>
        <v>0</v>
      </c>
    </row>
    <row r="387" spans="1:10" x14ac:dyDescent="0.2">
      <c r="A387" s="14">
        <v>36436</v>
      </c>
      <c r="B387" s="15"/>
      <c r="C387" s="16">
        <v>1.3</v>
      </c>
      <c r="D387" s="17" t="s">
        <v>111</v>
      </c>
      <c r="E387" s="15" t="s">
        <v>59</v>
      </c>
      <c r="F387" s="12">
        <f>SUMIF(Position!$B$3:$B$21,Trades!D387,Position!$E$3:$E$21)+SUMIF(Position!$K$3:$K$20,Trades!D387,Position!$N$3:$N$20)</f>
        <v>0</v>
      </c>
      <c r="G387" s="13">
        <f t="shared" si="24"/>
        <v>0</v>
      </c>
      <c r="H387" s="11" t="str">
        <f t="shared" si="25"/>
        <v xml:space="preserve">niners </v>
      </c>
      <c r="I387" s="11">
        <f t="shared" si="22"/>
        <v>0</v>
      </c>
      <c r="J387" s="13">
        <f t="shared" si="23"/>
        <v>0</v>
      </c>
    </row>
    <row r="388" spans="1:10" x14ac:dyDescent="0.2">
      <c r="A388" s="14">
        <v>36436</v>
      </c>
      <c r="B388" s="15"/>
      <c r="C388" s="16">
        <v>1.4</v>
      </c>
      <c r="D388" s="17" t="s">
        <v>111</v>
      </c>
      <c r="E388" s="15" t="s">
        <v>59</v>
      </c>
      <c r="F388" s="12">
        <f>SUMIF(Position!$B$3:$B$21,Trades!D388,Position!$E$3:$E$21)+SUMIF(Position!$K$3:$K$20,Trades!D388,Position!$N$3:$N$20)</f>
        <v>0</v>
      </c>
      <c r="G388" s="13">
        <f t="shared" si="24"/>
        <v>0</v>
      </c>
      <c r="H388" s="11" t="str">
        <f t="shared" si="25"/>
        <v xml:space="preserve">niners </v>
      </c>
      <c r="I388" s="11">
        <f t="shared" si="22"/>
        <v>0</v>
      </c>
      <c r="J388" s="13">
        <f t="shared" si="23"/>
        <v>0</v>
      </c>
    </row>
    <row r="389" spans="1:10" x14ac:dyDescent="0.2">
      <c r="A389" s="14">
        <v>36436</v>
      </c>
      <c r="B389" s="15"/>
      <c r="C389" s="16">
        <v>1.05</v>
      </c>
      <c r="D389" s="17" t="s">
        <v>101</v>
      </c>
      <c r="E389" s="15" t="s">
        <v>59</v>
      </c>
      <c r="F389" s="12">
        <f>SUMIF(Position!$B$3:$B$21,Trades!D389,Position!$E$3:$E$21)+SUMIF(Position!$K$3:$K$20,Trades!D389,Position!$N$3:$N$20)</f>
        <v>1.125</v>
      </c>
      <c r="G389" s="13">
        <f t="shared" si="24"/>
        <v>0</v>
      </c>
      <c r="H389" s="11" t="str">
        <f t="shared" si="25"/>
        <v xml:space="preserve">packers </v>
      </c>
      <c r="I389" s="11">
        <f t="shared" si="22"/>
        <v>0</v>
      </c>
      <c r="J389" s="13">
        <f t="shared" si="23"/>
        <v>0</v>
      </c>
    </row>
    <row r="390" spans="1:10" x14ac:dyDescent="0.2">
      <c r="A390" s="14">
        <v>36436</v>
      </c>
      <c r="B390" s="15"/>
      <c r="C390" s="16">
        <v>3.5</v>
      </c>
      <c r="D390" s="17" t="s">
        <v>101</v>
      </c>
      <c r="E390" s="15" t="s">
        <v>59</v>
      </c>
      <c r="F390" s="12">
        <f>SUMIF(Position!$B$3:$B$21,Trades!D390,Position!$E$3:$E$21)+SUMIF(Position!$K$3:$K$20,Trades!D390,Position!$N$3:$N$20)</f>
        <v>1.125</v>
      </c>
      <c r="G390" s="13">
        <f t="shared" si="24"/>
        <v>0</v>
      </c>
      <c r="H390" s="11" t="str">
        <f t="shared" si="25"/>
        <v xml:space="preserve">packers </v>
      </c>
      <c r="I390" s="11">
        <f t="shared" si="22"/>
        <v>0</v>
      </c>
      <c r="J390" s="13">
        <f t="shared" si="23"/>
        <v>0</v>
      </c>
    </row>
    <row r="391" spans="1:10" x14ac:dyDescent="0.2">
      <c r="A391" s="14">
        <v>36436</v>
      </c>
      <c r="B391" s="15"/>
      <c r="C391" s="16">
        <v>3.5</v>
      </c>
      <c r="D391" s="17" t="s">
        <v>101</v>
      </c>
      <c r="E391" s="15" t="s">
        <v>59</v>
      </c>
      <c r="F391" s="12">
        <f>SUMIF(Position!$B$3:$B$21,Trades!D391,Position!$E$3:$E$21)+SUMIF(Position!$K$3:$K$20,Trades!D391,Position!$N$3:$N$20)</f>
        <v>1.125</v>
      </c>
      <c r="G391" s="13">
        <f t="shared" si="24"/>
        <v>0</v>
      </c>
      <c r="H391" s="11" t="str">
        <f t="shared" si="25"/>
        <v xml:space="preserve">packers </v>
      </c>
      <c r="I391" s="11">
        <f t="shared" si="22"/>
        <v>0</v>
      </c>
      <c r="J391" s="13">
        <f t="shared" si="23"/>
        <v>0</v>
      </c>
    </row>
    <row r="392" spans="1:10" x14ac:dyDescent="0.2">
      <c r="A392" s="14">
        <v>36436</v>
      </c>
      <c r="B392" s="15"/>
      <c r="C392" s="16">
        <v>3.5</v>
      </c>
      <c r="D392" s="17" t="s">
        <v>101</v>
      </c>
      <c r="E392" s="15" t="s">
        <v>59</v>
      </c>
      <c r="F392" s="12">
        <f>SUMIF(Position!$B$3:$B$21,Trades!D392,Position!$E$3:$E$21)+SUMIF(Position!$K$3:$K$20,Trades!D392,Position!$N$3:$N$20)</f>
        <v>1.125</v>
      </c>
      <c r="G392" s="13">
        <f t="shared" si="24"/>
        <v>0</v>
      </c>
      <c r="H392" s="11" t="str">
        <f t="shared" si="25"/>
        <v xml:space="preserve">packers </v>
      </c>
      <c r="I392" s="11">
        <f t="shared" ref="I392:I455" si="26">B392*C392</f>
        <v>0</v>
      </c>
      <c r="J392" s="13">
        <f t="shared" si="23"/>
        <v>0</v>
      </c>
    </row>
    <row r="393" spans="1:10" x14ac:dyDescent="0.2">
      <c r="A393" s="14">
        <v>36436</v>
      </c>
      <c r="B393" s="15"/>
      <c r="C393" s="16">
        <v>1.25</v>
      </c>
      <c r="D393" s="17" t="s">
        <v>110</v>
      </c>
      <c r="E393" s="15" t="s">
        <v>59</v>
      </c>
      <c r="F393" s="12">
        <f>SUMIF(Position!$B$3:$B$21,Trades!D393,Position!$E$3:$E$21)+SUMIF(Position!$K$3:$K$20,Trades!D393,Position!$N$3:$N$20)</f>
        <v>0</v>
      </c>
      <c r="G393" s="13">
        <f t="shared" si="24"/>
        <v>0</v>
      </c>
      <c r="H393" s="11" t="str">
        <f t="shared" si="25"/>
        <v xml:space="preserve">pats </v>
      </c>
      <c r="I393" s="11">
        <f t="shared" si="26"/>
        <v>0</v>
      </c>
      <c r="J393" s="13">
        <f t="shared" ref="J393:J456" si="27">(30-C393)*B393</f>
        <v>0</v>
      </c>
    </row>
    <row r="394" spans="1:10" x14ac:dyDescent="0.2">
      <c r="A394" s="14">
        <v>36436</v>
      </c>
      <c r="B394" s="15"/>
      <c r="C394" s="16">
        <v>0.85</v>
      </c>
      <c r="D394" s="17" t="s">
        <v>110</v>
      </c>
      <c r="E394" s="15" t="s">
        <v>59</v>
      </c>
      <c r="F394" s="12">
        <f>SUMIF(Position!$B$3:$B$21,Trades!D394,Position!$E$3:$E$21)+SUMIF(Position!$K$3:$K$20,Trades!D394,Position!$N$3:$N$20)</f>
        <v>0</v>
      </c>
      <c r="G394" s="13">
        <f t="shared" ref="G394:G457" si="28">(F394-C394)*B394</f>
        <v>0</v>
      </c>
      <c r="H394" s="11" t="str">
        <f t="shared" ref="H394:H457" si="29">D394&amp;E394</f>
        <v xml:space="preserve">pats </v>
      </c>
      <c r="I394" s="11">
        <f t="shared" si="26"/>
        <v>0</v>
      </c>
      <c r="J394" s="13">
        <f t="shared" si="27"/>
        <v>0</v>
      </c>
    </row>
    <row r="395" spans="1:10" x14ac:dyDescent="0.2">
      <c r="A395" s="14">
        <v>36436</v>
      </c>
      <c r="B395" s="15"/>
      <c r="C395" s="16">
        <v>0.05</v>
      </c>
      <c r="D395" s="17" t="s">
        <v>117</v>
      </c>
      <c r="E395" s="15" t="s">
        <v>59</v>
      </c>
      <c r="F395" s="12">
        <f>SUMIF(Position!$B$3:$B$21,Trades!D395,Position!$E$3:$E$21)+SUMIF(Position!$K$3:$K$20,Trades!D395,Position!$N$3:$N$20)</f>
        <v>1.125</v>
      </c>
      <c r="G395" s="13">
        <f t="shared" si="28"/>
        <v>0</v>
      </c>
      <c r="H395" s="11" t="str">
        <f t="shared" si="29"/>
        <v xml:space="preserve">philadelphia </v>
      </c>
      <c r="I395" s="11">
        <f t="shared" si="26"/>
        <v>0</v>
      </c>
      <c r="J395" s="13">
        <f t="shared" si="27"/>
        <v>0</v>
      </c>
    </row>
    <row r="396" spans="1:10" x14ac:dyDescent="0.2">
      <c r="A396" s="14">
        <v>36436</v>
      </c>
      <c r="B396" s="15"/>
      <c r="C396" s="16">
        <v>0.75</v>
      </c>
      <c r="D396" s="120" t="s">
        <v>131</v>
      </c>
      <c r="E396" s="15" t="s">
        <v>59</v>
      </c>
      <c r="F396" s="12">
        <f>SUMIF(Position!$B$3:$B$21,Trades!D396,Position!$E$3:$E$21)+SUMIF(Position!$K$3:$K$20,Trades!D396,Position!$N$3:$N$20)</f>
        <v>4.75</v>
      </c>
      <c r="G396" s="13">
        <f t="shared" si="28"/>
        <v>0</v>
      </c>
      <c r="H396" s="11" t="str">
        <f t="shared" si="29"/>
        <v xml:space="preserve">rams </v>
      </c>
      <c r="I396" s="11">
        <f t="shared" si="26"/>
        <v>0</v>
      </c>
      <c r="J396" s="13">
        <f t="shared" si="27"/>
        <v>0</v>
      </c>
    </row>
    <row r="397" spans="1:10" x14ac:dyDescent="0.2">
      <c r="A397" s="14">
        <v>36436</v>
      </c>
      <c r="B397" s="15"/>
      <c r="C397" s="16">
        <v>0.1</v>
      </c>
      <c r="D397" s="17" t="s">
        <v>118</v>
      </c>
      <c r="E397" s="15" t="s">
        <v>59</v>
      </c>
      <c r="F397" s="12">
        <f>SUMIF(Position!$B$3:$B$21,Trades!D397,Position!$E$3:$E$21)+SUMIF(Position!$K$3:$K$20,Trades!D397,Position!$N$3:$N$20)</f>
        <v>2</v>
      </c>
      <c r="G397" s="13">
        <f t="shared" si="28"/>
        <v>0</v>
      </c>
      <c r="H397" s="11" t="str">
        <f t="shared" si="29"/>
        <v xml:space="preserve">saints </v>
      </c>
      <c r="I397" s="11">
        <f t="shared" si="26"/>
        <v>0</v>
      </c>
      <c r="J397" s="13">
        <f t="shared" si="27"/>
        <v>0</v>
      </c>
    </row>
    <row r="398" spans="1:10" x14ac:dyDescent="0.2">
      <c r="A398" s="14">
        <v>36436</v>
      </c>
      <c r="B398" s="15"/>
      <c r="C398" s="16">
        <v>1.8</v>
      </c>
      <c r="D398" s="17" t="s">
        <v>112</v>
      </c>
      <c r="E398" s="15" t="s">
        <v>59</v>
      </c>
      <c r="F398" s="12">
        <f>SUMIF(Position!$B$3:$B$21,Trades!D398,Position!$E$3:$E$21)+SUMIF(Position!$K$3:$K$20,Trades!D398,Position!$N$3:$N$20)</f>
        <v>1.625</v>
      </c>
      <c r="G398" s="13">
        <f t="shared" si="28"/>
        <v>0</v>
      </c>
      <c r="H398" s="11" t="str">
        <f t="shared" si="29"/>
        <v xml:space="preserve">tennessee </v>
      </c>
      <c r="I398" s="11">
        <f t="shared" si="26"/>
        <v>0</v>
      </c>
      <c r="J398" s="13">
        <f t="shared" si="27"/>
        <v>0</v>
      </c>
    </row>
    <row r="399" spans="1:10" x14ac:dyDescent="0.2">
      <c r="A399" s="14">
        <v>36436</v>
      </c>
      <c r="B399" s="15"/>
      <c r="C399" s="16">
        <v>2</v>
      </c>
      <c r="D399" s="17" t="s">
        <v>112</v>
      </c>
      <c r="E399" s="15" t="s">
        <v>59</v>
      </c>
      <c r="F399" s="12">
        <f>SUMIF(Position!$B$3:$B$21,Trades!D399,Position!$E$3:$E$21)+SUMIF(Position!$K$3:$K$20,Trades!D399,Position!$N$3:$N$20)</f>
        <v>1.625</v>
      </c>
      <c r="G399" s="13">
        <f t="shared" si="28"/>
        <v>0</v>
      </c>
      <c r="H399" s="11" t="str">
        <f t="shared" si="29"/>
        <v xml:space="preserve">tennessee </v>
      </c>
      <c r="I399" s="11">
        <f t="shared" si="26"/>
        <v>0</v>
      </c>
      <c r="J399" s="13">
        <f t="shared" si="27"/>
        <v>0</v>
      </c>
    </row>
    <row r="400" spans="1:10" x14ac:dyDescent="0.2">
      <c r="A400" s="14">
        <v>36436</v>
      </c>
      <c r="B400" s="15"/>
      <c r="C400" s="16">
        <v>1.4</v>
      </c>
      <c r="D400" s="17" t="s">
        <v>112</v>
      </c>
      <c r="E400" s="15" t="s">
        <v>59</v>
      </c>
      <c r="F400" s="12">
        <f>SUMIF(Position!$B$3:$B$21,Trades!D400,Position!$E$3:$E$21)+SUMIF(Position!$K$3:$K$20,Trades!D400,Position!$N$3:$N$20)</f>
        <v>1.625</v>
      </c>
      <c r="G400" s="13">
        <f t="shared" si="28"/>
        <v>0</v>
      </c>
      <c r="H400" s="11" t="str">
        <f t="shared" si="29"/>
        <v xml:space="preserve">tennessee </v>
      </c>
      <c r="I400" s="11">
        <f t="shared" si="26"/>
        <v>0</v>
      </c>
      <c r="J400" s="13">
        <f t="shared" si="27"/>
        <v>0</v>
      </c>
    </row>
    <row r="401" spans="1:10" x14ac:dyDescent="0.2">
      <c r="A401" s="14">
        <v>36436</v>
      </c>
      <c r="B401" s="15"/>
      <c r="C401" s="16">
        <v>1.5</v>
      </c>
      <c r="D401" s="17" t="s">
        <v>112</v>
      </c>
      <c r="E401" s="15" t="s">
        <v>59</v>
      </c>
      <c r="F401" s="12">
        <f>SUMIF(Position!$B$3:$B$21,Trades!D401,Position!$E$3:$E$21)+SUMIF(Position!$K$3:$K$20,Trades!D401,Position!$N$3:$N$20)</f>
        <v>1.625</v>
      </c>
      <c r="G401" s="13">
        <f t="shared" si="28"/>
        <v>0</v>
      </c>
      <c r="H401" s="11" t="str">
        <f t="shared" si="29"/>
        <v xml:space="preserve">tennessee </v>
      </c>
      <c r="I401" s="11">
        <f t="shared" si="26"/>
        <v>0</v>
      </c>
      <c r="J401" s="13">
        <f t="shared" si="27"/>
        <v>0</v>
      </c>
    </row>
    <row r="402" spans="1:10" x14ac:dyDescent="0.2">
      <c r="A402" s="14">
        <v>36436</v>
      </c>
      <c r="B402" s="15"/>
      <c r="C402" s="16">
        <v>1.2</v>
      </c>
      <c r="D402" s="17" t="s">
        <v>112</v>
      </c>
      <c r="E402" s="15" t="s">
        <v>59</v>
      </c>
      <c r="F402" s="12">
        <f>SUMIF(Position!$B$3:$B$21,Trades!D402,Position!$E$3:$E$21)+SUMIF(Position!$K$3:$K$20,Trades!D402,Position!$N$3:$N$20)</f>
        <v>1.625</v>
      </c>
      <c r="G402" s="13">
        <f t="shared" si="28"/>
        <v>0</v>
      </c>
      <c r="H402" s="11" t="str">
        <f t="shared" si="29"/>
        <v xml:space="preserve">tennessee </v>
      </c>
      <c r="I402" s="11">
        <f t="shared" si="26"/>
        <v>0</v>
      </c>
      <c r="J402" s="13">
        <f t="shared" si="27"/>
        <v>0</v>
      </c>
    </row>
    <row r="403" spans="1:10" x14ac:dyDescent="0.2">
      <c r="A403" s="14">
        <v>36436</v>
      </c>
      <c r="B403" s="15"/>
      <c r="C403" s="16">
        <v>1.6</v>
      </c>
      <c r="D403" s="17" t="s">
        <v>112</v>
      </c>
      <c r="E403" s="15" t="s">
        <v>59</v>
      </c>
      <c r="F403" s="12">
        <f>SUMIF(Position!$B$3:$B$21,Trades!D403,Position!$E$3:$E$21)+SUMIF(Position!$K$3:$K$20,Trades!D403,Position!$N$3:$N$20)</f>
        <v>1.625</v>
      </c>
      <c r="G403" s="13">
        <f t="shared" si="28"/>
        <v>0</v>
      </c>
      <c r="H403" s="11" t="str">
        <f t="shared" si="29"/>
        <v xml:space="preserve">tennessee </v>
      </c>
      <c r="I403" s="11">
        <f t="shared" si="26"/>
        <v>0</v>
      </c>
      <c r="J403" s="13">
        <f t="shared" si="27"/>
        <v>0</v>
      </c>
    </row>
    <row r="404" spans="1:10" x14ac:dyDescent="0.2">
      <c r="A404" s="14">
        <v>36436</v>
      </c>
      <c r="B404" s="15"/>
      <c r="C404" s="16">
        <v>1.6</v>
      </c>
      <c r="D404" s="17" t="s">
        <v>112</v>
      </c>
      <c r="E404" s="15" t="s">
        <v>59</v>
      </c>
      <c r="F404" s="12">
        <f>SUMIF(Position!$B$3:$B$21,Trades!D404,Position!$E$3:$E$21)+SUMIF(Position!$K$3:$K$20,Trades!D404,Position!$N$3:$N$20)</f>
        <v>1.625</v>
      </c>
      <c r="G404" s="13">
        <f t="shared" si="28"/>
        <v>0</v>
      </c>
      <c r="H404" s="11" t="str">
        <f t="shared" si="29"/>
        <v xml:space="preserve">tennessee </v>
      </c>
      <c r="I404" s="11">
        <f t="shared" si="26"/>
        <v>0</v>
      </c>
      <c r="J404" s="13">
        <f t="shared" si="27"/>
        <v>0</v>
      </c>
    </row>
    <row r="405" spans="1:10" x14ac:dyDescent="0.2">
      <c r="A405" s="14">
        <v>36436</v>
      </c>
      <c r="B405" s="15"/>
      <c r="C405" s="16">
        <v>1.5</v>
      </c>
      <c r="D405" s="17" t="s">
        <v>112</v>
      </c>
      <c r="E405" s="15" t="s">
        <v>59</v>
      </c>
      <c r="F405" s="12">
        <f>SUMIF(Position!$B$3:$B$21,Trades!D405,Position!$E$3:$E$21)+SUMIF(Position!$K$3:$K$20,Trades!D405,Position!$N$3:$N$20)</f>
        <v>1.625</v>
      </c>
      <c r="G405" s="13">
        <f t="shared" si="28"/>
        <v>0</v>
      </c>
      <c r="H405" s="11" t="str">
        <f t="shared" si="29"/>
        <v xml:space="preserve">tennessee </v>
      </c>
      <c r="I405" s="11">
        <f t="shared" si="26"/>
        <v>0</v>
      </c>
      <c r="J405" s="13">
        <f t="shared" si="27"/>
        <v>0</v>
      </c>
    </row>
    <row r="406" spans="1:10" x14ac:dyDescent="0.2">
      <c r="A406" s="14">
        <v>36436</v>
      </c>
      <c r="B406" s="15"/>
      <c r="C406" s="16">
        <v>1.25</v>
      </c>
      <c r="D406" s="17" t="s">
        <v>92</v>
      </c>
      <c r="E406" s="15" t="s">
        <v>59</v>
      </c>
      <c r="F406" s="12">
        <f>SUMIF(Position!$B$3:$B$21,Trades!D406,Position!$E$3:$E$21)+SUMIF(Position!$K$3:$K$20,Trades!D406,Position!$N$3:$N$20)</f>
        <v>0.125</v>
      </c>
      <c r="G406" s="13">
        <f t="shared" si="28"/>
        <v>0</v>
      </c>
      <c r="H406" s="11" t="str">
        <f t="shared" si="29"/>
        <v xml:space="preserve">washington </v>
      </c>
      <c r="I406" s="11">
        <f t="shared" si="26"/>
        <v>0</v>
      </c>
      <c r="J406" s="13">
        <f t="shared" si="27"/>
        <v>0</v>
      </c>
    </row>
    <row r="407" spans="1:10" x14ac:dyDescent="0.2">
      <c r="A407" s="14">
        <v>36436</v>
      </c>
      <c r="B407" s="15"/>
      <c r="C407" s="16">
        <v>2</v>
      </c>
      <c r="D407" s="17" t="s">
        <v>92</v>
      </c>
      <c r="E407" s="15" t="s">
        <v>59</v>
      </c>
      <c r="F407" s="12">
        <f>SUMIF(Position!$B$3:$B$21,Trades!D407,Position!$E$3:$E$21)+SUMIF(Position!$K$3:$K$20,Trades!D407,Position!$N$3:$N$20)</f>
        <v>0.125</v>
      </c>
      <c r="G407" s="13">
        <f t="shared" si="28"/>
        <v>0</v>
      </c>
      <c r="H407" s="11" t="str">
        <f t="shared" si="29"/>
        <v xml:space="preserve">washington </v>
      </c>
      <c r="I407" s="11">
        <f t="shared" si="26"/>
        <v>0</v>
      </c>
      <c r="J407" s="13">
        <f t="shared" si="27"/>
        <v>0</v>
      </c>
    </row>
    <row r="408" spans="1:10" x14ac:dyDescent="0.2">
      <c r="A408" s="14">
        <v>36436</v>
      </c>
      <c r="B408" s="15"/>
      <c r="C408" s="16">
        <v>1.25</v>
      </c>
      <c r="D408" s="17" t="s">
        <v>92</v>
      </c>
      <c r="E408" s="15" t="s">
        <v>59</v>
      </c>
      <c r="F408" s="12">
        <f>SUMIF(Position!$B$3:$B$21,Trades!D408,Position!$E$3:$E$21)+SUMIF(Position!$K$3:$K$20,Trades!D408,Position!$N$3:$N$20)</f>
        <v>0.125</v>
      </c>
      <c r="G408" s="13">
        <f t="shared" si="28"/>
        <v>0</v>
      </c>
      <c r="H408" s="11" t="str">
        <f t="shared" si="29"/>
        <v xml:space="preserve">washington </v>
      </c>
      <c r="I408" s="11">
        <f t="shared" si="26"/>
        <v>0</v>
      </c>
      <c r="J408" s="13">
        <f t="shared" si="27"/>
        <v>0</v>
      </c>
    </row>
    <row r="409" spans="1:10" x14ac:dyDescent="0.2">
      <c r="A409" s="14">
        <v>36438</v>
      </c>
      <c r="B409" s="15"/>
      <c r="C409" s="16">
        <v>1.5</v>
      </c>
      <c r="D409" s="17" t="s">
        <v>107</v>
      </c>
      <c r="E409" s="15" t="s">
        <v>59</v>
      </c>
      <c r="F409" s="12">
        <f>SUMIF(Position!$B$3:$B$21,Trades!D409,Position!$E$3:$E$21)+SUMIF(Position!$K$3:$K$20,Trades!D409,Position!$N$3:$N$20)</f>
        <v>0</v>
      </c>
      <c r="G409" s="13">
        <f t="shared" si="28"/>
        <v>0</v>
      </c>
      <c r="H409" s="11" t="str">
        <f t="shared" si="29"/>
        <v xml:space="preserve">buffalo </v>
      </c>
      <c r="I409" s="11">
        <f t="shared" si="26"/>
        <v>0</v>
      </c>
      <c r="J409" s="13">
        <f t="shared" si="27"/>
        <v>0</v>
      </c>
    </row>
    <row r="410" spans="1:10" x14ac:dyDescent="0.2">
      <c r="A410" s="14">
        <v>36438</v>
      </c>
      <c r="B410" s="15"/>
      <c r="C410" s="16">
        <v>1.75</v>
      </c>
      <c r="D410" s="17" t="s">
        <v>107</v>
      </c>
      <c r="E410" s="15" t="s">
        <v>59</v>
      </c>
      <c r="F410" s="12">
        <f>SUMIF(Position!$B$3:$B$21,Trades!D410,Position!$E$3:$E$21)+SUMIF(Position!$K$3:$K$20,Trades!D410,Position!$N$3:$N$20)</f>
        <v>0</v>
      </c>
      <c r="G410" s="13">
        <f t="shared" si="28"/>
        <v>0</v>
      </c>
      <c r="H410" s="11" t="str">
        <f t="shared" si="29"/>
        <v xml:space="preserve">buffalo </v>
      </c>
      <c r="I410" s="11">
        <f t="shared" si="26"/>
        <v>0</v>
      </c>
      <c r="J410" s="13">
        <f t="shared" si="27"/>
        <v>0</v>
      </c>
    </row>
    <row r="411" spans="1:10" x14ac:dyDescent="0.2">
      <c r="A411" s="14">
        <v>36438</v>
      </c>
      <c r="B411" s="15"/>
      <c r="C411" s="16">
        <v>1.9</v>
      </c>
      <c r="D411" s="17" t="s">
        <v>107</v>
      </c>
      <c r="E411" s="15" t="s">
        <v>59</v>
      </c>
      <c r="F411" s="12">
        <f>SUMIF(Position!$B$3:$B$21,Trades!D411,Position!$E$3:$E$21)+SUMIF(Position!$K$3:$K$20,Trades!D411,Position!$N$3:$N$20)</f>
        <v>0</v>
      </c>
      <c r="G411" s="13">
        <f t="shared" si="28"/>
        <v>0</v>
      </c>
      <c r="H411" s="11" t="str">
        <f t="shared" si="29"/>
        <v xml:space="preserve">buffalo </v>
      </c>
      <c r="I411" s="11">
        <f t="shared" si="26"/>
        <v>0</v>
      </c>
      <c r="J411" s="13">
        <f t="shared" si="27"/>
        <v>0</v>
      </c>
    </row>
    <row r="412" spans="1:10" x14ac:dyDescent="0.2">
      <c r="A412" s="14">
        <v>36438</v>
      </c>
      <c r="B412" s="15"/>
      <c r="C412" s="16">
        <v>1.5</v>
      </c>
      <c r="D412" s="17" t="s">
        <v>107</v>
      </c>
      <c r="E412" s="15" t="s">
        <v>59</v>
      </c>
      <c r="F412" s="12">
        <f>SUMIF(Position!$B$3:$B$21,Trades!D412,Position!$E$3:$E$21)+SUMIF(Position!$K$3:$K$20,Trades!D412,Position!$N$3:$N$20)</f>
        <v>0</v>
      </c>
      <c r="G412" s="13">
        <f t="shared" si="28"/>
        <v>0</v>
      </c>
      <c r="H412" s="11" t="str">
        <f t="shared" si="29"/>
        <v xml:space="preserve">buffalo </v>
      </c>
      <c r="I412" s="11">
        <f t="shared" si="26"/>
        <v>0</v>
      </c>
      <c r="J412" s="13">
        <f t="shared" si="27"/>
        <v>0</v>
      </c>
    </row>
    <row r="413" spans="1:10" x14ac:dyDescent="0.2">
      <c r="A413" s="14">
        <v>36438</v>
      </c>
      <c r="B413" s="15"/>
      <c r="C413" s="16">
        <v>3</v>
      </c>
      <c r="D413" s="17" t="s">
        <v>89</v>
      </c>
      <c r="E413" s="15" t="s">
        <v>59</v>
      </c>
      <c r="F413" s="12">
        <f>SUMIF(Position!$B$3:$B$21,Trades!D413,Position!$E$3:$E$21)+SUMIF(Position!$K$3:$K$20,Trades!D413,Position!$N$3:$N$20)</f>
        <v>0</v>
      </c>
      <c r="G413" s="13">
        <f t="shared" si="28"/>
        <v>0</v>
      </c>
      <c r="H413" s="11" t="str">
        <f t="shared" si="29"/>
        <v xml:space="preserve">dallas </v>
      </c>
      <c r="I413" s="11">
        <f t="shared" si="26"/>
        <v>0</v>
      </c>
      <c r="J413" s="13">
        <f t="shared" si="27"/>
        <v>0</v>
      </c>
    </row>
    <row r="414" spans="1:10" x14ac:dyDescent="0.2">
      <c r="A414" s="14">
        <v>36438</v>
      </c>
      <c r="B414" s="15"/>
      <c r="C414" s="16">
        <v>2.75</v>
      </c>
      <c r="D414" s="17" t="s">
        <v>89</v>
      </c>
      <c r="E414" s="15" t="s">
        <v>59</v>
      </c>
      <c r="F414" s="12">
        <f>SUMIF(Position!$B$3:$B$21,Trades!D414,Position!$E$3:$E$21)+SUMIF(Position!$K$3:$K$20,Trades!D414,Position!$N$3:$N$20)</f>
        <v>0</v>
      </c>
      <c r="G414" s="13">
        <f t="shared" si="28"/>
        <v>0</v>
      </c>
      <c r="H414" s="11" t="str">
        <f t="shared" si="29"/>
        <v xml:space="preserve">dallas </v>
      </c>
      <c r="I414" s="11">
        <f t="shared" si="26"/>
        <v>0</v>
      </c>
      <c r="J414" s="13">
        <f t="shared" si="27"/>
        <v>0</v>
      </c>
    </row>
    <row r="415" spans="1:10" x14ac:dyDescent="0.2">
      <c r="A415" s="14">
        <v>36438</v>
      </c>
      <c r="B415" s="15"/>
      <c r="C415" s="16">
        <v>0.7</v>
      </c>
      <c r="D415" s="17" t="s">
        <v>97</v>
      </c>
      <c r="E415" s="15" t="s">
        <v>59</v>
      </c>
      <c r="F415" s="12">
        <f>SUMIF(Position!$B$3:$B$21,Trades!D415,Position!$E$3:$E$21)+SUMIF(Position!$K$3:$K$20,Trades!D415,Position!$N$3:$N$20)</f>
        <v>2.75</v>
      </c>
      <c r="G415" s="13">
        <f t="shared" si="28"/>
        <v>0</v>
      </c>
      <c r="H415" s="11" t="str">
        <f t="shared" si="29"/>
        <v xml:space="preserve">indianapolis </v>
      </c>
      <c r="I415" s="11">
        <f t="shared" si="26"/>
        <v>0</v>
      </c>
      <c r="J415" s="13">
        <f t="shared" si="27"/>
        <v>0</v>
      </c>
    </row>
    <row r="416" spans="1:10" x14ac:dyDescent="0.2">
      <c r="A416" s="14">
        <v>36438</v>
      </c>
      <c r="B416" s="15"/>
      <c r="C416" s="16">
        <v>2.65</v>
      </c>
      <c r="D416" s="17" t="s">
        <v>99</v>
      </c>
      <c r="E416" s="15" t="s">
        <v>59</v>
      </c>
      <c r="F416" s="12">
        <f>SUMIF(Position!$B$3:$B$21,Trades!D416,Position!$E$3:$E$21)+SUMIF(Position!$K$3:$K$20,Trades!D416,Position!$N$3:$N$20)</f>
        <v>1</v>
      </c>
      <c r="G416" s="13">
        <f t="shared" si="28"/>
        <v>0</v>
      </c>
      <c r="H416" s="11" t="str">
        <f t="shared" si="29"/>
        <v xml:space="preserve">miami </v>
      </c>
      <c r="I416" s="11">
        <f t="shared" si="26"/>
        <v>0</v>
      </c>
      <c r="J416" s="13">
        <f t="shared" si="27"/>
        <v>0</v>
      </c>
    </row>
    <row r="417" spans="1:10" x14ac:dyDescent="0.2">
      <c r="A417" s="14">
        <v>36438</v>
      </c>
      <c r="B417" s="15"/>
      <c r="C417" s="16">
        <v>2.5</v>
      </c>
      <c r="D417" s="17" t="s">
        <v>99</v>
      </c>
      <c r="E417" s="15" t="s">
        <v>59</v>
      </c>
      <c r="F417" s="12">
        <f>SUMIF(Position!$B$3:$B$21,Trades!D417,Position!$E$3:$E$21)+SUMIF(Position!$K$3:$K$20,Trades!D417,Position!$N$3:$N$20)</f>
        <v>1</v>
      </c>
      <c r="G417" s="13">
        <f t="shared" si="28"/>
        <v>0</v>
      </c>
      <c r="H417" s="11" t="str">
        <f t="shared" si="29"/>
        <v xml:space="preserve">miami </v>
      </c>
      <c r="I417" s="11">
        <f t="shared" si="26"/>
        <v>0</v>
      </c>
      <c r="J417" s="13">
        <f t="shared" si="27"/>
        <v>0</v>
      </c>
    </row>
    <row r="418" spans="1:10" x14ac:dyDescent="0.2">
      <c r="A418" s="14">
        <v>36438</v>
      </c>
      <c r="B418" s="15"/>
      <c r="C418" s="16">
        <v>3</v>
      </c>
      <c r="D418" s="17" t="s">
        <v>99</v>
      </c>
      <c r="E418" s="15" t="s">
        <v>59</v>
      </c>
      <c r="F418" s="12">
        <f>SUMIF(Position!$B$3:$B$21,Trades!D418,Position!$E$3:$E$21)+SUMIF(Position!$K$3:$K$20,Trades!D418,Position!$N$3:$N$20)</f>
        <v>1</v>
      </c>
      <c r="G418" s="13">
        <f t="shared" si="28"/>
        <v>0</v>
      </c>
      <c r="H418" s="11" t="str">
        <f t="shared" si="29"/>
        <v xml:space="preserve">miami </v>
      </c>
      <c r="I418" s="11">
        <f t="shared" si="26"/>
        <v>0</v>
      </c>
      <c r="J418" s="13">
        <f t="shared" si="27"/>
        <v>0</v>
      </c>
    </row>
    <row r="419" spans="1:10" x14ac:dyDescent="0.2">
      <c r="A419" s="14">
        <v>36438</v>
      </c>
      <c r="B419" s="15"/>
      <c r="C419" s="16">
        <v>4.75</v>
      </c>
      <c r="D419" s="17" t="s">
        <v>100</v>
      </c>
      <c r="E419" s="15" t="s">
        <v>59</v>
      </c>
      <c r="F419" s="12">
        <f>SUMIF(Position!$B$3:$B$21,Trades!D419,Position!$E$3:$E$21)+SUMIF(Position!$K$3:$K$20,Trades!D419,Position!$N$3:$N$20)</f>
        <v>0.7</v>
      </c>
      <c r="G419" s="13">
        <f t="shared" si="28"/>
        <v>0</v>
      </c>
      <c r="H419" s="11" t="str">
        <f t="shared" si="29"/>
        <v xml:space="preserve">minnesota </v>
      </c>
      <c r="I419" s="11">
        <f t="shared" si="26"/>
        <v>0</v>
      </c>
      <c r="J419" s="13">
        <f t="shared" si="27"/>
        <v>0</v>
      </c>
    </row>
    <row r="420" spans="1:10" x14ac:dyDescent="0.2">
      <c r="A420" s="14">
        <v>36438</v>
      </c>
      <c r="B420" s="15"/>
      <c r="C420" s="16">
        <v>4.5</v>
      </c>
      <c r="D420" s="17" t="s">
        <v>100</v>
      </c>
      <c r="E420" s="15" t="s">
        <v>59</v>
      </c>
      <c r="F420" s="12">
        <f>SUMIF(Position!$B$3:$B$21,Trades!D420,Position!$E$3:$E$21)+SUMIF(Position!$K$3:$K$20,Trades!D420,Position!$N$3:$N$20)</f>
        <v>0.7</v>
      </c>
      <c r="G420" s="13">
        <f t="shared" si="28"/>
        <v>0</v>
      </c>
      <c r="H420" s="11" t="str">
        <f t="shared" si="29"/>
        <v xml:space="preserve">minnesota </v>
      </c>
      <c r="I420" s="11">
        <f t="shared" si="26"/>
        <v>0</v>
      </c>
      <c r="J420" s="13">
        <f t="shared" si="27"/>
        <v>0</v>
      </c>
    </row>
    <row r="421" spans="1:10" x14ac:dyDescent="0.2">
      <c r="A421" s="14">
        <v>36438</v>
      </c>
      <c r="B421" s="15"/>
      <c r="C421" s="16">
        <v>1.4</v>
      </c>
      <c r="D421" s="17" t="s">
        <v>111</v>
      </c>
      <c r="E421" s="15" t="s">
        <v>59</v>
      </c>
      <c r="F421" s="12">
        <f>SUMIF(Position!$B$3:$B$21,Trades!D421,Position!$E$3:$E$21)+SUMIF(Position!$K$3:$K$20,Trades!D421,Position!$N$3:$N$20)</f>
        <v>0</v>
      </c>
      <c r="G421" s="13">
        <f t="shared" si="28"/>
        <v>0</v>
      </c>
      <c r="H421" s="11" t="str">
        <f t="shared" si="29"/>
        <v xml:space="preserve">niners </v>
      </c>
      <c r="I421" s="11">
        <f t="shared" si="26"/>
        <v>0</v>
      </c>
      <c r="J421" s="13">
        <f t="shared" si="27"/>
        <v>0</v>
      </c>
    </row>
    <row r="422" spans="1:10" x14ac:dyDescent="0.2">
      <c r="A422" s="14">
        <v>36438</v>
      </c>
      <c r="B422" s="15"/>
      <c r="C422" s="16">
        <v>1.5</v>
      </c>
      <c r="D422" s="17" t="s">
        <v>111</v>
      </c>
      <c r="E422" s="15" t="s">
        <v>59</v>
      </c>
      <c r="F422" s="12">
        <f>SUMIF(Position!$B$3:$B$21,Trades!D422,Position!$E$3:$E$21)+SUMIF(Position!$K$3:$K$20,Trades!D422,Position!$N$3:$N$20)</f>
        <v>0</v>
      </c>
      <c r="G422" s="13">
        <f t="shared" si="28"/>
        <v>0</v>
      </c>
      <c r="H422" s="11" t="str">
        <f t="shared" si="29"/>
        <v xml:space="preserve">niners </v>
      </c>
      <c r="I422" s="11">
        <f t="shared" si="26"/>
        <v>0</v>
      </c>
      <c r="J422" s="13">
        <f t="shared" si="27"/>
        <v>0</v>
      </c>
    </row>
    <row r="423" spans="1:10" x14ac:dyDescent="0.2">
      <c r="A423" s="14">
        <v>36438</v>
      </c>
      <c r="B423" s="15"/>
      <c r="C423" s="16">
        <v>1.5</v>
      </c>
      <c r="D423" s="17" t="s">
        <v>111</v>
      </c>
      <c r="E423" s="15" t="s">
        <v>59</v>
      </c>
      <c r="F423" s="12">
        <f>SUMIF(Position!$B$3:$B$21,Trades!D423,Position!$E$3:$E$21)+SUMIF(Position!$K$3:$K$20,Trades!D423,Position!$N$3:$N$20)</f>
        <v>0</v>
      </c>
      <c r="G423" s="13">
        <f t="shared" si="28"/>
        <v>0</v>
      </c>
      <c r="H423" s="11" t="str">
        <f t="shared" si="29"/>
        <v xml:space="preserve">niners </v>
      </c>
      <c r="I423" s="11">
        <f t="shared" si="26"/>
        <v>0</v>
      </c>
      <c r="J423" s="13">
        <f t="shared" si="27"/>
        <v>0</v>
      </c>
    </row>
    <row r="424" spans="1:10" x14ac:dyDescent="0.2">
      <c r="A424" s="14">
        <v>36438</v>
      </c>
      <c r="B424" s="15"/>
      <c r="C424" s="16">
        <v>3.25</v>
      </c>
      <c r="D424" s="17" t="s">
        <v>101</v>
      </c>
      <c r="E424" s="15" t="s">
        <v>59</v>
      </c>
      <c r="F424" s="12">
        <f>SUMIF(Position!$B$3:$B$21,Trades!D424,Position!$E$3:$E$21)+SUMIF(Position!$K$3:$K$20,Trades!D424,Position!$N$3:$N$20)</f>
        <v>1.125</v>
      </c>
      <c r="G424" s="13">
        <f t="shared" si="28"/>
        <v>0</v>
      </c>
      <c r="H424" s="11" t="str">
        <f t="shared" si="29"/>
        <v xml:space="preserve">packers </v>
      </c>
      <c r="I424" s="11">
        <f t="shared" si="26"/>
        <v>0</v>
      </c>
      <c r="J424" s="13">
        <f t="shared" si="27"/>
        <v>0</v>
      </c>
    </row>
    <row r="425" spans="1:10" x14ac:dyDescent="0.2">
      <c r="A425" s="14">
        <v>36438</v>
      </c>
      <c r="B425" s="15"/>
      <c r="C425" s="16">
        <v>1</v>
      </c>
      <c r="D425" s="17" t="s">
        <v>131</v>
      </c>
      <c r="E425" s="15" t="s">
        <v>59</v>
      </c>
      <c r="F425" s="12">
        <f>SUMIF(Position!$B$3:$B$21,Trades!D425,Position!$E$3:$E$21)+SUMIF(Position!$K$3:$K$20,Trades!D425,Position!$N$3:$N$20)</f>
        <v>4.75</v>
      </c>
      <c r="G425" s="13">
        <f t="shared" si="28"/>
        <v>0</v>
      </c>
      <c r="H425" s="11" t="str">
        <f t="shared" si="29"/>
        <v xml:space="preserve">rams </v>
      </c>
      <c r="I425" s="11">
        <f t="shared" si="26"/>
        <v>0</v>
      </c>
      <c r="J425" s="13">
        <f t="shared" si="27"/>
        <v>0</v>
      </c>
    </row>
    <row r="426" spans="1:10" x14ac:dyDescent="0.2">
      <c r="A426" s="14">
        <v>36438</v>
      </c>
      <c r="B426" s="15"/>
      <c r="C426" s="16">
        <v>1.5</v>
      </c>
      <c r="D426" s="17" t="s">
        <v>112</v>
      </c>
      <c r="E426" s="15" t="s">
        <v>59</v>
      </c>
      <c r="F426" s="12">
        <f>SUMIF(Position!$B$3:$B$21,Trades!D426,Position!$E$3:$E$21)+SUMIF(Position!$K$3:$K$20,Trades!D426,Position!$N$3:$N$20)</f>
        <v>1.625</v>
      </c>
      <c r="G426" s="13">
        <f t="shared" si="28"/>
        <v>0</v>
      </c>
      <c r="H426" s="11" t="str">
        <f t="shared" si="29"/>
        <v xml:space="preserve">tennessee </v>
      </c>
      <c r="I426" s="11">
        <f t="shared" si="26"/>
        <v>0</v>
      </c>
      <c r="J426" s="13">
        <f t="shared" si="27"/>
        <v>0</v>
      </c>
    </row>
    <row r="427" spans="1:10" x14ac:dyDescent="0.2">
      <c r="A427" s="14">
        <v>36438</v>
      </c>
      <c r="B427" s="15"/>
      <c r="C427" s="16">
        <v>1.25</v>
      </c>
      <c r="D427" s="17" t="s">
        <v>92</v>
      </c>
      <c r="E427" s="15" t="s">
        <v>59</v>
      </c>
      <c r="F427" s="12">
        <f>SUMIF(Position!$B$3:$B$21,Trades!D427,Position!$E$3:$E$21)+SUMIF(Position!$K$3:$K$20,Trades!D427,Position!$N$3:$N$20)</f>
        <v>0.125</v>
      </c>
      <c r="G427" s="13">
        <f t="shared" si="28"/>
        <v>0</v>
      </c>
      <c r="H427" s="11" t="str">
        <f t="shared" si="29"/>
        <v xml:space="preserve">washington </v>
      </c>
      <c r="I427" s="11">
        <f t="shared" si="26"/>
        <v>0</v>
      </c>
      <c r="J427" s="13">
        <f t="shared" si="27"/>
        <v>0</v>
      </c>
    </row>
    <row r="428" spans="1:10" x14ac:dyDescent="0.2">
      <c r="A428" s="14">
        <v>36439</v>
      </c>
      <c r="B428" s="15"/>
      <c r="C428" s="16">
        <v>1.5</v>
      </c>
      <c r="D428" s="17" t="s">
        <v>111</v>
      </c>
      <c r="E428" s="15" t="s">
        <v>59</v>
      </c>
      <c r="F428" s="12">
        <f>SUMIF(Position!$B$3:$B$21,Trades!D428,Position!$E$3:$E$21)+SUMIF(Position!$K$3:$K$20,Trades!D428,Position!$N$3:$N$20)</f>
        <v>0</v>
      </c>
      <c r="G428" s="13">
        <f t="shared" si="28"/>
        <v>0</v>
      </c>
      <c r="H428" s="11" t="str">
        <f t="shared" si="29"/>
        <v xml:space="preserve">niners </v>
      </c>
      <c r="I428" s="11">
        <f t="shared" si="26"/>
        <v>0</v>
      </c>
      <c r="J428" s="13">
        <f t="shared" si="27"/>
        <v>0</v>
      </c>
    </row>
    <row r="429" spans="1:10" x14ac:dyDescent="0.2">
      <c r="A429" s="14">
        <v>36440</v>
      </c>
      <c r="B429" s="15"/>
      <c r="C429" s="16">
        <v>2.75</v>
      </c>
      <c r="D429" s="17" t="s">
        <v>89</v>
      </c>
      <c r="E429" s="15" t="s">
        <v>59</v>
      </c>
      <c r="F429" s="12">
        <f>SUMIF(Position!$B$3:$B$21,Trades!D429,Position!$E$3:$E$21)+SUMIF(Position!$K$3:$K$20,Trades!D429,Position!$N$3:$N$20)</f>
        <v>0</v>
      </c>
      <c r="G429" s="13">
        <f t="shared" si="28"/>
        <v>0</v>
      </c>
      <c r="H429" s="11" t="str">
        <f t="shared" si="29"/>
        <v xml:space="preserve">dallas </v>
      </c>
      <c r="I429" s="11">
        <f t="shared" si="26"/>
        <v>0</v>
      </c>
      <c r="J429" s="13">
        <f t="shared" si="27"/>
        <v>0</v>
      </c>
    </row>
    <row r="430" spans="1:10" x14ac:dyDescent="0.2">
      <c r="A430" s="14">
        <v>36440</v>
      </c>
      <c r="B430" s="15"/>
      <c r="C430" s="16">
        <v>3</v>
      </c>
      <c r="D430" s="17" t="s">
        <v>89</v>
      </c>
      <c r="E430" s="15" t="s">
        <v>59</v>
      </c>
      <c r="F430" s="12">
        <f>SUMIF(Position!$B$3:$B$21,Trades!D430,Position!$E$3:$E$21)+SUMIF(Position!$K$3:$K$20,Trades!D430,Position!$N$3:$N$20)</f>
        <v>0</v>
      </c>
      <c r="G430" s="13">
        <f t="shared" si="28"/>
        <v>0</v>
      </c>
      <c r="H430" s="11" t="str">
        <f t="shared" si="29"/>
        <v xml:space="preserve">dallas </v>
      </c>
      <c r="I430" s="11">
        <f t="shared" si="26"/>
        <v>0</v>
      </c>
      <c r="J430" s="13">
        <f t="shared" si="27"/>
        <v>0</v>
      </c>
    </row>
    <row r="431" spans="1:10" x14ac:dyDescent="0.2">
      <c r="A431" s="14">
        <v>36440</v>
      </c>
      <c r="B431" s="15"/>
      <c r="C431" s="16">
        <v>0.7</v>
      </c>
      <c r="D431" s="17" t="s">
        <v>97</v>
      </c>
      <c r="E431" s="15" t="s">
        <v>59</v>
      </c>
      <c r="F431" s="12">
        <f>SUMIF(Position!$B$3:$B$21,Trades!D431,Position!$E$3:$E$21)+SUMIF(Position!$K$3:$K$20,Trades!D431,Position!$N$3:$N$20)</f>
        <v>2.75</v>
      </c>
      <c r="G431" s="13">
        <f t="shared" si="28"/>
        <v>0</v>
      </c>
      <c r="H431" s="11" t="str">
        <f t="shared" si="29"/>
        <v xml:space="preserve">indianapolis </v>
      </c>
      <c r="I431" s="11">
        <f t="shared" si="26"/>
        <v>0</v>
      </c>
      <c r="J431" s="13">
        <f t="shared" si="27"/>
        <v>0</v>
      </c>
    </row>
    <row r="432" spans="1:10" x14ac:dyDescent="0.2">
      <c r="A432" s="14">
        <v>36440</v>
      </c>
      <c r="B432" s="15"/>
      <c r="C432" s="16">
        <v>2.25</v>
      </c>
      <c r="D432" s="17" t="s">
        <v>99</v>
      </c>
      <c r="E432" s="15" t="s">
        <v>59</v>
      </c>
      <c r="F432" s="12">
        <f>SUMIF(Position!$B$3:$B$21,Trades!D432,Position!$E$3:$E$21)+SUMIF(Position!$K$3:$K$20,Trades!D432,Position!$N$3:$N$20)</f>
        <v>1</v>
      </c>
      <c r="G432" s="13">
        <f t="shared" si="28"/>
        <v>0</v>
      </c>
      <c r="H432" s="11" t="str">
        <f t="shared" si="29"/>
        <v xml:space="preserve">miami </v>
      </c>
      <c r="I432" s="11">
        <f t="shared" si="26"/>
        <v>0</v>
      </c>
      <c r="J432" s="13">
        <f t="shared" si="27"/>
        <v>0</v>
      </c>
    </row>
    <row r="433" spans="1:10" x14ac:dyDescent="0.2">
      <c r="A433" s="14">
        <v>36440</v>
      </c>
      <c r="B433" s="15"/>
      <c r="C433" s="16">
        <v>3</v>
      </c>
      <c r="D433" s="17" t="s">
        <v>99</v>
      </c>
      <c r="E433" s="15" t="s">
        <v>59</v>
      </c>
      <c r="F433" s="12">
        <f>SUMIF(Position!$B$3:$B$21,Trades!D433,Position!$E$3:$E$21)+SUMIF(Position!$K$3:$K$20,Trades!D433,Position!$N$3:$N$20)</f>
        <v>1</v>
      </c>
      <c r="G433" s="13">
        <f t="shared" si="28"/>
        <v>0</v>
      </c>
      <c r="H433" s="11" t="str">
        <f t="shared" si="29"/>
        <v xml:space="preserve">miami </v>
      </c>
      <c r="I433" s="11">
        <f t="shared" si="26"/>
        <v>0</v>
      </c>
      <c r="J433" s="13">
        <f t="shared" si="27"/>
        <v>0</v>
      </c>
    </row>
    <row r="434" spans="1:10" x14ac:dyDescent="0.2">
      <c r="A434" s="14">
        <v>36440</v>
      </c>
      <c r="B434" s="15"/>
      <c r="C434" s="16">
        <v>1</v>
      </c>
      <c r="D434" s="17" t="s">
        <v>111</v>
      </c>
      <c r="E434" s="15" t="s">
        <v>59</v>
      </c>
      <c r="F434" s="12">
        <f>SUMIF(Position!$B$3:$B$21,Trades!D434,Position!$E$3:$E$21)+SUMIF(Position!$K$3:$K$20,Trades!D434,Position!$N$3:$N$20)</f>
        <v>0</v>
      </c>
      <c r="G434" s="13">
        <f t="shared" si="28"/>
        <v>0</v>
      </c>
      <c r="H434" s="11" t="str">
        <f t="shared" si="29"/>
        <v xml:space="preserve">niners </v>
      </c>
      <c r="I434" s="11">
        <f t="shared" si="26"/>
        <v>0</v>
      </c>
      <c r="J434" s="13">
        <f t="shared" si="27"/>
        <v>0</v>
      </c>
    </row>
    <row r="435" spans="1:10" x14ac:dyDescent="0.2">
      <c r="A435" s="14">
        <v>36440</v>
      </c>
      <c r="B435" s="15"/>
      <c r="C435" s="16">
        <v>1</v>
      </c>
      <c r="D435" s="17" t="s">
        <v>111</v>
      </c>
      <c r="E435" s="15" t="s">
        <v>59</v>
      </c>
      <c r="F435" s="12">
        <f>SUMIF(Position!$B$3:$B$21,Trades!D435,Position!$E$3:$E$21)+SUMIF(Position!$K$3:$K$20,Trades!D435,Position!$N$3:$N$20)</f>
        <v>0</v>
      </c>
      <c r="G435" s="13">
        <f t="shared" si="28"/>
        <v>0</v>
      </c>
      <c r="H435" s="11" t="str">
        <f t="shared" si="29"/>
        <v xml:space="preserve">niners </v>
      </c>
      <c r="I435" s="11">
        <f t="shared" si="26"/>
        <v>0</v>
      </c>
      <c r="J435" s="13">
        <f t="shared" si="27"/>
        <v>0</v>
      </c>
    </row>
    <row r="436" spans="1:10" x14ac:dyDescent="0.2">
      <c r="A436" s="14">
        <v>36440</v>
      </c>
      <c r="B436" s="15"/>
      <c r="C436" s="16">
        <v>1.1000000000000001</v>
      </c>
      <c r="D436" s="17" t="s">
        <v>92</v>
      </c>
      <c r="E436" s="15" t="s">
        <v>59</v>
      </c>
      <c r="F436" s="12">
        <f>SUMIF(Position!$B$3:$B$21,Trades!D436,Position!$E$3:$E$21)+SUMIF(Position!$K$3:$K$20,Trades!D436,Position!$N$3:$N$20)</f>
        <v>0.125</v>
      </c>
      <c r="G436" s="13">
        <f t="shared" si="28"/>
        <v>0</v>
      </c>
      <c r="H436" s="11" t="str">
        <f t="shared" si="29"/>
        <v xml:space="preserve">washington </v>
      </c>
      <c r="I436" s="11">
        <f t="shared" si="26"/>
        <v>0</v>
      </c>
      <c r="J436" s="13">
        <f t="shared" si="27"/>
        <v>0</v>
      </c>
    </row>
    <row r="437" spans="1:10" x14ac:dyDescent="0.2">
      <c r="A437" s="14">
        <v>36441</v>
      </c>
      <c r="B437" s="15"/>
      <c r="C437" s="16">
        <v>0.7</v>
      </c>
      <c r="D437" s="17" t="s">
        <v>97</v>
      </c>
      <c r="E437" s="15" t="s">
        <v>59</v>
      </c>
      <c r="F437" s="12">
        <f>SUMIF(Position!$B$3:$B$21,Trades!D437,Position!$E$3:$E$21)+SUMIF(Position!$K$3:$K$20,Trades!D437,Position!$N$3:$N$20)</f>
        <v>2.75</v>
      </c>
      <c r="G437" s="13">
        <f t="shared" si="28"/>
        <v>0</v>
      </c>
      <c r="H437" s="11" t="str">
        <f t="shared" si="29"/>
        <v xml:space="preserve">indianapolis </v>
      </c>
      <c r="I437" s="11">
        <f t="shared" si="26"/>
        <v>0</v>
      </c>
      <c r="J437" s="13">
        <f t="shared" si="27"/>
        <v>0</v>
      </c>
    </row>
    <row r="438" spans="1:10" x14ac:dyDescent="0.2">
      <c r="A438" s="14">
        <v>36443</v>
      </c>
      <c r="B438" s="15"/>
      <c r="C438" s="16">
        <v>0.4</v>
      </c>
      <c r="D438" s="17" t="s">
        <v>87</v>
      </c>
      <c r="E438" s="15" t="s">
        <v>59</v>
      </c>
      <c r="F438" s="12">
        <f>SUMIF(Position!$B$3:$B$21,Trades!D438,Position!$E$3:$E$21)+SUMIF(Position!$K$3:$K$20,Trades!D438,Position!$N$3:$N$20)</f>
        <v>0.2</v>
      </c>
      <c r="G438" s="13">
        <f t="shared" si="28"/>
        <v>0</v>
      </c>
      <c r="H438" s="11" t="str">
        <f t="shared" si="29"/>
        <v xml:space="preserve">chargers </v>
      </c>
      <c r="I438" s="11">
        <f t="shared" si="26"/>
        <v>0</v>
      </c>
      <c r="J438" s="13">
        <f t="shared" si="27"/>
        <v>0</v>
      </c>
    </row>
    <row r="439" spans="1:10" x14ac:dyDescent="0.2">
      <c r="A439" s="14">
        <v>36443</v>
      </c>
      <c r="B439" s="15"/>
      <c r="C439" s="16">
        <v>2</v>
      </c>
      <c r="D439" s="17" t="s">
        <v>89</v>
      </c>
      <c r="E439" s="15" t="s">
        <v>59</v>
      </c>
      <c r="F439" s="12">
        <f>SUMIF(Position!$B$3:$B$21,Trades!D439,Position!$E$3:$E$21)+SUMIF(Position!$K$3:$K$20,Trades!D439,Position!$N$3:$N$20)</f>
        <v>0</v>
      </c>
      <c r="G439" s="13">
        <f t="shared" si="28"/>
        <v>0</v>
      </c>
      <c r="H439" s="11" t="str">
        <f t="shared" si="29"/>
        <v xml:space="preserve">dallas </v>
      </c>
      <c r="I439" s="11">
        <f t="shared" si="26"/>
        <v>0</v>
      </c>
      <c r="J439" s="13">
        <f t="shared" si="27"/>
        <v>0</v>
      </c>
    </row>
    <row r="440" spans="1:10" x14ac:dyDescent="0.2">
      <c r="A440" s="14">
        <v>36443</v>
      </c>
      <c r="B440" s="15"/>
      <c r="C440" s="16">
        <v>2.25</v>
      </c>
      <c r="D440" s="17" t="s">
        <v>89</v>
      </c>
      <c r="E440" s="15" t="s">
        <v>59</v>
      </c>
      <c r="F440" s="12">
        <f>SUMIF(Position!$B$3:$B$21,Trades!D440,Position!$E$3:$E$21)+SUMIF(Position!$K$3:$K$20,Trades!D440,Position!$N$3:$N$20)</f>
        <v>0</v>
      </c>
      <c r="G440" s="13">
        <f t="shared" si="28"/>
        <v>0</v>
      </c>
      <c r="H440" s="11" t="str">
        <f t="shared" si="29"/>
        <v xml:space="preserve">dallas </v>
      </c>
      <c r="I440" s="11">
        <f t="shared" si="26"/>
        <v>0</v>
      </c>
      <c r="J440" s="13">
        <f t="shared" si="27"/>
        <v>0</v>
      </c>
    </row>
    <row r="441" spans="1:10" x14ac:dyDescent="0.2">
      <c r="A441" s="14">
        <v>36443</v>
      </c>
      <c r="B441" s="15"/>
      <c r="C441" s="16">
        <v>0.9</v>
      </c>
      <c r="D441" s="17" t="s">
        <v>97</v>
      </c>
      <c r="E441" s="15" t="s">
        <v>59</v>
      </c>
      <c r="F441" s="12">
        <f>SUMIF(Position!$B$3:$B$21,Trades!D441,Position!$E$3:$E$21)+SUMIF(Position!$K$3:$K$20,Trades!D441,Position!$N$3:$N$20)</f>
        <v>2.75</v>
      </c>
      <c r="G441" s="13">
        <f t="shared" si="28"/>
        <v>0</v>
      </c>
      <c r="H441" s="11" t="str">
        <f t="shared" si="29"/>
        <v xml:space="preserve">indianapolis </v>
      </c>
      <c r="I441" s="11">
        <f t="shared" si="26"/>
        <v>0</v>
      </c>
      <c r="J441" s="13">
        <f t="shared" si="27"/>
        <v>0</v>
      </c>
    </row>
    <row r="442" spans="1:10" x14ac:dyDescent="0.2">
      <c r="A442" s="14">
        <v>36443</v>
      </c>
      <c r="B442" s="15"/>
      <c r="C442" s="16">
        <v>0.65</v>
      </c>
      <c r="D442" s="17" t="s">
        <v>97</v>
      </c>
      <c r="E442" s="15" t="s">
        <v>59</v>
      </c>
      <c r="F442" s="12">
        <f>SUMIF(Position!$B$3:$B$21,Trades!D442,Position!$E$3:$E$21)+SUMIF(Position!$K$3:$K$20,Trades!D442,Position!$N$3:$N$20)</f>
        <v>2.75</v>
      </c>
      <c r="G442" s="13">
        <f t="shared" si="28"/>
        <v>0</v>
      </c>
      <c r="H442" s="11" t="str">
        <f t="shared" si="29"/>
        <v xml:space="preserve">indianapolis </v>
      </c>
      <c r="I442" s="11">
        <f t="shared" si="26"/>
        <v>0</v>
      </c>
      <c r="J442" s="13">
        <f t="shared" si="27"/>
        <v>0</v>
      </c>
    </row>
    <row r="443" spans="1:10" x14ac:dyDescent="0.2">
      <c r="A443" s="14">
        <v>36443</v>
      </c>
      <c r="B443" s="15"/>
      <c r="C443" s="16">
        <v>5</v>
      </c>
      <c r="D443" s="17" t="s">
        <v>98</v>
      </c>
      <c r="E443" s="15" t="s">
        <v>59</v>
      </c>
      <c r="F443" s="12">
        <f>SUMIF(Position!$B$3:$B$21,Trades!D443,Position!$E$3:$E$21)+SUMIF(Position!$K$3:$K$20,Trades!D443,Position!$N$3:$N$20)</f>
        <v>0.5</v>
      </c>
      <c r="G443" s="13">
        <f t="shared" si="28"/>
        <v>0</v>
      </c>
      <c r="H443" s="11" t="str">
        <f t="shared" si="29"/>
        <v xml:space="preserve">jacksonville </v>
      </c>
      <c r="I443" s="11">
        <f t="shared" si="26"/>
        <v>0</v>
      </c>
      <c r="J443" s="13">
        <f t="shared" si="27"/>
        <v>0</v>
      </c>
    </row>
    <row r="444" spans="1:10" x14ac:dyDescent="0.2">
      <c r="A444" s="14">
        <v>36443</v>
      </c>
      <c r="B444" s="15"/>
      <c r="C444" s="16">
        <v>2.5</v>
      </c>
      <c r="D444" s="17" t="s">
        <v>99</v>
      </c>
      <c r="E444" s="15" t="s">
        <v>59</v>
      </c>
      <c r="F444" s="12">
        <f>SUMIF(Position!$B$3:$B$21,Trades!D444,Position!$E$3:$E$21)+SUMIF(Position!$K$3:$K$20,Trades!D444,Position!$N$3:$N$20)</f>
        <v>1</v>
      </c>
      <c r="G444" s="13">
        <f t="shared" si="28"/>
        <v>0</v>
      </c>
      <c r="H444" s="11" t="str">
        <f t="shared" si="29"/>
        <v xml:space="preserve">miami </v>
      </c>
      <c r="I444" s="11">
        <f t="shared" si="26"/>
        <v>0</v>
      </c>
      <c r="J444" s="13">
        <f t="shared" si="27"/>
        <v>0</v>
      </c>
    </row>
    <row r="445" spans="1:10" x14ac:dyDescent="0.2">
      <c r="A445" s="14">
        <v>36443</v>
      </c>
      <c r="B445" s="15"/>
      <c r="C445" s="16">
        <v>2.25</v>
      </c>
      <c r="D445" s="17" t="s">
        <v>100</v>
      </c>
      <c r="E445" s="15" t="s">
        <v>59</v>
      </c>
      <c r="F445" s="12">
        <f>SUMIF(Position!$B$3:$B$21,Trades!D445,Position!$E$3:$E$21)+SUMIF(Position!$K$3:$K$20,Trades!D445,Position!$N$3:$N$20)</f>
        <v>0.7</v>
      </c>
      <c r="G445" s="13">
        <f t="shared" si="28"/>
        <v>0</v>
      </c>
      <c r="H445" s="11" t="str">
        <f t="shared" si="29"/>
        <v xml:space="preserve">minnesota </v>
      </c>
      <c r="I445" s="11">
        <f t="shared" si="26"/>
        <v>0</v>
      </c>
      <c r="J445" s="13">
        <f t="shared" si="27"/>
        <v>0</v>
      </c>
    </row>
    <row r="446" spans="1:10" x14ac:dyDescent="0.2">
      <c r="A446" s="14">
        <v>36443</v>
      </c>
      <c r="B446" s="15"/>
      <c r="C446" s="16">
        <v>3</v>
      </c>
      <c r="D446" s="17" t="s">
        <v>100</v>
      </c>
      <c r="E446" s="15" t="s">
        <v>59</v>
      </c>
      <c r="F446" s="12">
        <f>SUMIF(Position!$B$3:$B$21,Trades!D446,Position!$E$3:$E$21)+SUMIF(Position!$K$3:$K$20,Trades!D446,Position!$N$3:$N$20)</f>
        <v>0.7</v>
      </c>
      <c r="G446" s="13">
        <f t="shared" si="28"/>
        <v>0</v>
      </c>
      <c r="H446" s="11" t="str">
        <f t="shared" si="29"/>
        <v xml:space="preserve">minnesota </v>
      </c>
      <c r="I446" s="11">
        <f t="shared" si="26"/>
        <v>0</v>
      </c>
      <c r="J446" s="13">
        <f t="shared" si="27"/>
        <v>0</v>
      </c>
    </row>
    <row r="447" spans="1:10" x14ac:dyDescent="0.2">
      <c r="A447" s="14">
        <v>36443</v>
      </c>
      <c r="B447" s="15"/>
      <c r="C447" s="16">
        <v>0.7</v>
      </c>
      <c r="D447" s="17" t="s">
        <v>122</v>
      </c>
      <c r="E447" s="15" t="s">
        <v>59</v>
      </c>
      <c r="F447" s="12">
        <f>SUMIF(Position!$B$3:$B$21,Trades!D447,Position!$E$3:$E$21)+SUMIF(Position!$K$3:$K$20,Trades!D447,Position!$N$3:$N$20)</f>
        <v>3.25</v>
      </c>
      <c r="G447" s="13">
        <f t="shared" si="28"/>
        <v>0</v>
      </c>
      <c r="H447" s="11" t="str">
        <f t="shared" si="29"/>
        <v xml:space="preserve">oakland </v>
      </c>
      <c r="I447" s="11">
        <f t="shared" si="26"/>
        <v>0</v>
      </c>
      <c r="J447" s="13">
        <f t="shared" si="27"/>
        <v>0</v>
      </c>
    </row>
    <row r="448" spans="1:10" x14ac:dyDescent="0.2">
      <c r="A448" s="14">
        <v>36443</v>
      </c>
      <c r="B448" s="15"/>
      <c r="C448" s="16">
        <v>2.5</v>
      </c>
      <c r="D448" s="120" t="s">
        <v>131</v>
      </c>
      <c r="E448" s="15" t="s">
        <v>59</v>
      </c>
      <c r="F448" s="12">
        <f>SUMIF(Position!$B$3:$B$21,Trades!D448,Position!$E$3:$E$21)+SUMIF(Position!$K$3:$K$20,Trades!D448,Position!$N$3:$N$20)</f>
        <v>4.75</v>
      </c>
      <c r="G448" s="13">
        <f t="shared" si="28"/>
        <v>0</v>
      </c>
      <c r="H448" s="11" t="str">
        <f t="shared" si="29"/>
        <v xml:space="preserve">rams </v>
      </c>
      <c r="I448" s="11">
        <f t="shared" si="26"/>
        <v>0</v>
      </c>
      <c r="J448" s="13">
        <f t="shared" si="27"/>
        <v>0</v>
      </c>
    </row>
    <row r="449" spans="1:10" x14ac:dyDescent="0.2">
      <c r="A449" s="14">
        <v>36443</v>
      </c>
      <c r="B449" s="15"/>
      <c r="C449" s="16">
        <v>2.25</v>
      </c>
      <c r="D449" s="120" t="s">
        <v>131</v>
      </c>
      <c r="E449" s="15" t="s">
        <v>59</v>
      </c>
      <c r="F449" s="12">
        <f>SUMIF(Position!$B$3:$B$21,Trades!D449,Position!$E$3:$E$21)+SUMIF(Position!$K$3:$K$20,Trades!D449,Position!$N$3:$N$20)</f>
        <v>4.75</v>
      </c>
      <c r="G449" s="13">
        <f t="shared" si="28"/>
        <v>0</v>
      </c>
      <c r="H449" s="11" t="str">
        <f t="shared" si="29"/>
        <v xml:space="preserve">rams </v>
      </c>
      <c r="I449" s="11">
        <f t="shared" si="26"/>
        <v>0</v>
      </c>
      <c r="J449" s="13">
        <f t="shared" si="27"/>
        <v>0</v>
      </c>
    </row>
    <row r="450" spans="1:10" x14ac:dyDescent="0.2">
      <c r="A450" s="14">
        <v>36443</v>
      </c>
      <c r="B450" s="15"/>
      <c r="C450" s="16">
        <v>0.95</v>
      </c>
      <c r="D450" s="17" t="s">
        <v>112</v>
      </c>
      <c r="E450" s="15" t="s">
        <v>59</v>
      </c>
      <c r="F450" s="12">
        <f>SUMIF(Position!$B$3:$B$21,Trades!D450,Position!$E$3:$E$21)+SUMIF(Position!$K$3:$K$20,Trades!D450,Position!$N$3:$N$20)</f>
        <v>1.625</v>
      </c>
      <c r="G450" s="13">
        <f t="shared" si="28"/>
        <v>0</v>
      </c>
      <c r="H450" s="11" t="str">
        <f t="shared" si="29"/>
        <v xml:space="preserve">tennessee </v>
      </c>
      <c r="I450" s="11">
        <f t="shared" si="26"/>
        <v>0</v>
      </c>
      <c r="J450" s="13">
        <f t="shared" si="27"/>
        <v>0</v>
      </c>
    </row>
    <row r="451" spans="1:10" x14ac:dyDescent="0.2">
      <c r="A451" s="14">
        <v>36443</v>
      </c>
      <c r="B451" s="15"/>
      <c r="C451" s="16">
        <v>1.1000000000000001</v>
      </c>
      <c r="D451" s="17" t="s">
        <v>112</v>
      </c>
      <c r="E451" s="15" t="s">
        <v>59</v>
      </c>
      <c r="F451" s="12">
        <f>SUMIF(Position!$B$3:$B$21,Trades!D451,Position!$E$3:$E$21)+SUMIF(Position!$K$3:$K$20,Trades!D451,Position!$N$3:$N$20)</f>
        <v>1.625</v>
      </c>
      <c r="G451" s="13">
        <f t="shared" si="28"/>
        <v>0</v>
      </c>
      <c r="H451" s="11" t="str">
        <f t="shared" si="29"/>
        <v xml:space="preserve">tennessee </v>
      </c>
      <c r="I451" s="11">
        <f t="shared" si="26"/>
        <v>0</v>
      </c>
      <c r="J451" s="13">
        <f t="shared" si="27"/>
        <v>0</v>
      </c>
    </row>
    <row r="452" spans="1:10" x14ac:dyDescent="0.2">
      <c r="A452" s="14">
        <v>36443</v>
      </c>
      <c r="B452" s="15"/>
      <c r="C452" s="16">
        <v>1.5</v>
      </c>
      <c r="D452" s="17" t="s">
        <v>92</v>
      </c>
      <c r="E452" s="15" t="s">
        <v>59</v>
      </c>
      <c r="F452" s="12">
        <f>SUMIF(Position!$B$3:$B$21,Trades!D452,Position!$E$3:$E$21)+SUMIF(Position!$K$3:$K$20,Trades!D452,Position!$N$3:$N$20)</f>
        <v>0.125</v>
      </c>
      <c r="G452" s="13">
        <f t="shared" si="28"/>
        <v>0</v>
      </c>
      <c r="H452" s="11" t="str">
        <f t="shared" si="29"/>
        <v xml:space="preserve">washington </v>
      </c>
      <c r="I452" s="11">
        <f t="shared" si="26"/>
        <v>0</v>
      </c>
      <c r="J452" s="13">
        <f t="shared" si="27"/>
        <v>0</v>
      </c>
    </row>
    <row r="453" spans="1:10" x14ac:dyDescent="0.2">
      <c r="A453" s="14">
        <v>36443</v>
      </c>
      <c r="B453" s="15"/>
      <c r="C453" s="16">
        <v>1.5</v>
      </c>
      <c r="D453" s="17" t="s">
        <v>92</v>
      </c>
      <c r="E453" s="15" t="s">
        <v>59</v>
      </c>
      <c r="F453" s="12">
        <f>SUMIF(Position!$B$3:$B$21,Trades!D453,Position!$E$3:$E$21)+SUMIF(Position!$K$3:$K$20,Trades!D453,Position!$N$3:$N$20)</f>
        <v>0.125</v>
      </c>
      <c r="G453" s="13">
        <f t="shared" si="28"/>
        <v>0</v>
      </c>
      <c r="H453" s="11" t="str">
        <f t="shared" si="29"/>
        <v xml:space="preserve">washington </v>
      </c>
      <c r="I453" s="11">
        <f t="shared" si="26"/>
        <v>0</v>
      </c>
      <c r="J453" s="13">
        <f t="shared" si="27"/>
        <v>0</v>
      </c>
    </row>
    <row r="454" spans="1:10" x14ac:dyDescent="0.2">
      <c r="A454" s="14">
        <v>36444</v>
      </c>
      <c r="B454" s="15"/>
      <c r="C454" s="16">
        <v>0.1</v>
      </c>
      <c r="D454" s="17" t="s">
        <v>82</v>
      </c>
      <c r="E454" s="15" t="s">
        <v>59</v>
      </c>
      <c r="F454" s="12">
        <f>SUMIF(Position!$B$3:$B$21,Trades!D454,Position!$E$3:$E$21)+SUMIF(Position!$K$3:$K$20,Trades!D454,Position!$N$3:$N$20)</f>
        <v>0</v>
      </c>
      <c r="G454" s="13">
        <f t="shared" si="28"/>
        <v>0</v>
      </c>
      <c r="H454" s="11" t="str">
        <f t="shared" si="29"/>
        <v xml:space="preserve">arizona </v>
      </c>
      <c r="I454" s="11">
        <f t="shared" si="26"/>
        <v>0</v>
      </c>
      <c r="J454" s="13">
        <f t="shared" si="27"/>
        <v>0</v>
      </c>
    </row>
    <row r="455" spans="1:10" x14ac:dyDescent="0.2">
      <c r="A455" s="14">
        <v>36444</v>
      </c>
      <c r="B455" s="15"/>
      <c r="C455" s="16">
        <v>0.45</v>
      </c>
      <c r="D455" s="17" t="s">
        <v>85</v>
      </c>
      <c r="E455" s="15" t="s">
        <v>59</v>
      </c>
      <c r="F455" s="12">
        <f>SUMIF(Position!$B$3:$B$21,Trades!D455,Position!$E$3:$E$21)+SUMIF(Position!$K$3:$K$20,Trades!D455,Position!$N$3:$N$20)</f>
        <v>3.25</v>
      </c>
      <c r="G455" s="13">
        <f t="shared" si="28"/>
        <v>0</v>
      </c>
      <c r="H455" s="11" t="str">
        <f t="shared" si="29"/>
        <v xml:space="preserve">bucks </v>
      </c>
      <c r="I455" s="11">
        <f t="shared" si="26"/>
        <v>0</v>
      </c>
      <c r="J455" s="13">
        <f t="shared" si="27"/>
        <v>0</v>
      </c>
    </row>
    <row r="456" spans="1:10" x14ac:dyDescent="0.2">
      <c r="A456" s="14">
        <v>36444</v>
      </c>
      <c r="B456" s="15"/>
      <c r="C456" s="16">
        <v>2</v>
      </c>
      <c r="D456" s="17" t="s">
        <v>107</v>
      </c>
      <c r="E456" s="15" t="s">
        <v>59</v>
      </c>
      <c r="F456" s="12">
        <f>SUMIF(Position!$B$3:$B$21,Trades!D456,Position!$E$3:$E$21)+SUMIF(Position!$K$3:$K$20,Trades!D456,Position!$N$3:$N$20)</f>
        <v>0</v>
      </c>
      <c r="G456" s="13">
        <f t="shared" si="28"/>
        <v>0</v>
      </c>
      <c r="H456" s="11" t="str">
        <f t="shared" si="29"/>
        <v xml:space="preserve">buffalo </v>
      </c>
      <c r="I456" s="11">
        <f t="shared" ref="I456:I519" si="30">B456*C456</f>
        <v>0</v>
      </c>
      <c r="J456" s="13">
        <f t="shared" si="27"/>
        <v>0</v>
      </c>
    </row>
    <row r="457" spans="1:10" x14ac:dyDescent="0.2">
      <c r="A457" s="14">
        <v>36444</v>
      </c>
      <c r="B457" s="15"/>
      <c r="C457" s="16">
        <v>2.75</v>
      </c>
      <c r="D457" s="17" t="s">
        <v>107</v>
      </c>
      <c r="E457" s="15" t="s">
        <v>59</v>
      </c>
      <c r="F457" s="12">
        <f>SUMIF(Position!$B$3:$B$21,Trades!D457,Position!$E$3:$E$21)+SUMIF(Position!$K$3:$K$20,Trades!D457,Position!$N$3:$N$20)</f>
        <v>0</v>
      </c>
      <c r="G457" s="13">
        <f t="shared" si="28"/>
        <v>0</v>
      </c>
      <c r="H457" s="11" t="str">
        <f t="shared" si="29"/>
        <v xml:space="preserve">buffalo </v>
      </c>
      <c r="I457" s="11">
        <f t="shared" si="30"/>
        <v>0</v>
      </c>
      <c r="J457" s="13">
        <f t="shared" ref="J457:J520" si="31">(30-C457)*B457</f>
        <v>0</v>
      </c>
    </row>
    <row r="458" spans="1:10" x14ac:dyDescent="0.2">
      <c r="A458" s="14">
        <v>36444</v>
      </c>
      <c r="B458" s="15"/>
      <c r="C458" s="16">
        <v>2.65</v>
      </c>
      <c r="D458" s="17" t="s">
        <v>107</v>
      </c>
      <c r="E458" s="15" t="s">
        <v>59</v>
      </c>
      <c r="F458" s="12">
        <f>SUMIF(Position!$B$3:$B$21,Trades!D458,Position!$E$3:$E$21)+SUMIF(Position!$K$3:$K$20,Trades!D458,Position!$N$3:$N$20)</f>
        <v>0</v>
      </c>
      <c r="G458" s="13">
        <f t="shared" ref="G458:G521" si="32">(F458-C458)*B458</f>
        <v>0</v>
      </c>
      <c r="H458" s="11" t="str">
        <f t="shared" ref="H458:H521" si="33">D458&amp;E458</f>
        <v xml:space="preserve">buffalo </v>
      </c>
      <c r="I458" s="11">
        <f t="shared" si="30"/>
        <v>0</v>
      </c>
      <c r="J458" s="13">
        <f t="shared" si="31"/>
        <v>0</v>
      </c>
    </row>
    <row r="459" spans="1:10" x14ac:dyDescent="0.2">
      <c r="A459" s="14">
        <v>36444</v>
      </c>
      <c r="B459" s="15"/>
      <c r="C459" s="16">
        <v>2</v>
      </c>
      <c r="D459" s="17" t="s">
        <v>107</v>
      </c>
      <c r="E459" s="15" t="s">
        <v>59</v>
      </c>
      <c r="F459" s="12">
        <f>SUMIF(Position!$B$3:$B$21,Trades!D459,Position!$E$3:$E$21)+SUMIF(Position!$K$3:$K$20,Trades!D459,Position!$N$3:$N$20)</f>
        <v>0</v>
      </c>
      <c r="G459" s="13">
        <f t="shared" si="32"/>
        <v>0</v>
      </c>
      <c r="H459" s="11" t="str">
        <f t="shared" si="33"/>
        <v xml:space="preserve">buffalo </v>
      </c>
      <c r="I459" s="11">
        <f t="shared" si="30"/>
        <v>0</v>
      </c>
      <c r="J459" s="13">
        <f t="shared" si="31"/>
        <v>0</v>
      </c>
    </row>
    <row r="460" spans="1:10" x14ac:dyDescent="0.2">
      <c r="A460" s="14">
        <v>36444</v>
      </c>
      <c r="B460" s="15"/>
      <c r="C460" s="16">
        <v>0.4</v>
      </c>
      <c r="D460" s="17" t="s">
        <v>87</v>
      </c>
      <c r="E460" s="15" t="s">
        <v>59</v>
      </c>
      <c r="F460" s="12">
        <f>SUMIF(Position!$B$3:$B$21,Trades!D460,Position!$E$3:$E$21)+SUMIF(Position!$K$3:$K$20,Trades!D460,Position!$N$3:$N$20)</f>
        <v>0.2</v>
      </c>
      <c r="G460" s="13">
        <f t="shared" si="32"/>
        <v>0</v>
      </c>
      <c r="H460" s="11" t="str">
        <f t="shared" si="33"/>
        <v xml:space="preserve">chargers </v>
      </c>
      <c r="I460" s="11">
        <f t="shared" si="30"/>
        <v>0</v>
      </c>
      <c r="J460" s="13">
        <f t="shared" si="31"/>
        <v>0</v>
      </c>
    </row>
    <row r="461" spans="1:10" x14ac:dyDescent="0.2">
      <c r="A461" s="14">
        <v>36444</v>
      </c>
      <c r="B461" s="15"/>
      <c r="C461" s="16">
        <v>0.35</v>
      </c>
      <c r="D461" s="17" t="s">
        <v>87</v>
      </c>
      <c r="E461" s="15" t="s">
        <v>59</v>
      </c>
      <c r="F461" s="12">
        <f>SUMIF(Position!$B$3:$B$21,Trades!D461,Position!$E$3:$E$21)+SUMIF(Position!$K$3:$K$20,Trades!D461,Position!$N$3:$N$20)</f>
        <v>0.2</v>
      </c>
      <c r="G461" s="13">
        <f t="shared" si="32"/>
        <v>0</v>
      </c>
      <c r="H461" s="11" t="str">
        <f t="shared" si="33"/>
        <v xml:space="preserve">chargers </v>
      </c>
      <c r="I461" s="11">
        <f t="shared" si="30"/>
        <v>0</v>
      </c>
      <c r="J461" s="13">
        <f t="shared" si="31"/>
        <v>0</v>
      </c>
    </row>
    <row r="462" spans="1:10" x14ac:dyDescent="0.2">
      <c r="A462" s="14">
        <v>36444</v>
      </c>
      <c r="B462" s="15"/>
      <c r="C462" s="16">
        <v>0.35</v>
      </c>
      <c r="D462" s="17" t="s">
        <v>87</v>
      </c>
      <c r="E462" s="15" t="s">
        <v>59</v>
      </c>
      <c r="F462" s="12">
        <f>SUMIF(Position!$B$3:$B$21,Trades!D462,Position!$E$3:$E$21)+SUMIF(Position!$K$3:$K$20,Trades!D462,Position!$N$3:$N$20)</f>
        <v>0.2</v>
      </c>
      <c r="G462" s="13">
        <f t="shared" si="32"/>
        <v>0</v>
      </c>
      <c r="H462" s="11" t="str">
        <f t="shared" si="33"/>
        <v xml:space="preserve">chargers </v>
      </c>
      <c r="I462" s="11">
        <f t="shared" si="30"/>
        <v>0</v>
      </c>
      <c r="J462" s="13">
        <f t="shared" si="31"/>
        <v>0</v>
      </c>
    </row>
    <row r="463" spans="1:10" x14ac:dyDescent="0.2">
      <c r="A463" s="14">
        <v>36444</v>
      </c>
      <c r="B463" s="15"/>
      <c r="C463" s="16">
        <v>2</v>
      </c>
      <c r="D463" s="17" t="s">
        <v>89</v>
      </c>
      <c r="E463" s="15" t="s">
        <v>59</v>
      </c>
      <c r="F463" s="12">
        <f>SUMIF(Position!$B$3:$B$21,Trades!D463,Position!$E$3:$E$21)+SUMIF(Position!$K$3:$K$20,Trades!D463,Position!$N$3:$N$20)</f>
        <v>0</v>
      </c>
      <c r="G463" s="13">
        <f t="shared" si="32"/>
        <v>0</v>
      </c>
      <c r="H463" s="11" t="str">
        <f t="shared" si="33"/>
        <v xml:space="preserve">dallas </v>
      </c>
      <c r="I463" s="11">
        <f t="shared" si="30"/>
        <v>0</v>
      </c>
      <c r="J463" s="13">
        <f t="shared" si="31"/>
        <v>0</v>
      </c>
    </row>
    <row r="464" spans="1:10" x14ac:dyDescent="0.2">
      <c r="A464" s="14">
        <v>36444</v>
      </c>
      <c r="B464" s="15"/>
      <c r="C464" s="16">
        <v>0.1</v>
      </c>
      <c r="D464" s="17" t="s">
        <v>90</v>
      </c>
      <c r="E464" s="15" t="s">
        <v>59</v>
      </c>
      <c r="F464" s="12">
        <f>SUMIF(Position!$B$3:$B$21,Trades!D464,Position!$E$3:$E$21)+SUMIF(Position!$K$3:$K$20,Trades!D464,Position!$N$3:$N$20)</f>
        <v>0</v>
      </c>
      <c r="G464" s="13">
        <f t="shared" si="32"/>
        <v>0</v>
      </c>
      <c r="H464" s="11" t="str">
        <f t="shared" si="33"/>
        <v xml:space="preserve">detroit </v>
      </c>
      <c r="I464" s="11">
        <f t="shared" si="30"/>
        <v>0</v>
      </c>
      <c r="J464" s="13">
        <f t="shared" si="31"/>
        <v>0</v>
      </c>
    </row>
    <row r="465" spans="1:10" x14ac:dyDescent="0.2">
      <c r="A465" s="14">
        <v>36444</v>
      </c>
      <c r="B465" s="15"/>
      <c r="C465" s="16">
        <v>0.1</v>
      </c>
      <c r="D465" s="17" t="s">
        <v>91</v>
      </c>
      <c r="E465" s="15" t="s">
        <v>59</v>
      </c>
      <c r="F465" s="12">
        <f>SUMIF(Position!$B$3:$B$21,Trades!D465,Position!$E$3:$E$21)+SUMIF(Position!$K$3:$K$20,Trades!D465,Position!$N$3:$N$20)</f>
        <v>0.5</v>
      </c>
      <c r="G465" s="13">
        <f t="shared" si="32"/>
        <v>0</v>
      </c>
      <c r="H465" s="11" t="str">
        <f t="shared" si="33"/>
        <v xml:space="preserve">giants </v>
      </c>
      <c r="I465" s="11">
        <f t="shared" si="30"/>
        <v>0</v>
      </c>
      <c r="J465" s="13">
        <f t="shared" si="31"/>
        <v>0</v>
      </c>
    </row>
    <row r="466" spans="1:10" x14ac:dyDescent="0.2">
      <c r="A466" s="14">
        <v>36444</v>
      </c>
      <c r="B466" s="15"/>
      <c r="C466" s="16">
        <v>5.5</v>
      </c>
      <c r="D466" s="17" t="s">
        <v>98</v>
      </c>
      <c r="E466" s="15" t="s">
        <v>59</v>
      </c>
      <c r="F466" s="12">
        <f>SUMIF(Position!$B$3:$B$21,Trades!D466,Position!$E$3:$E$21)+SUMIF(Position!$K$3:$K$20,Trades!D466,Position!$N$3:$N$20)</f>
        <v>0.5</v>
      </c>
      <c r="G466" s="13">
        <f t="shared" si="32"/>
        <v>0</v>
      </c>
      <c r="H466" s="11" t="str">
        <f t="shared" si="33"/>
        <v xml:space="preserve">jacksonville </v>
      </c>
      <c r="I466" s="11">
        <f t="shared" si="30"/>
        <v>0</v>
      </c>
      <c r="J466" s="13">
        <f t="shared" si="31"/>
        <v>0</v>
      </c>
    </row>
    <row r="467" spans="1:10" x14ac:dyDescent="0.2">
      <c r="A467" s="14">
        <v>36444</v>
      </c>
      <c r="B467" s="15"/>
      <c r="C467" s="16">
        <v>5.5</v>
      </c>
      <c r="D467" s="17" t="s">
        <v>98</v>
      </c>
      <c r="E467" s="15" t="s">
        <v>59</v>
      </c>
      <c r="F467" s="12">
        <f>SUMIF(Position!$B$3:$B$21,Trades!D467,Position!$E$3:$E$21)+SUMIF(Position!$K$3:$K$20,Trades!D467,Position!$N$3:$N$20)</f>
        <v>0.5</v>
      </c>
      <c r="G467" s="13">
        <f t="shared" si="32"/>
        <v>0</v>
      </c>
      <c r="H467" s="11" t="str">
        <f t="shared" si="33"/>
        <v xml:space="preserve">jacksonville </v>
      </c>
      <c r="I467" s="11">
        <f t="shared" si="30"/>
        <v>0</v>
      </c>
      <c r="J467" s="13">
        <f t="shared" si="31"/>
        <v>0</v>
      </c>
    </row>
    <row r="468" spans="1:10" x14ac:dyDescent="0.2">
      <c r="A468" s="14">
        <v>36444</v>
      </c>
      <c r="B468" s="15"/>
      <c r="C468" s="16">
        <v>4</v>
      </c>
      <c r="D468" s="17" t="s">
        <v>98</v>
      </c>
      <c r="E468" s="15" t="s">
        <v>59</v>
      </c>
      <c r="F468" s="12">
        <f>SUMIF(Position!$B$3:$B$21,Trades!D468,Position!$E$3:$E$21)+SUMIF(Position!$K$3:$K$20,Trades!D468,Position!$N$3:$N$20)</f>
        <v>0.5</v>
      </c>
      <c r="G468" s="13">
        <f t="shared" si="32"/>
        <v>0</v>
      </c>
      <c r="H468" s="11" t="str">
        <f t="shared" si="33"/>
        <v xml:space="preserve">jacksonville </v>
      </c>
      <c r="I468" s="11">
        <f t="shared" si="30"/>
        <v>0</v>
      </c>
      <c r="J468" s="13">
        <f t="shared" si="31"/>
        <v>0</v>
      </c>
    </row>
    <row r="469" spans="1:10" x14ac:dyDescent="0.2">
      <c r="A469" s="14">
        <v>36444</v>
      </c>
      <c r="B469" s="15"/>
      <c r="C469" s="16">
        <v>4.75</v>
      </c>
      <c r="D469" s="17" t="s">
        <v>98</v>
      </c>
      <c r="E469" s="15" t="s">
        <v>59</v>
      </c>
      <c r="F469" s="12">
        <f>SUMIF(Position!$B$3:$B$21,Trades!D469,Position!$E$3:$E$21)+SUMIF(Position!$K$3:$K$20,Trades!D469,Position!$N$3:$N$20)</f>
        <v>0.5</v>
      </c>
      <c r="G469" s="13">
        <f t="shared" si="32"/>
        <v>0</v>
      </c>
      <c r="H469" s="11" t="str">
        <f t="shared" si="33"/>
        <v xml:space="preserve">jacksonville </v>
      </c>
      <c r="I469" s="11">
        <f t="shared" si="30"/>
        <v>0</v>
      </c>
      <c r="J469" s="13">
        <f t="shared" si="31"/>
        <v>0</v>
      </c>
    </row>
    <row r="470" spans="1:10" x14ac:dyDescent="0.2">
      <c r="A470" s="14">
        <v>36444</v>
      </c>
      <c r="B470" s="15"/>
      <c r="C470" s="16">
        <v>2.25</v>
      </c>
      <c r="D470" s="17" t="s">
        <v>99</v>
      </c>
      <c r="E470" s="15" t="s">
        <v>59</v>
      </c>
      <c r="F470" s="12">
        <f>SUMIF(Position!$B$3:$B$21,Trades!D470,Position!$E$3:$E$21)+SUMIF(Position!$K$3:$K$20,Trades!D470,Position!$N$3:$N$20)</f>
        <v>1</v>
      </c>
      <c r="G470" s="13">
        <f t="shared" si="32"/>
        <v>0</v>
      </c>
      <c r="H470" s="11" t="str">
        <f t="shared" si="33"/>
        <v xml:space="preserve">miami </v>
      </c>
      <c r="I470" s="11">
        <f t="shared" si="30"/>
        <v>0</v>
      </c>
      <c r="J470" s="13">
        <f t="shared" si="31"/>
        <v>0</v>
      </c>
    </row>
    <row r="471" spans="1:10" x14ac:dyDescent="0.2">
      <c r="A471" s="14">
        <v>36444</v>
      </c>
      <c r="B471" s="15"/>
      <c r="C471" s="16">
        <v>2.5</v>
      </c>
      <c r="D471" s="17" t="s">
        <v>99</v>
      </c>
      <c r="E471" s="15" t="s">
        <v>59</v>
      </c>
      <c r="F471" s="12">
        <f>SUMIF(Position!$B$3:$B$21,Trades!D471,Position!$E$3:$E$21)+SUMIF(Position!$K$3:$K$20,Trades!D471,Position!$N$3:$N$20)</f>
        <v>1</v>
      </c>
      <c r="G471" s="13">
        <f t="shared" si="32"/>
        <v>0</v>
      </c>
      <c r="H471" s="11" t="str">
        <f t="shared" si="33"/>
        <v xml:space="preserve">miami </v>
      </c>
      <c r="I471" s="11">
        <f t="shared" si="30"/>
        <v>0</v>
      </c>
      <c r="J471" s="13">
        <f t="shared" si="31"/>
        <v>0</v>
      </c>
    </row>
    <row r="472" spans="1:10" x14ac:dyDescent="0.2">
      <c r="A472" s="14">
        <v>36444</v>
      </c>
      <c r="B472" s="15"/>
      <c r="C472" s="16">
        <v>2.5</v>
      </c>
      <c r="D472" s="17" t="s">
        <v>99</v>
      </c>
      <c r="E472" s="15" t="s">
        <v>59</v>
      </c>
      <c r="F472" s="12">
        <f>SUMIF(Position!$B$3:$B$21,Trades!D472,Position!$E$3:$E$21)+SUMIF(Position!$K$3:$K$20,Trades!D472,Position!$N$3:$N$20)</f>
        <v>1</v>
      </c>
      <c r="G472" s="13">
        <f t="shared" si="32"/>
        <v>0</v>
      </c>
      <c r="H472" s="11" t="str">
        <f t="shared" si="33"/>
        <v xml:space="preserve">miami </v>
      </c>
      <c r="I472" s="11">
        <f t="shared" si="30"/>
        <v>0</v>
      </c>
      <c r="J472" s="13">
        <f t="shared" si="31"/>
        <v>0</v>
      </c>
    </row>
    <row r="473" spans="1:10" x14ac:dyDescent="0.2">
      <c r="A473" s="14">
        <v>36444</v>
      </c>
      <c r="B473" s="15"/>
      <c r="C473" s="16">
        <v>2</v>
      </c>
      <c r="D473" s="17" t="s">
        <v>99</v>
      </c>
      <c r="E473" s="15" t="s">
        <v>59</v>
      </c>
      <c r="F473" s="12">
        <f>SUMIF(Position!$B$3:$B$21,Trades!D473,Position!$E$3:$E$21)+SUMIF(Position!$K$3:$K$20,Trades!D473,Position!$N$3:$N$20)</f>
        <v>1</v>
      </c>
      <c r="G473" s="13">
        <f t="shared" si="32"/>
        <v>0</v>
      </c>
      <c r="H473" s="11" t="str">
        <f t="shared" si="33"/>
        <v xml:space="preserve">miami </v>
      </c>
      <c r="I473" s="11">
        <f t="shared" si="30"/>
        <v>0</v>
      </c>
      <c r="J473" s="13">
        <f t="shared" si="31"/>
        <v>0</v>
      </c>
    </row>
    <row r="474" spans="1:10" x14ac:dyDescent="0.2">
      <c r="A474" s="14">
        <v>36444</v>
      </c>
      <c r="B474" s="15"/>
      <c r="C474" s="16">
        <v>2.5</v>
      </c>
      <c r="D474" s="17" t="s">
        <v>99</v>
      </c>
      <c r="E474" s="15" t="s">
        <v>59</v>
      </c>
      <c r="F474" s="12">
        <f>SUMIF(Position!$B$3:$B$21,Trades!D474,Position!$E$3:$E$21)+SUMIF(Position!$K$3:$K$20,Trades!D474,Position!$N$3:$N$20)</f>
        <v>1</v>
      </c>
      <c r="G474" s="13">
        <f t="shared" si="32"/>
        <v>0</v>
      </c>
      <c r="H474" s="11" t="str">
        <f t="shared" si="33"/>
        <v xml:space="preserve">miami </v>
      </c>
      <c r="I474" s="11">
        <f t="shared" si="30"/>
        <v>0</v>
      </c>
      <c r="J474" s="13">
        <f t="shared" si="31"/>
        <v>0</v>
      </c>
    </row>
    <row r="475" spans="1:10" x14ac:dyDescent="0.2">
      <c r="A475" s="14">
        <v>36444</v>
      </c>
      <c r="B475" s="15"/>
      <c r="C475" s="16">
        <v>2.75</v>
      </c>
      <c r="D475" s="17" t="s">
        <v>100</v>
      </c>
      <c r="E475" s="15" t="s">
        <v>59</v>
      </c>
      <c r="F475" s="12">
        <f>SUMIF(Position!$B$3:$B$21,Trades!D475,Position!$E$3:$E$21)+SUMIF(Position!$K$3:$K$20,Trades!D475,Position!$N$3:$N$20)</f>
        <v>0.7</v>
      </c>
      <c r="G475" s="13">
        <f t="shared" si="32"/>
        <v>0</v>
      </c>
      <c r="H475" s="11" t="str">
        <f t="shared" si="33"/>
        <v xml:space="preserve">minnesota </v>
      </c>
      <c r="I475" s="11">
        <f t="shared" si="30"/>
        <v>0</v>
      </c>
      <c r="J475" s="13">
        <f t="shared" si="31"/>
        <v>0</v>
      </c>
    </row>
    <row r="476" spans="1:10" x14ac:dyDescent="0.2">
      <c r="A476" s="14">
        <v>36444</v>
      </c>
      <c r="B476" s="15"/>
      <c r="C476" s="16">
        <v>0.25</v>
      </c>
      <c r="D476" s="17" t="s">
        <v>122</v>
      </c>
      <c r="E476" s="15" t="s">
        <v>59</v>
      </c>
      <c r="F476" s="12">
        <f>SUMIF(Position!$B$3:$B$21,Trades!D476,Position!$E$3:$E$21)+SUMIF(Position!$K$3:$K$20,Trades!D476,Position!$N$3:$N$20)</f>
        <v>3.25</v>
      </c>
      <c r="G476" s="13">
        <f t="shared" si="32"/>
        <v>0</v>
      </c>
      <c r="H476" s="11" t="str">
        <f t="shared" si="33"/>
        <v xml:space="preserve">oakland </v>
      </c>
      <c r="I476" s="11">
        <f t="shared" si="30"/>
        <v>0</v>
      </c>
      <c r="J476" s="13">
        <f t="shared" si="31"/>
        <v>0</v>
      </c>
    </row>
    <row r="477" spans="1:10" x14ac:dyDescent="0.2">
      <c r="A477" s="14">
        <v>36444</v>
      </c>
      <c r="B477" s="15"/>
      <c r="C477" s="16">
        <v>4.75</v>
      </c>
      <c r="D477" s="17" t="s">
        <v>101</v>
      </c>
      <c r="E477" s="15" t="s">
        <v>59</v>
      </c>
      <c r="F477" s="12">
        <f>SUMIF(Position!$B$3:$B$21,Trades!D477,Position!$E$3:$E$21)+SUMIF(Position!$K$3:$K$20,Trades!D477,Position!$N$3:$N$20)</f>
        <v>1.125</v>
      </c>
      <c r="G477" s="13">
        <f t="shared" si="32"/>
        <v>0</v>
      </c>
      <c r="H477" s="11" t="str">
        <f t="shared" si="33"/>
        <v xml:space="preserve">packers </v>
      </c>
      <c r="I477" s="11">
        <f t="shared" si="30"/>
        <v>0</v>
      </c>
      <c r="J477" s="13">
        <f t="shared" si="31"/>
        <v>0</v>
      </c>
    </row>
    <row r="478" spans="1:10" x14ac:dyDescent="0.2">
      <c r="A478" s="14">
        <v>36444</v>
      </c>
      <c r="B478" s="15"/>
      <c r="C478" s="16">
        <v>5</v>
      </c>
      <c r="D478" s="17" t="s">
        <v>101</v>
      </c>
      <c r="E478" s="15" t="s">
        <v>59</v>
      </c>
      <c r="F478" s="12">
        <f>SUMIF(Position!$B$3:$B$21,Trades!D478,Position!$E$3:$E$21)+SUMIF(Position!$K$3:$K$20,Trades!D478,Position!$N$3:$N$20)</f>
        <v>1.125</v>
      </c>
      <c r="G478" s="13">
        <f t="shared" si="32"/>
        <v>0</v>
      </c>
      <c r="H478" s="11" t="str">
        <f t="shared" si="33"/>
        <v xml:space="preserve">packers </v>
      </c>
      <c r="I478" s="11">
        <f t="shared" si="30"/>
        <v>0</v>
      </c>
      <c r="J478" s="13">
        <f t="shared" si="31"/>
        <v>0</v>
      </c>
    </row>
    <row r="479" spans="1:10" x14ac:dyDescent="0.2">
      <c r="A479" s="14">
        <v>36444</v>
      </c>
      <c r="B479" s="15"/>
      <c r="C479" s="16">
        <v>4.75</v>
      </c>
      <c r="D479" s="17" t="s">
        <v>101</v>
      </c>
      <c r="E479" s="15" t="s">
        <v>59</v>
      </c>
      <c r="F479" s="12">
        <f>SUMIF(Position!$B$3:$B$21,Trades!D479,Position!$E$3:$E$21)+SUMIF(Position!$K$3:$K$20,Trades!D479,Position!$N$3:$N$20)</f>
        <v>1.125</v>
      </c>
      <c r="G479" s="13">
        <f t="shared" si="32"/>
        <v>0</v>
      </c>
      <c r="H479" s="11" t="str">
        <f t="shared" si="33"/>
        <v xml:space="preserve">packers </v>
      </c>
      <c r="I479" s="11">
        <f t="shared" si="30"/>
        <v>0</v>
      </c>
      <c r="J479" s="13">
        <f t="shared" si="31"/>
        <v>0</v>
      </c>
    </row>
    <row r="480" spans="1:10" x14ac:dyDescent="0.2">
      <c r="A480" s="14">
        <v>36444</v>
      </c>
      <c r="B480" s="15"/>
      <c r="C480" s="16">
        <v>4.5</v>
      </c>
      <c r="D480" s="17" t="s">
        <v>101</v>
      </c>
      <c r="E480" s="15" t="s">
        <v>59</v>
      </c>
      <c r="F480" s="12">
        <f>SUMIF(Position!$B$3:$B$21,Trades!D480,Position!$E$3:$E$21)+SUMIF(Position!$K$3:$K$20,Trades!D480,Position!$N$3:$N$20)</f>
        <v>1.125</v>
      </c>
      <c r="G480" s="13">
        <f t="shared" si="32"/>
        <v>0</v>
      </c>
      <c r="H480" s="11" t="str">
        <f t="shared" si="33"/>
        <v xml:space="preserve">packers </v>
      </c>
      <c r="I480" s="11">
        <f t="shared" si="30"/>
        <v>0</v>
      </c>
      <c r="J480" s="13">
        <f t="shared" si="31"/>
        <v>0</v>
      </c>
    </row>
    <row r="481" spans="1:10" x14ac:dyDescent="0.2">
      <c r="A481" s="14">
        <v>36444</v>
      </c>
      <c r="B481" s="15"/>
      <c r="C481" s="16">
        <v>0.8</v>
      </c>
      <c r="D481" s="17" t="s">
        <v>110</v>
      </c>
      <c r="E481" s="15" t="s">
        <v>59</v>
      </c>
      <c r="F481" s="12">
        <f>SUMIF(Position!$B$3:$B$21,Trades!D481,Position!$E$3:$E$21)+SUMIF(Position!$K$3:$K$20,Trades!D481,Position!$N$3:$N$20)</f>
        <v>0</v>
      </c>
      <c r="G481" s="13">
        <f t="shared" si="32"/>
        <v>0</v>
      </c>
      <c r="H481" s="11" t="str">
        <f t="shared" si="33"/>
        <v xml:space="preserve">pats </v>
      </c>
      <c r="I481" s="11">
        <f t="shared" si="30"/>
        <v>0</v>
      </c>
      <c r="J481" s="13">
        <f t="shared" si="31"/>
        <v>0</v>
      </c>
    </row>
    <row r="482" spans="1:10" x14ac:dyDescent="0.2">
      <c r="A482" s="14">
        <v>36444</v>
      </c>
      <c r="B482" s="15"/>
      <c r="C482" s="16">
        <v>1</v>
      </c>
      <c r="D482" s="17" t="s">
        <v>110</v>
      </c>
      <c r="E482" s="15" t="s">
        <v>59</v>
      </c>
      <c r="F482" s="12">
        <f>SUMIF(Position!$B$3:$B$21,Trades!D482,Position!$E$3:$E$21)+SUMIF(Position!$K$3:$K$20,Trades!D482,Position!$N$3:$N$20)</f>
        <v>0</v>
      </c>
      <c r="G482" s="13">
        <f t="shared" si="32"/>
        <v>0</v>
      </c>
      <c r="H482" s="11" t="str">
        <f t="shared" si="33"/>
        <v xml:space="preserve">pats </v>
      </c>
      <c r="I482" s="11">
        <f t="shared" si="30"/>
        <v>0</v>
      </c>
      <c r="J482" s="13">
        <f t="shared" si="31"/>
        <v>0</v>
      </c>
    </row>
    <row r="483" spans="1:10" x14ac:dyDescent="0.2">
      <c r="A483" s="14">
        <v>36444</v>
      </c>
      <c r="B483" s="15"/>
      <c r="C483" s="16">
        <v>1</v>
      </c>
      <c r="D483" s="17" t="s">
        <v>110</v>
      </c>
      <c r="E483" s="15" t="s">
        <v>59</v>
      </c>
      <c r="F483" s="12">
        <f>SUMIF(Position!$B$3:$B$21,Trades!D483,Position!$E$3:$E$21)+SUMIF(Position!$K$3:$K$20,Trades!D483,Position!$N$3:$N$20)</f>
        <v>0</v>
      </c>
      <c r="G483" s="13">
        <f t="shared" si="32"/>
        <v>0</v>
      </c>
      <c r="H483" s="11" t="str">
        <f t="shared" si="33"/>
        <v xml:space="preserve">pats </v>
      </c>
      <c r="I483" s="11">
        <f t="shared" si="30"/>
        <v>0</v>
      </c>
      <c r="J483" s="13">
        <f t="shared" si="31"/>
        <v>0</v>
      </c>
    </row>
    <row r="484" spans="1:10" x14ac:dyDescent="0.2">
      <c r="A484" s="14">
        <v>36444</v>
      </c>
      <c r="B484" s="15"/>
      <c r="C484" s="16">
        <v>0.85</v>
      </c>
      <c r="D484" s="17" t="s">
        <v>110</v>
      </c>
      <c r="E484" s="15" t="s">
        <v>59</v>
      </c>
      <c r="F484" s="12">
        <f>SUMIF(Position!$B$3:$B$21,Trades!D484,Position!$E$3:$E$21)+SUMIF(Position!$K$3:$K$20,Trades!D484,Position!$N$3:$N$20)</f>
        <v>0</v>
      </c>
      <c r="G484" s="13">
        <f t="shared" si="32"/>
        <v>0</v>
      </c>
      <c r="H484" s="11" t="str">
        <f t="shared" si="33"/>
        <v xml:space="preserve">pats </v>
      </c>
      <c r="I484" s="11">
        <f t="shared" si="30"/>
        <v>0</v>
      </c>
      <c r="J484" s="13">
        <f t="shared" si="31"/>
        <v>0</v>
      </c>
    </row>
    <row r="485" spans="1:10" x14ac:dyDescent="0.2">
      <c r="A485" s="14">
        <v>36444</v>
      </c>
      <c r="B485" s="15"/>
      <c r="C485" s="16">
        <v>2.25</v>
      </c>
      <c r="D485" s="17" t="s">
        <v>131</v>
      </c>
      <c r="E485" s="15" t="s">
        <v>59</v>
      </c>
      <c r="F485" s="12">
        <f>SUMIF(Position!$B$3:$B$21,Trades!D485,Position!$E$3:$E$21)+SUMIF(Position!$K$3:$K$20,Trades!D485,Position!$N$3:$N$20)</f>
        <v>4.75</v>
      </c>
      <c r="G485" s="13">
        <f t="shared" si="32"/>
        <v>0</v>
      </c>
      <c r="H485" s="11" t="str">
        <f t="shared" si="33"/>
        <v xml:space="preserve">rams </v>
      </c>
      <c r="I485" s="11">
        <f t="shared" si="30"/>
        <v>0</v>
      </c>
      <c r="J485" s="13">
        <f t="shared" si="31"/>
        <v>0</v>
      </c>
    </row>
    <row r="486" spans="1:10" x14ac:dyDescent="0.2">
      <c r="A486" s="14">
        <v>36444</v>
      </c>
      <c r="B486" s="15"/>
      <c r="C486" s="16">
        <v>2.25</v>
      </c>
      <c r="D486" s="17" t="s">
        <v>131</v>
      </c>
      <c r="E486" s="15" t="s">
        <v>59</v>
      </c>
      <c r="F486" s="12">
        <f>SUMIF(Position!$B$3:$B$21,Trades!D486,Position!$E$3:$E$21)+SUMIF(Position!$K$3:$K$20,Trades!D486,Position!$N$3:$N$20)</f>
        <v>4.75</v>
      </c>
      <c r="G486" s="13">
        <f t="shared" si="32"/>
        <v>0</v>
      </c>
      <c r="H486" s="11" t="str">
        <f t="shared" si="33"/>
        <v xml:space="preserve">rams </v>
      </c>
      <c r="I486" s="11">
        <f t="shared" si="30"/>
        <v>0</v>
      </c>
      <c r="J486" s="13">
        <f t="shared" si="31"/>
        <v>0</v>
      </c>
    </row>
    <row r="487" spans="1:10" x14ac:dyDescent="0.2">
      <c r="A487" s="14">
        <v>36444</v>
      </c>
      <c r="B487" s="15"/>
      <c r="C487" s="16">
        <v>0.05</v>
      </c>
      <c r="D487" s="17" t="s">
        <v>118</v>
      </c>
      <c r="E487" s="15" t="s">
        <v>59</v>
      </c>
      <c r="F487" s="12">
        <f>SUMIF(Position!$B$3:$B$21,Trades!D487,Position!$E$3:$E$21)+SUMIF(Position!$K$3:$K$20,Trades!D487,Position!$N$3:$N$20)</f>
        <v>2</v>
      </c>
      <c r="G487" s="13">
        <f t="shared" si="32"/>
        <v>0</v>
      </c>
      <c r="H487" s="11" t="str">
        <f t="shared" si="33"/>
        <v xml:space="preserve">saints </v>
      </c>
      <c r="I487" s="11">
        <f t="shared" si="30"/>
        <v>0</v>
      </c>
      <c r="J487" s="13">
        <f t="shared" si="31"/>
        <v>0</v>
      </c>
    </row>
    <row r="488" spans="1:10" x14ac:dyDescent="0.2">
      <c r="A488" s="14">
        <v>36444</v>
      </c>
      <c r="B488" s="15"/>
      <c r="C488" s="16">
        <v>0.65</v>
      </c>
      <c r="D488" s="17" t="s">
        <v>102</v>
      </c>
      <c r="E488" s="15" t="s">
        <v>59</v>
      </c>
      <c r="F488" s="12">
        <f>SUMIF(Position!$B$3:$B$21,Trades!D488,Position!$E$3:$E$21)+SUMIF(Position!$K$3:$K$20,Trades!D488,Position!$N$3:$N$20)</f>
        <v>0</v>
      </c>
      <c r="G488" s="13">
        <f t="shared" si="32"/>
        <v>0</v>
      </c>
      <c r="H488" s="11" t="str">
        <f t="shared" si="33"/>
        <v xml:space="preserve">seattle </v>
      </c>
      <c r="I488" s="11">
        <f t="shared" si="30"/>
        <v>0</v>
      </c>
      <c r="J488" s="13">
        <f t="shared" si="31"/>
        <v>0</v>
      </c>
    </row>
    <row r="489" spans="1:10" x14ac:dyDescent="0.2">
      <c r="A489" s="14">
        <v>36444</v>
      </c>
      <c r="B489" s="15"/>
      <c r="C489" s="16">
        <v>0.85</v>
      </c>
      <c r="D489" s="17" t="s">
        <v>102</v>
      </c>
      <c r="E489" s="15" t="s">
        <v>59</v>
      </c>
      <c r="F489" s="12">
        <f>SUMIF(Position!$B$3:$B$21,Trades!D489,Position!$E$3:$E$21)+SUMIF(Position!$K$3:$K$20,Trades!D489,Position!$N$3:$N$20)</f>
        <v>0</v>
      </c>
      <c r="G489" s="13">
        <f t="shared" si="32"/>
        <v>0</v>
      </c>
      <c r="H489" s="11" t="str">
        <f t="shared" si="33"/>
        <v xml:space="preserve">seattle </v>
      </c>
      <c r="I489" s="11">
        <f t="shared" si="30"/>
        <v>0</v>
      </c>
      <c r="J489" s="13">
        <f t="shared" si="31"/>
        <v>0</v>
      </c>
    </row>
    <row r="490" spans="1:10" x14ac:dyDescent="0.2">
      <c r="A490" s="14">
        <v>36444</v>
      </c>
      <c r="B490" s="15"/>
      <c r="C490" s="16">
        <v>0.85</v>
      </c>
      <c r="D490" s="17" t="s">
        <v>102</v>
      </c>
      <c r="E490" s="15" t="s">
        <v>59</v>
      </c>
      <c r="F490" s="12">
        <f>SUMIF(Position!$B$3:$B$21,Trades!D490,Position!$E$3:$E$21)+SUMIF(Position!$K$3:$K$20,Trades!D490,Position!$N$3:$N$20)</f>
        <v>0</v>
      </c>
      <c r="G490" s="13">
        <f t="shared" si="32"/>
        <v>0</v>
      </c>
      <c r="H490" s="11" t="str">
        <f t="shared" si="33"/>
        <v xml:space="preserve">seattle </v>
      </c>
      <c r="I490" s="11">
        <f t="shared" si="30"/>
        <v>0</v>
      </c>
      <c r="J490" s="13">
        <f t="shared" si="31"/>
        <v>0</v>
      </c>
    </row>
    <row r="491" spans="1:10" x14ac:dyDescent="0.2">
      <c r="A491" s="14">
        <v>36444</v>
      </c>
      <c r="B491" s="15"/>
      <c r="C491" s="16">
        <v>1.6</v>
      </c>
      <c r="D491" s="17" t="s">
        <v>112</v>
      </c>
      <c r="E491" s="15" t="s">
        <v>59</v>
      </c>
      <c r="F491" s="12">
        <f>SUMIF(Position!$B$3:$B$21,Trades!D491,Position!$E$3:$E$21)+SUMIF(Position!$K$3:$K$20,Trades!D491,Position!$N$3:$N$20)</f>
        <v>1.625</v>
      </c>
      <c r="G491" s="13">
        <f t="shared" si="32"/>
        <v>0</v>
      </c>
      <c r="H491" s="11" t="str">
        <f t="shared" si="33"/>
        <v xml:space="preserve">tennessee </v>
      </c>
      <c r="I491" s="11">
        <f t="shared" si="30"/>
        <v>0</v>
      </c>
      <c r="J491" s="13">
        <f t="shared" si="31"/>
        <v>0</v>
      </c>
    </row>
    <row r="492" spans="1:10" x14ac:dyDescent="0.2">
      <c r="A492" s="14">
        <v>36444</v>
      </c>
      <c r="B492" s="15"/>
      <c r="C492" s="16">
        <v>1.75</v>
      </c>
      <c r="D492" s="17" t="s">
        <v>92</v>
      </c>
      <c r="E492" s="15" t="s">
        <v>59</v>
      </c>
      <c r="F492" s="12">
        <f>SUMIF(Position!$B$3:$B$21,Trades!D492,Position!$E$3:$E$21)+SUMIF(Position!$K$3:$K$20,Trades!D492,Position!$N$3:$N$20)</f>
        <v>0.125</v>
      </c>
      <c r="G492" s="13">
        <f t="shared" si="32"/>
        <v>0</v>
      </c>
      <c r="H492" s="11" t="str">
        <f t="shared" si="33"/>
        <v xml:space="preserve">washington </v>
      </c>
      <c r="I492" s="11">
        <f t="shared" si="30"/>
        <v>0</v>
      </c>
      <c r="J492" s="13">
        <f t="shared" si="31"/>
        <v>0</v>
      </c>
    </row>
    <row r="493" spans="1:10" x14ac:dyDescent="0.2">
      <c r="A493" s="14">
        <v>36445</v>
      </c>
      <c r="B493" s="15"/>
      <c r="C493" s="16">
        <v>0.5</v>
      </c>
      <c r="D493" s="17" t="s">
        <v>87</v>
      </c>
      <c r="E493" s="15" t="s">
        <v>59</v>
      </c>
      <c r="F493" s="12">
        <f>SUMIF(Position!$B$3:$B$21,Trades!D493,Position!$E$3:$E$21)+SUMIF(Position!$K$3:$K$20,Trades!D493,Position!$N$3:$N$20)</f>
        <v>0.2</v>
      </c>
      <c r="G493" s="13">
        <f t="shared" si="32"/>
        <v>0</v>
      </c>
      <c r="H493" s="11" t="str">
        <f t="shared" si="33"/>
        <v xml:space="preserve">chargers </v>
      </c>
      <c r="I493" s="11">
        <f t="shared" si="30"/>
        <v>0</v>
      </c>
      <c r="J493" s="13">
        <f t="shared" si="31"/>
        <v>0</v>
      </c>
    </row>
    <row r="494" spans="1:10" x14ac:dyDescent="0.2">
      <c r="A494" s="14">
        <v>36445</v>
      </c>
      <c r="B494" s="15"/>
      <c r="C494" s="16">
        <v>1.9</v>
      </c>
      <c r="D494" s="17" t="s">
        <v>89</v>
      </c>
      <c r="E494" s="15" t="s">
        <v>59</v>
      </c>
      <c r="F494" s="12">
        <f>SUMIF(Position!$B$3:$B$21,Trades!D494,Position!$E$3:$E$21)+SUMIF(Position!$K$3:$K$20,Trades!D494,Position!$N$3:$N$20)</f>
        <v>0</v>
      </c>
      <c r="G494" s="13">
        <f t="shared" si="32"/>
        <v>0</v>
      </c>
      <c r="H494" s="11" t="str">
        <f t="shared" si="33"/>
        <v xml:space="preserve">dallas </v>
      </c>
      <c r="I494" s="11">
        <f t="shared" si="30"/>
        <v>0</v>
      </c>
      <c r="J494" s="13">
        <f t="shared" si="31"/>
        <v>0</v>
      </c>
    </row>
    <row r="495" spans="1:10" x14ac:dyDescent="0.2">
      <c r="A495" s="14">
        <v>36445</v>
      </c>
      <c r="B495" s="15"/>
      <c r="C495" s="16">
        <v>2</v>
      </c>
      <c r="D495" s="17" t="s">
        <v>89</v>
      </c>
      <c r="E495" s="15" t="s">
        <v>59</v>
      </c>
      <c r="F495" s="12">
        <f>SUMIF(Position!$B$3:$B$21,Trades!D495,Position!$E$3:$E$21)+SUMIF(Position!$K$3:$K$20,Trades!D495,Position!$N$3:$N$20)</f>
        <v>0</v>
      </c>
      <c r="G495" s="13">
        <f t="shared" si="32"/>
        <v>0</v>
      </c>
      <c r="H495" s="11" t="str">
        <f t="shared" si="33"/>
        <v xml:space="preserve">dallas </v>
      </c>
      <c r="I495" s="11">
        <f t="shared" si="30"/>
        <v>0</v>
      </c>
      <c r="J495" s="13">
        <f t="shared" si="31"/>
        <v>0</v>
      </c>
    </row>
    <row r="496" spans="1:10" x14ac:dyDescent="0.2">
      <c r="A496" s="14">
        <v>36445</v>
      </c>
      <c r="B496" s="15"/>
      <c r="C496" s="16">
        <v>5.5</v>
      </c>
      <c r="D496" s="17" t="s">
        <v>98</v>
      </c>
      <c r="E496" s="15" t="s">
        <v>59</v>
      </c>
      <c r="F496" s="12">
        <f>SUMIF(Position!$B$3:$B$21,Trades!D496,Position!$E$3:$E$21)+SUMIF(Position!$K$3:$K$20,Trades!D496,Position!$N$3:$N$20)</f>
        <v>0.5</v>
      </c>
      <c r="G496" s="13">
        <f t="shared" si="32"/>
        <v>0</v>
      </c>
      <c r="H496" s="11" t="str">
        <f t="shared" si="33"/>
        <v xml:space="preserve">jacksonville </v>
      </c>
      <c r="I496" s="11">
        <f t="shared" si="30"/>
        <v>0</v>
      </c>
      <c r="J496" s="13">
        <f t="shared" si="31"/>
        <v>0</v>
      </c>
    </row>
    <row r="497" spans="1:10" x14ac:dyDescent="0.2">
      <c r="A497" s="14">
        <v>36445</v>
      </c>
      <c r="B497" s="15"/>
      <c r="C497" s="16">
        <v>5.5</v>
      </c>
      <c r="D497" s="17" t="s">
        <v>98</v>
      </c>
      <c r="E497" s="15" t="s">
        <v>59</v>
      </c>
      <c r="F497" s="12">
        <f>SUMIF(Position!$B$3:$B$21,Trades!D497,Position!$E$3:$E$21)+SUMIF(Position!$K$3:$K$20,Trades!D497,Position!$N$3:$N$20)</f>
        <v>0.5</v>
      </c>
      <c r="G497" s="13">
        <f t="shared" si="32"/>
        <v>0</v>
      </c>
      <c r="H497" s="11" t="str">
        <f t="shared" si="33"/>
        <v xml:space="preserve">jacksonville </v>
      </c>
      <c r="I497" s="11">
        <f t="shared" si="30"/>
        <v>0</v>
      </c>
      <c r="J497" s="13">
        <f t="shared" si="31"/>
        <v>0</v>
      </c>
    </row>
    <row r="498" spans="1:10" x14ac:dyDescent="0.2">
      <c r="A498" s="14">
        <v>36445</v>
      </c>
      <c r="B498" s="15"/>
      <c r="C498" s="16">
        <v>6</v>
      </c>
      <c r="D498" s="17" t="s">
        <v>98</v>
      </c>
      <c r="E498" s="15" t="s">
        <v>59</v>
      </c>
      <c r="F498" s="12">
        <f>SUMIF(Position!$B$3:$B$21,Trades!D498,Position!$E$3:$E$21)+SUMIF(Position!$K$3:$K$20,Trades!D498,Position!$N$3:$N$20)</f>
        <v>0.5</v>
      </c>
      <c r="G498" s="13">
        <f t="shared" si="32"/>
        <v>0</v>
      </c>
      <c r="H498" s="11" t="str">
        <f t="shared" si="33"/>
        <v xml:space="preserve">jacksonville </v>
      </c>
      <c r="I498" s="11">
        <f t="shared" si="30"/>
        <v>0</v>
      </c>
      <c r="J498" s="13">
        <f t="shared" si="31"/>
        <v>0</v>
      </c>
    </row>
    <row r="499" spans="1:10" x14ac:dyDescent="0.2">
      <c r="A499" s="14">
        <v>36445</v>
      </c>
      <c r="B499" s="15"/>
      <c r="C499" s="16">
        <v>2.4</v>
      </c>
      <c r="D499" s="17" t="s">
        <v>99</v>
      </c>
      <c r="E499" s="15" t="s">
        <v>59</v>
      </c>
      <c r="F499" s="12">
        <f>SUMIF(Position!$B$3:$B$21,Trades!D499,Position!$E$3:$E$21)+SUMIF(Position!$K$3:$K$20,Trades!D499,Position!$N$3:$N$20)</f>
        <v>1</v>
      </c>
      <c r="G499" s="13">
        <f t="shared" si="32"/>
        <v>0</v>
      </c>
      <c r="H499" s="11" t="str">
        <f t="shared" si="33"/>
        <v xml:space="preserve">miami </v>
      </c>
      <c r="I499" s="11">
        <f t="shared" si="30"/>
        <v>0</v>
      </c>
      <c r="J499" s="13">
        <f t="shared" si="31"/>
        <v>0</v>
      </c>
    </row>
    <row r="500" spans="1:10" x14ac:dyDescent="0.2">
      <c r="A500" s="14">
        <v>36445</v>
      </c>
      <c r="B500" s="15"/>
      <c r="C500" s="16">
        <v>2.5</v>
      </c>
      <c r="D500" s="17" t="s">
        <v>99</v>
      </c>
      <c r="E500" s="15" t="s">
        <v>59</v>
      </c>
      <c r="F500" s="12">
        <f>SUMIF(Position!$B$3:$B$21,Trades!D500,Position!$E$3:$E$21)+SUMIF(Position!$K$3:$K$20,Trades!D500,Position!$N$3:$N$20)</f>
        <v>1</v>
      </c>
      <c r="G500" s="13">
        <f t="shared" si="32"/>
        <v>0</v>
      </c>
      <c r="H500" s="11" t="str">
        <f t="shared" si="33"/>
        <v xml:space="preserve">miami </v>
      </c>
      <c r="I500" s="11">
        <f t="shared" si="30"/>
        <v>0</v>
      </c>
      <c r="J500" s="13">
        <f t="shared" si="31"/>
        <v>0</v>
      </c>
    </row>
    <row r="501" spans="1:10" x14ac:dyDescent="0.2">
      <c r="A501" s="14">
        <v>36445</v>
      </c>
      <c r="B501" s="15"/>
      <c r="C501" s="16">
        <v>2.9</v>
      </c>
      <c r="D501" s="17" t="s">
        <v>131</v>
      </c>
      <c r="E501" s="15" t="s">
        <v>59</v>
      </c>
      <c r="F501" s="12">
        <f>SUMIF(Position!$B$3:$B$21,Trades!D501,Position!$E$3:$E$21)+SUMIF(Position!$K$3:$K$20,Trades!D501,Position!$N$3:$N$20)</f>
        <v>4.75</v>
      </c>
      <c r="G501" s="13">
        <f t="shared" si="32"/>
        <v>0</v>
      </c>
      <c r="H501" s="11" t="str">
        <f t="shared" si="33"/>
        <v xml:space="preserve">rams </v>
      </c>
      <c r="I501" s="11">
        <f t="shared" si="30"/>
        <v>0</v>
      </c>
      <c r="J501" s="13">
        <f t="shared" si="31"/>
        <v>0</v>
      </c>
    </row>
    <row r="502" spans="1:10" x14ac:dyDescent="0.2">
      <c r="A502" s="14">
        <v>36445</v>
      </c>
      <c r="B502" s="15"/>
      <c r="C502" s="16">
        <v>2.5</v>
      </c>
      <c r="D502" s="17" t="s">
        <v>131</v>
      </c>
      <c r="E502" s="15" t="s">
        <v>59</v>
      </c>
      <c r="F502" s="12">
        <f>SUMIF(Position!$B$3:$B$21,Trades!D502,Position!$E$3:$E$21)+SUMIF(Position!$K$3:$K$20,Trades!D502,Position!$N$3:$N$20)</f>
        <v>4.75</v>
      </c>
      <c r="G502" s="13">
        <f t="shared" si="32"/>
        <v>0</v>
      </c>
      <c r="H502" s="11" t="str">
        <f t="shared" si="33"/>
        <v xml:space="preserve">rams </v>
      </c>
      <c r="I502" s="11">
        <f t="shared" si="30"/>
        <v>0</v>
      </c>
      <c r="J502" s="13">
        <f t="shared" si="31"/>
        <v>0</v>
      </c>
    </row>
    <row r="503" spans="1:10" x14ac:dyDescent="0.2">
      <c r="A503" s="14">
        <v>36445</v>
      </c>
      <c r="B503" s="15"/>
      <c r="C503" s="16">
        <v>2.6</v>
      </c>
      <c r="D503" s="17" t="s">
        <v>131</v>
      </c>
      <c r="E503" s="15" t="s">
        <v>59</v>
      </c>
      <c r="F503" s="12">
        <f>SUMIF(Position!$B$3:$B$21,Trades!D503,Position!$E$3:$E$21)+SUMIF(Position!$K$3:$K$20,Trades!D503,Position!$N$3:$N$20)</f>
        <v>4.75</v>
      </c>
      <c r="G503" s="13">
        <f t="shared" si="32"/>
        <v>0</v>
      </c>
      <c r="H503" s="11" t="str">
        <f t="shared" si="33"/>
        <v xml:space="preserve">rams </v>
      </c>
      <c r="I503" s="11">
        <f t="shared" si="30"/>
        <v>0</v>
      </c>
      <c r="J503" s="13">
        <f t="shared" si="31"/>
        <v>0</v>
      </c>
    </row>
    <row r="504" spans="1:10" x14ac:dyDescent="0.2">
      <c r="A504" s="14">
        <v>36445</v>
      </c>
      <c r="B504" s="15"/>
      <c r="C504" s="16">
        <v>2.75</v>
      </c>
      <c r="D504" s="17" t="s">
        <v>131</v>
      </c>
      <c r="E504" s="15" t="s">
        <v>59</v>
      </c>
      <c r="F504" s="12">
        <f>SUMIF(Position!$B$3:$B$21,Trades!D504,Position!$E$3:$E$21)+SUMIF(Position!$K$3:$K$20,Trades!D504,Position!$N$3:$N$20)</f>
        <v>4.75</v>
      </c>
      <c r="G504" s="13">
        <f t="shared" si="32"/>
        <v>0</v>
      </c>
      <c r="H504" s="11" t="str">
        <f t="shared" si="33"/>
        <v xml:space="preserve">rams </v>
      </c>
      <c r="I504" s="11">
        <f t="shared" si="30"/>
        <v>0</v>
      </c>
      <c r="J504" s="13">
        <f t="shared" si="31"/>
        <v>0</v>
      </c>
    </row>
    <row r="505" spans="1:10" x14ac:dyDescent="0.2">
      <c r="A505" s="14">
        <v>36445</v>
      </c>
      <c r="B505" s="15"/>
      <c r="C505" s="16">
        <v>1</v>
      </c>
      <c r="D505" s="17" t="s">
        <v>102</v>
      </c>
      <c r="E505" s="15" t="s">
        <v>59</v>
      </c>
      <c r="F505" s="12">
        <f>SUMIF(Position!$B$3:$B$21,Trades!D505,Position!$E$3:$E$21)+SUMIF(Position!$K$3:$K$20,Trades!D505,Position!$N$3:$N$20)</f>
        <v>0</v>
      </c>
      <c r="G505" s="13">
        <f t="shared" si="32"/>
        <v>0</v>
      </c>
      <c r="H505" s="11" t="str">
        <f t="shared" si="33"/>
        <v xml:space="preserve">seattle </v>
      </c>
      <c r="I505" s="11">
        <f t="shared" si="30"/>
        <v>0</v>
      </c>
      <c r="J505" s="13">
        <f t="shared" si="31"/>
        <v>0</v>
      </c>
    </row>
    <row r="506" spans="1:10" x14ac:dyDescent="0.2">
      <c r="A506" s="14">
        <v>36445</v>
      </c>
      <c r="B506" s="15"/>
      <c r="C506" s="16">
        <v>1.75</v>
      </c>
      <c r="D506" s="17" t="s">
        <v>112</v>
      </c>
      <c r="E506" s="15" t="s">
        <v>59</v>
      </c>
      <c r="F506" s="12">
        <f>SUMIF(Position!$B$3:$B$21,Trades!D506,Position!$E$3:$E$21)+SUMIF(Position!$K$3:$K$20,Trades!D506,Position!$N$3:$N$20)</f>
        <v>1.625</v>
      </c>
      <c r="G506" s="13">
        <f t="shared" si="32"/>
        <v>0</v>
      </c>
      <c r="H506" s="11" t="str">
        <f t="shared" si="33"/>
        <v xml:space="preserve">tennessee </v>
      </c>
      <c r="I506" s="11">
        <f t="shared" si="30"/>
        <v>0</v>
      </c>
      <c r="J506" s="13">
        <f t="shared" si="31"/>
        <v>0</v>
      </c>
    </row>
    <row r="507" spans="1:10" x14ac:dyDescent="0.2">
      <c r="A507" s="14">
        <v>36452</v>
      </c>
      <c r="B507" s="15"/>
      <c r="C507" s="16">
        <v>2.5</v>
      </c>
      <c r="D507" s="17" t="s">
        <v>107</v>
      </c>
      <c r="E507" s="15" t="s">
        <v>59</v>
      </c>
      <c r="F507" s="12">
        <f>SUMIF(Position!$B$3:$B$21,Trades!D507,Position!$E$3:$E$21)+SUMIF(Position!$K$3:$K$20,Trades!D507,Position!$N$3:$N$20)</f>
        <v>0</v>
      </c>
      <c r="G507" s="13">
        <f t="shared" si="32"/>
        <v>0</v>
      </c>
      <c r="H507" s="11" t="str">
        <f t="shared" si="33"/>
        <v xml:space="preserve">buffalo </v>
      </c>
      <c r="I507" s="11">
        <f t="shared" si="30"/>
        <v>0</v>
      </c>
      <c r="J507" s="13">
        <f t="shared" si="31"/>
        <v>0</v>
      </c>
    </row>
    <row r="508" spans="1:10" x14ac:dyDescent="0.2">
      <c r="A508" s="14">
        <v>36452</v>
      </c>
      <c r="B508" s="15"/>
      <c r="C508" s="16">
        <v>2</v>
      </c>
      <c r="D508" s="17" t="s">
        <v>107</v>
      </c>
      <c r="E508" s="15" t="s">
        <v>59</v>
      </c>
      <c r="F508" s="12">
        <f>SUMIF(Position!$B$3:$B$21,Trades!D508,Position!$E$3:$E$21)+SUMIF(Position!$K$3:$K$20,Trades!D508,Position!$N$3:$N$20)</f>
        <v>0</v>
      </c>
      <c r="G508" s="13">
        <f t="shared" si="32"/>
        <v>0</v>
      </c>
      <c r="H508" s="11" t="str">
        <f t="shared" si="33"/>
        <v xml:space="preserve">buffalo </v>
      </c>
      <c r="I508" s="11">
        <f t="shared" si="30"/>
        <v>0</v>
      </c>
      <c r="J508" s="13">
        <f t="shared" si="31"/>
        <v>0</v>
      </c>
    </row>
    <row r="509" spans="1:10" x14ac:dyDescent="0.2">
      <c r="A509" s="14">
        <v>36452</v>
      </c>
      <c r="B509" s="15"/>
      <c r="C509" s="16">
        <v>0.75</v>
      </c>
      <c r="D509" s="17" t="s">
        <v>87</v>
      </c>
      <c r="E509" s="15" t="s">
        <v>59</v>
      </c>
      <c r="F509" s="12">
        <f>SUMIF(Position!$B$3:$B$21,Trades!D509,Position!$E$3:$E$21)+SUMIF(Position!$K$3:$K$20,Trades!D509,Position!$N$3:$N$20)</f>
        <v>0.2</v>
      </c>
      <c r="G509" s="13">
        <f t="shared" si="32"/>
        <v>0</v>
      </c>
      <c r="H509" s="11" t="str">
        <f t="shared" si="33"/>
        <v xml:space="preserve">chargers </v>
      </c>
      <c r="I509" s="11">
        <f t="shared" si="30"/>
        <v>0</v>
      </c>
      <c r="J509" s="13">
        <f t="shared" si="31"/>
        <v>0</v>
      </c>
    </row>
    <row r="510" spans="1:10" x14ac:dyDescent="0.2">
      <c r="A510" s="14">
        <v>36452</v>
      </c>
      <c r="B510" s="15"/>
      <c r="C510" s="16">
        <v>0.6</v>
      </c>
      <c r="D510" s="17" t="s">
        <v>87</v>
      </c>
      <c r="E510" s="15" t="s">
        <v>59</v>
      </c>
      <c r="F510" s="12">
        <f>SUMIF(Position!$B$3:$B$21,Trades!D510,Position!$E$3:$E$21)+SUMIF(Position!$K$3:$K$20,Trades!D510,Position!$N$3:$N$20)</f>
        <v>0.2</v>
      </c>
      <c r="G510" s="13">
        <f t="shared" si="32"/>
        <v>0</v>
      </c>
      <c r="H510" s="11" t="str">
        <f t="shared" si="33"/>
        <v xml:space="preserve">chargers </v>
      </c>
      <c r="I510" s="11">
        <f t="shared" si="30"/>
        <v>0</v>
      </c>
      <c r="J510" s="13">
        <f t="shared" si="31"/>
        <v>0</v>
      </c>
    </row>
    <row r="511" spans="1:10" x14ac:dyDescent="0.2">
      <c r="A511" s="14">
        <v>36452</v>
      </c>
      <c r="B511" s="15"/>
      <c r="C511" s="16">
        <v>5</v>
      </c>
      <c r="D511" s="17" t="s">
        <v>98</v>
      </c>
      <c r="E511" s="15" t="s">
        <v>59</v>
      </c>
      <c r="F511" s="12">
        <f>SUMIF(Position!$B$3:$B$21,Trades!D511,Position!$E$3:$E$21)+SUMIF(Position!$K$3:$K$20,Trades!D511,Position!$N$3:$N$20)</f>
        <v>0.5</v>
      </c>
      <c r="G511" s="13">
        <f t="shared" si="32"/>
        <v>0</v>
      </c>
      <c r="H511" s="11" t="str">
        <f t="shared" si="33"/>
        <v xml:space="preserve">jacksonville </v>
      </c>
      <c r="I511" s="11">
        <f t="shared" si="30"/>
        <v>0</v>
      </c>
      <c r="J511" s="13">
        <f t="shared" si="31"/>
        <v>0</v>
      </c>
    </row>
    <row r="512" spans="1:10" x14ac:dyDescent="0.2">
      <c r="A512" s="14">
        <v>36452</v>
      </c>
      <c r="B512" s="15"/>
      <c r="C512" s="16">
        <v>0.5</v>
      </c>
      <c r="D512" s="17" t="s">
        <v>111</v>
      </c>
      <c r="E512" s="15" t="s">
        <v>59</v>
      </c>
      <c r="F512" s="12">
        <f>SUMIF(Position!$B$3:$B$21,Trades!D512,Position!$E$3:$E$21)+SUMIF(Position!$K$3:$K$20,Trades!D512,Position!$N$3:$N$20)</f>
        <v>0</v>
      </c>
      <c r="G512" s="13">
        <f t="shared" si="32"/>
        <v>0</v>
      </c>
      <c r="H512" s="11" t="str">
        <f t="shared" si="33"/>
        <v xml:space="preserve">niners </v>
      </c>
      <c r="I512" s="11">
        <f t="shared" si="30"/>
        <v>0</v>
      </c>
      <c r="J512" s="13">
        <f t="shared" si="31"/>
        <v>0</v>
      </c>
    </row>
    <row r="513" spans="1:10" x14ac:dyDescent="0.2">
      <c r="A513" s="14">
        <v>36452</v>
      </c>
      <c r="B513" s="15"/>
      <c r="C513" s="16">
        <v>0.9</v>
      </c>
      <c r="D513" s="17" t="s">
        <v>110</v>
      </c>
      <c r="E513" s="15" t="s">
        <v>59</v>
      </c>
      <c r="F513" s="12">
        <f>SUMIF(Position!$B$3:$B$21,Trades!D513,Position!$E$3:$E$21)+SUMIF(Position!$K$3:$K$20,Trades!D513,Position!$N$3:$N$20)</f>
        <v>0</v>
      </c>
      <c r="G513" s="13">
        <f t="shared" si="32"/>
        <v>0</v>
      </c>
      <c r="H513" s="11" t="str">
        <f t="shared" si="33"/>
        <v xml:space="preserve">pats </v>
      </c>
      <c r="I513" s="11">
        <f t="shared" si="30"/>
        <v>0</v>
      </c>
      <c r="J513" s="13">
        <f t="shared" si="31"/>
        <v>0</v>
      </c>
    </row>
    <row r="514" spans="1:10" x14ac:dyDescent="0.2">
      <c r="A514" s="14">
        <v>36452</v>
      </c>
      <c r="B514" s="15"/>
      <c r="C514" s="16">
        <v>4.5</v>
      </c>
      <c r="D514" s="17" t="s">
        <v>131</v>
      </c>
      <c r="E514" s="15" t="s">
        <v>59</v>
      </c>
      <c r="F514" s="12">
        <f>SUMIF(Position!$B$3:$B$21,Trades!D514,Position!$E$3:$E$21)+SUMIF(Position!$K$3:$K$20,Trades!D514,Position!$N$3:$N$20)</f>
        <v>4.75</v>
      </c>
      <c r="G514" s="13">
        <f t="shared" si="32"/>
        <v>0</v>
      </c>
      <c r="H514" s="11" t="str">
        <f t="shared" si="33"/>
        <v xml:space="preserve">rams </v>
      </c>
      <c r="I514" s="11">
        <f t="shared" si="30"/>
        <v>0</v>
      </c>
      <c r="J514" s="13">
        <f t="shared" si="31"/>
        <v>0</v>
      </c>
    </row>
    <row r="515" spans="1:10" x14ac:dyDescent="0.2">
      <c r="A515" s="14">
        <v>36452</v>
      </c>
      <c r="B515" s="15"/>
      <c r="C515" s="16">
        <v>2.25</v>
      </c>
      <c r="D515" s="17" t="s">
        <v>112</v>
      </c>
      <c r="E515" s="15" t="s">
        <v>59</v>
      </c>
      <c r="F515" s="12">
        <f>SUMIF(Position!$B$3:$B$21,Trades!D515,Position!$E$3:$E$21)+SUMIF(Position!$K$3:$K$20,Trades!D515,Position!$N$3:$N$20)</f>
        <v>1.625</v>
      </c>
      <c r="G515" s="13">
        <f t="shared" si="32"/>
        <v>0</v>
      </c>
      <c r="H515" s="11" t="str">
        <f t="shared" si="33"/>
        <v xml:space="preserve">tennessee </v>
      </c>
      <c r="I515" s="11">
        <f t="shared" si="30"/>
        <v>0</v>
      </c>
      <c r="J515" s="13">
        <f t="shared" si="31"/>
        <v>0</v>
      </c>
    </row>
    <row r="516" spans="1:10" x14ac:dyDescent="0.2">
      <c r="A516" s="14">
        <v>36453</v>
      </c>
      <c r="B516" s="15"/>
      <c r="C516" s="16">
        <v>0.8</v>
      </c>
      <c r="D516" s="17" t="s">
        <v>85</v>
      </c>
      <c r="E516" s="15" t="s">
        <v>59</v>
      </c>
      <c r="F516" s="12">
        <f>SUMIF(Position!$B$3:$B$21,Trades!D516,Position!$E$3:$E$21)+SUMIF(Position!$K$3:$K$20,Trades!D516,Position!$N$3:$N$20)</f>
        <v>3.25</v>
      </c>
      <c r="G516" s="13">
        <f t="shared" si="32"/>
        <v>0</v>
      </c>
      <c r="H516" s="11" t="str">
        <f t="shared" si="33"/>
        <v xml:space="preserve">bucks </v>
      </c>
      <c r="I516" s="11">
        <f t="shared" si="30"/>
        <v>0</v>
      </c>
      <c r="J516" s="13">
        <f t="shared" si="31"/>
        <v>0</v>
      </c>
    </row>
    <row r="517" spans="1:10" x14ac:dyDescent="0.2">
      <c r="A517" s="14">
        <v>36453</v>
      </c>
      <c r="B517" s="15"/>
      <c r="C517" s="16">
        <v>1.5</v>
      </c>
      <c r="D517" s="17" t="s">
        <v>107</v>
      </c>
      <c r="E517" s="15" t="s">
        <v>59</v>
      </c>
      <c r="F517" s="12">
        <f>SUMIF(Position!$B$3:$B$21,Trades!D517,Position!$E$3:$E$21)+SUMIF(Position!$K$3:$K$20,Trades!D517,Position!$N$3:$N$20)</f>
        <v>0</v>
      </c>
      <c r="G517" s="13">
        <f t="shared" si="32"/>
        <v>0</v>
      </c>
      <c r="H517" s="11" t="str">
        <f t="shared" si="33"/>
        <v xml:space="preserve">buffalo </v>
      </c>
      <c r="I517" s="11">
        <f t="shared" si="30"/>
        <v>0</v>
      </c>
      <c r="J517" s="13">
        <f t="shared" si="31"/>
        <v>0</v>
      </c>
    </row>
    <row r="518" spans="1:10" x14ac:dyDescent="0.2">
      <c r="A518" s="14">
        <v>36453</v>
      </c>
      <c r="B518" s="15"/>
      <c r="C518" s="16">
        <v>1.5</v>
      </c>
      <c r="D518" s="17" t="s">
        <v>107</v>
      </c>
      <c r="E518" s="15" t="s">
        <v>59</v>
      </c>
      <c r="F518" s="12">
        <f>SUMIF(Position!$B$3:$B$21,Trades!D518,Position!$E$3:$E$21)+SUMIF(Position!$K$3:$K$20,Trades!D518,Position!$N$3:$N$20)</f>
        <v>0</v>
      </c>
      <c r="G518" s="13">
        <f t="shared" si="32"/>
        <v>0</v>
      </c>
      <c r="H518" s="11" t="str">
        <f t="shared" si="33"/>
        <v xml:space="preserve">buffalo </v>
      </c>
      <c r="I518" s="11">
        <f t="shared" si="30"/>
        <v>0</v>
      </c>
      <c r="J518" s="13">
        <f t="shared" si="31"/>
        <v>0</v>
      </c>
    </row>
    <row r="519" spans="1:10" x14ac:dyDescent="0.2">
      <c r="A519" s="14">
        <v>36453</v>
      </c>
      <c r="B519" s="15"/>
      <c r="C519" s="16">
        <v>0.37</v>
      </c>
      <c r="D519" s="17" t="s">
        <v>86</v>
      </c>
      <c r="E519" s="15" t="s">
        <v>59</v>
      </c>
      <c r="F519" s="12">
        <f>SUMIF(Position!$B$3:$B$21,Trades!D519,Position!$E$3:$E$21)+SUMIF(Position!$K$3:$K$20,Trades!D519,Position!$N$3:$N$20)</f>
        <v>0</v>
      </c>
      <c r="G519" s="13">
        <f t="shared" si="32"/>
        <v>0</v>
      </c>
      <c r="H519" s="11" t="str">
        <f t="shared" si="33"/>
        <v xml:space="preserve">carolina </v>
      </c>
      <c r="I519" s="11">
        <f t="shared" si="30"/>
        <v>0</v>
      </c>
      <c r="J519" s="13">
        <f t="shared" si="31"/>
        <v>0</v>
      </c>
    </row>
    <row r="520" spans="1:10" x14ac:dyDescent="0.2">
      <c r="A520" s="14">
        <v>36453</v>
      </c>
      <c r="B520" s="15"/>
      <c r="C520" s="16">
        <v>0.65</v>
      </c>
      <c r="D520" s="17" t="s">
        <v>87</v>
      </c>
      <c r="E520" s="15" t="s">
        <v>59</v>
      </c>
      <c r="F520" s="12">
        <f>SUMIF(Position!$B$3:$B$21,Trades!D520,Position!$E$3:$E$21)+SUMIF(Position!$K$3:$K$20,Trades!D520,Position!$N$3:$N$20)</f>
        <v>0.2</v>
      </c>
      <c r="G520" s="13">
        <f t="shared" si="32"/>
        <v>0</v>
      </c>
      <c r="H520" s="11" t="str">
        <f t="shared" si="33"/>
        <v xml:space="preserve">chargers </v>
      </c>
      <c r="I520" s="11">
        <f t="shared" ref="I520:I583" si="34">B520*C520</f>
        <v>0</v>
      </c>
      <c r="J520" s="13">
        <f t="shared" si="31"/>
        <v>0</v>
      </c>
    </row>
    <row r="521" spans="1:10" x14ac:dyDescent="0.2">
      <c r="A521" s="14">
        <v>36453</v>
      </c>
      <c r="B521" s="15"/>
      <c r="C521" s="16">
        <v>0.65</v>
      </c>
      <c r="D521" s="17" t="s">
        <v>87</v>
      </c>
      <c r="E521" s="15" t="s">
        <v>59</v>
      </c>
      <c r="F521" s="12">
        <f>SUMIF(Position!$B$3:$B$21,Trades!D521,Position!$E$3:$E$21)+SUMIF(Position!$K$3:$K$20,Trades!D521,Position!$N$3:$N$20)</f>
        <v>0.2</v>
      </c>
      <c r="G521" s="13">
        <f t="shared" si="32"/>
        <v>0</v>
      </c>
      <c r="H521" s="11" t="str">
        <f t="shared" si="33"/>
        <v xml:space="preserve">chargers </v>
      </c>
      <c r="I521" s="11">
        <f t="shared" si="34"/>
        <v>0</v>
      </c>
      <c r="J521" s="13">
        <f t="shared" ref="J521:J584" si="35">(30-C521)*B521</f>
        <v>0</v>
      </c>
    </row>
    <row r="522" spans="1:10" x14ac:dyDescent="0.2">
      <c r="A522" s="14">
        <v>36453</v>
      </c>
      <c r="B522" s="15"/>
      <c r="C522" s="16">
        <v>1.5</v>
      </c>
      <c r="D522" s="17" t="s">
        <v>89</v>
      </c>
      <c r="E522" s="15" t="s">
        <v>59</v>
      </c>
      <c r="F522" s="12">
        <f>SUMIF(Position!$B$3:$B$21,Trades!D522,Position!$E$3:$E$21)+SUMIF(Position!$K$3:$K$20,Trades!D522,Position!$N$3:$N$20)</f>
        <v>0</v>
      </c>
      <c r="G522" s="13">
        <f t="shared" ref="G522:G585" si="36">(F522-C522)*B522</f>
        <v>0</v>
      </c>
      <c r="H522" s="11" t="str">
        <f t="shared" ref="H522:H585" si="37">D522&amp;E522</f>
        <v xml:space="preserve">dallas </v>
      </c>
      <c r="I522" s="11">
        <f t="shared" si="34"/>
        <v>0</v>
      </c>
      <c r="J522" s="13">
        <f t="shared" si="35"/>
        <v>0</v>
      </c>
    </row>
    <row r="523" spans="1:10" x14ac:dyDescent="0.2">
      <c r="A523" s="14">
        <v>36453</v>
      </c>
      <c r="B523" s="15"/>
      <c r="C523" s="16">
        <v>1.5</v>
      </c>
      <c r="D523" s="17" t="s">
        <v>89</v>
      </c>
      <c r="E523" s="15" t="s">
        <v>59</v>
      </c>
      <c r="F523" s="12">
        <f>SUMIF(Position!$B$3:$B$21,Trades!D523,Position!$E$3:$E$21)+SUMIF(Position!$K$3:$K$20,Trades!D523,Position!$N$3:$N$20)</f>
        <v>0</v>
      </c>
      <c r="G523" s="13">
        <f t="shared" si="36"/>
        <v>0</v>
      </c>
      <c r="H523" s="11" t="str">
        <f t="shared" si="37"/>
        <v xml:space="preserve">dallas </v>
      </c>
      <c r="I523" s="11">
        <f t="shared" si="34"/>
        <v>0</v>
      </c>
      <c r="J523" s="13">
        <f t="shared" si="35"/>
        <v>0</v>
      </c>
    </row>
    <row r="524" spans="1:10" x14ac:dyDescent="0.2">
      <c r="A524" s="14">
        <v>36453</v>
      </c>
      <c r="B524" s="15"/>
      <c r="C524" s="16">
        <v>1</v>
      </c>
      <c r="D524" s="17" t="s">
        <v>89</v>
      </c>
      <c r="E524" s="15" t="s">
        <v>59</v>
      </c>
      <c r="F524" s="12">
        <f>SUMIF(Position!$B$3:$B$21,Trades!D524,Position!$E$3:$E$21)+SUMIF(Position!$K$3:$K$20,Trades!D524,Position!$N$3:$N$20)</f>
        <v>0</v>
      </c>
      <c r="G524" s="13">
        <f t="shared" si="36"/>
        <v>0</v>
      </c>
      <c r="H524" s="11" t="str">
        <f t="shared" si="37"/>
        <v xml:space="preserve">dallas </v>
      </c>
      <c r="I524" s="11">
        <f t="shared" si="34"/>
        <v>0</v>
      </c>
      <c r="J524" s="13">
        <f t="shared" si="35"/>
        <v>0</v>
      </c>
    </row>
    <row r="525" spans="1:10" x14ac:dyDescent="0.2">
      <c r="A525" s="14">
        <v>36453</v>
      </c>
      <c r="B525" s="15"/>
      <c r="C525" s="16">
        <v>1.5</v>
      </c>
      <c r="D525" s="17" t="s">
        <v>89</v>
      </c>
      <c r="E525" s="15" t="s">
        <v>59</v>
      </c>
      <c r="F525" s="12">
        <f>SUMIF(Position!$B$3:$B$21,Trades!D525,Position!$E$3:$E$21)+SUMIF(Position!$K$3:$K$20,Trades!D525,Position!$N$3:$N$20)</f>
        <v>0</v>
      </c>
      <c r="G525" s="13">
        <f t="shared" si="36"/>
        <v>0</v>
      </c>
      <c r="H525" s="11" t="str">
        <f t="shared" si="37"/>
        <v xml:space="preserve">dallas </v>
      </c>
      <c r="I525" s="11">
        <f t="shared" si="34"/>
        <v>0</v>
      </c>
      <c r="J525" s="13">
        <f t="shared" si="35"/>
        <v>0</v>
      </c>
    </row>
    <row r="526" spans="1:10" x14ac:dyDescent="0.2">
      <c r="A526" s="14">
        <v>36453</v>
      </c>
      <c r="B526" s="15"/>
      <c r="C526" s="16">
        <v>0.25</v>
      </c>
      <c r="D526" s="17" t="s">
        <v>109</v>
      </c>
      <c r="E526" s="15" t="s">
        <v>59</v>
      </c>
      <c r="F526" s="12">
        <f>SUMIF(Position!$B$3:$B$21,Trades!D526,Position!$E$3:$E$21)+SUMIF(Position!$K$3:$K$20,Trades!D526,Position!$N$3:$N$20)</f>
        <v>3.5</v>
      </c>
      <c r="G526" s="13">
        <f t="shared" si="36"/>
        <v>0</v>
      </c>
      <c r="H526" s="11" t="str">
        <f t="shared" si="37"/>
        <v xml:space="preserve">denver </v>
      </c>
      <c r="I526" s="11">
        <f t="shared" si="34"/>
        <v>0</v>
      </c>
      <c r="J526" s="13">
        <f t="shared" si="35"/>
        <v>0</v>
      </c>
    </row>
    <row r="527" spans="1:10" x14ac:dyDescent="0.2">
      <c r="A527" s="14">
        <v>36453</v>
      </c>
      <c r="B527" s="15"/>
      <c r="C527" s="16">
        <v>0.2</v>
      </c>
      <c r="D527" s="17" t="s">
        <v>90</v>
      </c>
      <c r="E527" s="15" t="s">
        <v>59</v>
      </c>
      <c r="F527" s="12">
        <f>SUMIF(Position!$B$3:$B$21,Trades!D527,Position!$E$3:$E$21)+SUMIF(Position!$K$3:$K$20,Trades!D527,Position!$N$3:$N$20)</f>
        <v>0</v>
      </c>
      <c r="G527" s="13">
        <f t="shared" si="36"/>
        <v>0</v>
      </c>
      <c r="H527" s="11" t="str">
        <f t="shared" si="37"/>
        <v xml:space="preserve">detroit </v>
      </c>
      <c r="I527" s="11">
        <f t="shared" si="34"/>
        <v>0</v>
      </c>
      <c r="J527" s="13">
        <f t="shared" si="35"/>
        <v>0</v>
      </c>
    </row>
    <row r="528" spans="1:10" x14ac:dyDescent="0.2">
      <c r="A528" s="14">
        <v>36453</v>
      </c>
      <c r="B528" s="15"/>
      <c r="C528" s="16">
        <v>0.3</v>
      </c>
      <c r="D528" s="17" t="s">
        <v>90</v>
      </c>
      <c r="E528" s="15" t="s">
        <v>59</v>
      </c>
      <c r="F528" s="12">
        <f>SUMIF(Position!$B$3:$B$21,Trades!D528,Position!$E$3:$E$21)+SUMIF(Position!$K$3:$K$20,Trades!D528,Position!$N$3:$N$20)</f>
        <v>0</v>
      </c>
      <c r="G528" s="13">
        <f t="shared" si="36"/>
        <v>0</v>
      </c>
      <c r="H528" s="11" t="str">
        <f t="shared" si="37"/>
        <v xml:space="preserve">detroit </v>
      </c>
      <c r="I528" s="11">
        <f t="shared" si="34"/>
        <v>0</v>
      </c>
      <c r="J528" s="13">
        <f t="shared" si="35"/>
        <v>0</v>
      </c>
    </row>
    <row r="529" spans="1:10" x14ac:dyDescent="0.2">
      <c r="A529" s="14">
        <v>36453</v>
      </c>
      <c r="B529" s="15"/>
      <c r="C529" s="16">
        <v>0.37</v>
      </c>
      <c r="D529" s="17" t="s">
        <v>91</v>
      </c>
      <c r="E529" s="15" t="s">
        <v>59</v>
      </c>
      <c r="F529" s="12">
        <f>SUMIF(Position!$B$3:$B$21,Trades!D529,Position!$E$3:$E$21)+SUMIF(Position!$K$3:$K$20,Trades!D529,Position!$N$3:$N$20)</f>
        <v>0.5</v>
      </c>
      <c r="G529" s="13">
        <f t="shared" si="36"/>
        <v>0</v>
      </c>
      <c r="H529" s="11" t="str">
        <f t="shared" si="37"/>
        <v xml:space="preserve">giants </v>
      </c>
      <c r="I529" s="11">
        <f t="shared" si="34"/>
        <v>0</v>
      </c>
      <c r="J529" s="13">
        <f t="shared" si="35"/>
        <v>0</v>
      </c>
    </row>
    <row r="530" spans="1:10" x14ac:dyDescent="0.2">
      <c r="A530" s="14">
        <v>36453</v>
      </c>
      <c r="B530" s="15"/>
      <c r="C530" s="16">
        <v>0.9</v>
      </c>
      <c r="D530" s="17" t="s">
        <v>97</v>
      </c>
      <c r="E530" s="15" t="s">
        <v>59</v>
      </c>
      <c r="F530" s="12">
        <f>SUMIF(Position!$B$3:$B$21,Trades!D530,Position!$E$3:$E$21)+SUMIF(Position!$K$3:$K$20,Trades!D530,Position!$N$3:$N$20)</f>
        <v>2.75</v>
      </c>
      <c r="G530" s="13">
        <f t="shared" si="36"/>
        <v>0</v>
      </c>
      <c r="H530" s="11" t="str">
        <f t="shared" si="37"/>
        <v xml:space="preserve">indianapolis </v>
      </c>
      <c r="I530" s="11">
        <f t="shared" si="34"/>
        <v>0</v>
      </c>
      <c r="J530" s="13">
        <f t="shared" si="35"/>
        <v>0</v>
      </c>
    </row>
    <row r="531" spans="1:10" x14ac:dyDescent="0.2">
      <c r="A531" s="14">
        <v>36453</v>
      </c>
      <c r="B531" s="15"/>
      <c r="C531" s="16">
        <v>5.5</v>
      </c>
      <c r="D531" s="17" t="s">
        <v>98</v>
      </c>
      <c r="E531" s="15" t="s">
        <v>59</v>
      </c>
      <c r="F531" s="12">
        <f>SUMIF(Position!$B$3:$B$21,Trades!D531,Position!$E$3:$E$21)+SUMIF(Position!$K$3:$K$20,Trades!D531,Position!$N$3:$N$20)</f>
        <v>0.5</v>
      </c>
      <c r="G531" s="13">
        <f t="shared" si="36"/>
        <v>0</v>
      </c>
      <c r="H531" s="11" t="str">
        <f t="shared" si="37"/>
        <v xml:space="preserve">jacksonville </v>
      </c>
      <c r="I531" s="11">
        <f t="shared" si="34"/>
        <v>0</v>
      </c>
      <c r="J531" s="13">
        <f t="shared" si="35"/>
        <v>0</v>
      </c>
    </row>
    <row r="532" spans="1:10" x14ac:dyDescent="0.2">
      <c r="A532" s="14">
        <v>36453</v>
      </c>
      <c r="B532" s="15"/>
      <c r="C532" s="16">
        <v>4.5999999999999996</v>
      </c>
      <c r="D532" s="17" t="s">
        <v>98</v>
      </c>
      <c r="E532" s="15" t="s">
        <v>59</v>
      </c>
      <c r="F532" s="12">
        <f>SUMIF(Position!$B$3:$B$21,Trades!D532,Position!$E$3:$E$21)+SUMIF(Position!$K$3:$K$20,Trades!D532,Position!$N$3:$N$20)</f>
        <v>0.5</v>
      </c>
      <c r="G532" s="13">
        <f t="shared" si="36"/>
        <v>0</v>
      </c>
      <c r="H532" s="11" t="str">
        <f t="shared" si="37"/>
        <v xml:space="preserve">jacksonville </v>
      </c>
      <c r="I532" s="11">
        <f t="shared" si="34"/>
        <v>0</v>
      </c>
      <c r="J532" s="13">
        <f t="shared" si="35"/>
        <v>0</v>
      </c>
    </row>
    <row r="533" spans="1:10" x14ac:dyDescent="0.2">
      <c r="A533" s="14">
        <v>36453</v>
      </c>
      <c r="B533" s="15"/>
      <c r="C533" s="16">
        <v>5.5</v>
      </c>
      <c r="D533" s="17" t="s">
        <v>98</v>
      </c>
      <c r="E533" s="15" t="s">
        <v>59</v>
      </c>
      <c r="F533" s="12">
        <f>SUMIF(Position!$B$3:$B$21,Trades!D533,Position!$E$3:$E$21)+SUMIF(Position!$K$3:$K$20,Trades!D533,Position!$N$3:$N$20)</f>
        <v>0.5</v>
      </c>
      <c r="G533" s="13">
        <f t="shared" si="36"/>
        <v>0</v>
      </c>
      <c r="H533" s="11" t="str">
        <f t="shared" si="37"/>
        <v xml:space="preserve">jacksonville </v>
      </c>
      <c r="I533" s="11">
        <f t="shared" si="34"/>
        <v>0</v>
      </c>
      <c r="J533" s="13">
        <f t="shared" si="35"/>
        <v>0</v>
      </c>
    </row>
    <row r="534" spans="1:10" x14ac:dyDescent="0.2">
      <c r="A534" s="14">
        <v>36453</v>
      </c>
      <c r="B534" s="15"/>
      <c r="C534" s="16">
        <v>0.5</v>
      </c>
      <c r="D534" s="17" t="s">
        <v>111</v>
      </c>
      <c r="E534" s="15" t="s">
        <v>59</v>
      </c>
      <c r="F534" s="12">
        <f>SUMIF(Position!$B$3:$B$21,Trades!D534,Position!$E$3:$E$21)+SUMIF(Position!$K$3:$K$20,Trades!D534,Position!$N$3:$N$20)</f>
        <v>0</v>
      </c>
      <c r="G534" s="13">
        <f t="shared" si="36"/>
        <v>0</v>
      </c>
      <c r="H534" s="11" t="str">
        <f t="shared" si="37"/>
        <v xml:space="preserve">niners </v>
      </c>
      <c r="I534" s="11">
        <f t="shared" si="34"/>
        <v>0</v>
      </c>
      <c r="J534" s="13">
        <f t="shared" si="35"/>
        <v>0</v>
      </c>
    </row>
    <row r="535" spans="1:10" x14ac:dyDescent="0.2">
      <c r="A535" s="14">
        <v>36453</v>
      </c>
      <c r="B535" s="15"/>
      <c r="C535" s="16">
        <v>2.25</v>
      </c>
      <c r="D535" s="17" t="s">
        <v>101</v>
      </c>
      <c r="E535" s="15" t="s">
        <v>59</v>
      </c>
      <c r="F535" s="12">
        <f>SUMIF(Position!$B$3:$B$21,Trades!D535,Position!$E$3:$E$21)+SUMIF(Position!$K$3:$K$20,Trades!D535,Position!$N$3:$N$20)</f>
        <v>1.125</v>
      </c>
      <c r="G535" s="13">
        <f t="shared" si="36"/>
        <v>0</v>
      </c>
      <c r="H535" s="11" t="str">
        <f t="shared" si="37"/>
        <v xml:space="preserve">packers </v>
      </c>
      <c r="I535" s="11">
        <f t="shared" si="34"/>
        <v>0</v>
      </c>
      <c r="J535" s="13">
        <f t="shared" si="35"/>
        <v>0</v>
      </c>
    </row>
    <row r="536" spans="1:10" x14ac:dyDescent="0.2">
      <c r="A536" s="14">
        <v>36453</v>
      </c>
      <c r="B536" s="15"/>
      <c r="C536" s="16">
        <v>0.8</v>
      </c>
      <c r="D536" s="17" t="s">
        <v>102</v>
      </c>
      <c r="E536" s="15" t="s">
        <v>59</v>
      </c>
      <c r="F536" s="12">
        <f>SUMIF(Position!$B$3:$B$21,Trades!D536,Position!$E$3:$E$21)+SUMIF(Position!$K$3:$K$20,Trades!D536,Position!$N$3:$N$20)</f>
        <v>0</v>
      </c>
      <c r="G536" s="13">
        <f t="shared" si="36"/>
        <v>0</v>
      </c>
      <c r="H536" s="11" t="str">
        <f t="shared" si="37"/>
        <v xml:space="preserve">seattle </v>
      </c>
      <c r="I536" s="11">
        <f t="shared" si="34"/>
        <v>0</v>
      </c>
      <c r="J536" s="13">
        <f t="shared" si="35"/>
        <v>0</v>
      </c>
    </row>
    <row r="537" spans="1:10" x14ac:dyDescent="0.2">
      <c r="A537" s="14">
        <v>36453</v>
      </c>
      <c r="B537" s="15"/>
      <c r="C537" s="16">
        <v>1.5</v>
      </c>
      <c r="D537" s="17" t="s">
        <v>112</v>
      </c>
      <c r="E537" s="15" t="s">
        <v>59</v>
      </c>
      <c r="F537" s="12">
        <f>SUMIF(Position!$B$3:$B$21,Trades!D537,Position!$E$3:$E$21)+SUMIF(Position!$K$3:$K$20,Trades!D537,Position!$N$3:$N$20)</f>
        <v>1.625</v>
      </c>
      <c r="G537" s="13">
        <f t="shared" si="36"/>
        <v>0</v>
      </c>
      <c r="H537" s="11" t="str">
        <f t="shared" si="37"/>
        <v xml:space="preserve">tennessee </v>
      </c>
      <c r="I537" s="11">
        <f t="shared" si="34"/>
        <v>0</v>
      </c>
      <c r="J537" s="13">
        <f t="shared" si="35"/>
        <v>0</v>
      </c>
    </row>
    <row r="538" spans="1:10" x14ac:dyDescent="0.2">
      <c r="A538" s="14">
        <v>36453</v>
      </c>
      <c r="B538" s="15"/>
      <c r="C538" s="16">
        <v>2.5</v>
      </c>
      <c r="D538" s="17" t="s">
        <v>92</v>
      </c>
      <c r="E538" s="15" t="s">
        <v>59</v>
      </c>
      <c r="F538" s="12">
        <f>SUMIF(Position!$B$3:$B$21,Trades!D538,Position!$E$3:$E$21)+SUMIF(Position!$K$3:$K$20,Trades!D538,Position!$N$3:$N$20)</f>
        <v>0.125</v>
      </c>
      <c r="G538" s="13">
        <f t="shared" si="36"/>
        <v>0</v>
      </c>
      <c r="H538" s="11" t="str">
        <f t="shared" si="37"/>
        <v xml:space="preserve">washington </v>
      </c>
      <c r="I538" s="11">
        <f t="shared" si="34"/>
        <v>0</v>
      </c>
      <c r="J538" s="13">
        <f t="shared" si="35"/>
        <v>0</v>
      </c>
    </row>
    <row r="539" spans="1:10" x14ac:dyDescent="0.2">
      <c r="A539" s="14">
        <v>36453</v>
      </c>
      <c r="B539" s="15"/>
      <c r="C539" s="16">
        <v>2.5</v>
      </c>
      <c r="D539" s="17" t="s">
        <v>92</v>
      </c>
      <c r="E539" s="15" t="s">
        <v>59</v>
      </c>
      <c r="F539" s="12">
        <f>SUMIF(Position!$B$3:$B$21,Trades!D539,Position!$E$3:$E$21)+SUMIF(Position!$K$3:$K$20,Trades!D539,Position!$N$3:$N$20)</f>
        <v>0.125</v>
      </c>
      <c r="G539" s="13">
        <f t="shared" si="36"/>
        <v>0</v>
      </c>
      <c r="H539" s="11" t="str">
        <f t="shared" si="37"/>
        <v xml:space="preserve">washington </v>
      </c>
      <c r="I539" s="11">
        <f t="shared" si="34"/>
        <v>0</v>
      </c>
      <c r="J539" s="13">
        <f t="shared" si="35"/>
        <v>0</v>
      </c>
    </row>
    <row r="540" spans="1:10" x14ac:dyDescent="0.2">
      <c r="A540" s="14">
        <v>36453</v>
      </c>
      <c r="B540" s="15"/>
      <c r="C540" s="16">
        <v>2.15</v>
      </c>
      <c r="D540" s="17" t="s">
        <v>92</v>
      </c>
      <c r="E540" s="15" t="s">
        <v>59</v>
      </c>
      <c r="F540" s="12">
        <f>SUMIF(Position!$B$3:$B$21,Trades!D540,Position!$E$3:$E$21)+SUMIF(Position!$K$3:$K$20,Trades!D540,Position!$N$3:$N$20)</f>
        <v>0.125</v>
      </c>
      <c r="G540" s="13">
        <f t="shared" si="36"/>
        <v>0</v>
      </c>
      <c r="H540" s="11" t="str">
        <f t="shared" si="37"/>
        <v xml:space="preserve">washington </v>
      </c>
      <c r="I540" s="11">
        <f t="shared" si="34"/>
        <v>0</v>
      </c>
      <c r="J540" s="13">
        <f t="shared" si="35"/>
        <v>0</v>
      </c>
    </row>
    <row r="541" spans="1:10" x14ac:dyDescent="0.2">
      <c r="A541" s="14">
        <v>36453</v>
      </c>
      <c r="B541" s="15"/>
      <c r="C541" s="16">
        <v>2.25</v>
      </c>
      <c r="D541" s="17" t="s">
        <v>92</v>
      </c>
      <c r="E541" s="15" t="s">
        <v>59</v>
      </c>
      <c r="F541" s="12">
        <f>SUMIF(Position!$B$3:$B$21,Trades!D541,Position!$E$3:$E$21)+SUMIF(Position!$K$3:$K$20,Trades!D541,Position!$N$3:$N$20)</f>
        <v>0.125</v>
      </c>
      <c r="G541" s="13">
        <f t="shared" si="36"/>
        <v>0</v>
      </c>
      <c r="H541" s="11" t="str">
        <f t="shared" si="37"/>
        <v xml:space="preserve">washington </v>
      </c>
      <c r="I541" s="11">
        <f t="shared" si="34"/>
        <v>0</v>
      </c>
      <c r="J541" s="13">
        <f t="shared" si="35"/>
        <v>0</v>
      </c>
    </row>
    <row r="542" spans="1:10" x14ac:dyDescent="0.2">
      <c r="A542" s="14">
        <v>36454</v>
      </c>
      <c r="B542" s="15"/>
      <c r="C542" s="16">
        <v>2</v>
      </c>
      <c r="D542" s="17" t="s">
        <v>100</v>
      </c>
      <c r="E542" s="15" t="s">
        <v>59</v>
      </c>
      <c r="F542" s="12">
        <f>SUMIF(Position!$B$3:$B$21,Trades!D542,Position!$E$3:$E$21)+SUMIF(Position!$K$3:$K$20,Trades!D542,Position!$N$3:$N$20)</f>
        <v>0.7</v>
      </c>
      <c r="G542" s="13">
        <f t="shared" si="36"/>
        <v>0</v>
      </c>
      <c r="H542" s="11" t="str">
        <f t="shared" si="37"/>
        <v xml:space="preserve">minnesota </v>
      </c>
      <c r="I542" s="11">
        <f t="shared" si="34"/>
        <v>0</v>
      </c>
      <c r="J542" s="13">
        <f t="shared" si="35"/>
        <v>0</v>
      </c>
    </row>
    <row r="543" spans="1:10" x14ac:dyDescent="0.2">
      <c r="A543" s="14">
        <v>36454</v>
      </c>
      <c r="B543" s="15"/>
      <c r="C543" s="16">
        <v>2</v>
      </c>
      <c r="D543" s="17" t="s">
        <v>100</v>
      </c>
      <c r="E543" s="15" t="s">
        <v>59</v>
      </c>
      <c r="F543" s="12">
        <f>SUMIF(Position!$B$3:$B$21,Trades!D543,Position!$E$3:$E$21)+SUMIF(Position!$K$3:$K$20,Trades!D543,Position!$N$3:$N$20)</f>
        <v>0.7</v>
      </c>
      <c r="G543" s="13">
        <f t="shared" si="36"/>
        <v>0</v>
      </c>
      <c r="H543" s="11" t="str">
        <f t="shared" si="37"/>
        <v xml:space="preserve">minnesota </v>
      </c>
      <c r="I543" s="11">
        <f t="shared" si="34"/>
        <v>0</v>
      </c>
      <c r="J543" s="13">
        <f t="shared" si="35"/>
        <v>0</v>
      </c>
    </row>
    <row r="544" spans="1:10" x14ac:dyDescent="0.2">
      <c r="A544" s="14">
        <v>36454</v>
      </c>
      <c r="B544" s="15"/>
      <c r="C544" s="16">
        <v>2</v>
      </c>
      <c r="D544" s="17" t="s">
        <v>100</v>
      </c>
      <c r="E544" s="15" t="s">
        <v>59</v>
      </c>
      <c r="F544" s="12">
        <f>SUMIF(Position!$B$3:$B$21,Trades!D544,Position!$E$3:$E$21)+SUMIF(Position!$K$3:$K$20,Trades!D544,Position!$N$3:$N$20)</f>
        <v>0.7</v>
      </c>
      <c r="G544" s="13">
        <f t="shared" si="36"/>
        <v>0</v>
      </c>
      <c r="H544" s="11" t="str">
        <f t="shared" si="37"/>
        <v xml:space="preserve">minnesota </v>
      </c>
      <c r="I544" s="11">
        <f t="shared" si="34"/>
        <v>0</v>
      </c>
      <c r="J544" s="13">
        <f t="shared" si="35"/>
        <v>0</v>
      </c>
    </row>
    <row r="545" spans="1:10" x14ac:dyDescent="0.2">
      <c r="A545" s="14">
        <v>36454</v>
      </c>
      <c r="B545" s="15"/>
      <c r="C545" s="16">
        <v>4</v>
      </c>
      <c r="D545" s="17" t="s">
        <v>131</v>
      </c>
      <c r="E545" s="15" t="s">
        <v>59</v>
      </c>
      <c r="F545" s="12">
        <f>SUMIF(Position!$B$3:$B$21,Trades!D545,Position!$E$3:$E$21)+SUMIF(Position!$K$3:$K$20,Trades!D545,Position!$N$3:$N$20)</f>
        <v>4.75</v>
      </c>
      <c r="G545" s="13">
        <f t="shared" si="36"/>
        <v>0</v>
      </c>
      <c r="H545" s="11" t="str">
        <f t="shared" si="37"/>
        <v xml:space="preserve">rams </v>
      </c>
      <c r="I545" s="11">
        <f t="shared" si="34"/>
        <v>0</v>
      </c>
      <c r="J545" s="13">
        <f t="shared" si="35"/>
        <v>0</v>
      </c>
    </row>
    <row r="546" spans="1:10" x14ac:dyDescent="0.2">
      <c r="A546" s="14">
        <v>36454</v>
      </c>
      <c r="B546" s="15"/>
      <c r="C546" s="16">
        <v>1</v>
      </c>
      <c r="D546" s="17" t="s">
        <v>89</v>
      </c>
      <c r="E546" s="15" t="s">
        <v>59</v>
      </c>
      <c r="F546" s="12">
        <f>SUMIF(Position!$B$3:$B$21,Trades!D546,Position!$E$3:$E$21)+SUMIF(Position!$K$3:$K$20,Trades!D546,Position!$N$3:$N$20)</f>
        <v>0</v>
      </c>
      <c r="G546" s="13">
        <f t="shared" si="36"/>
        <v>0</v>
      </c>
      <c r="H546" s="11" t="str">
        <f t="shared" si="37"/>
        <v xml:space="preserve">dallas </v>
      </c>
      <c r="I546" s="11">
        <f t="shared" si="34"/>
        <v>0</v>
      </c>
      <c r="J546" s="13">
        <f t="shared" si="35"/>
        <v>0</v>
      </c>
    </row>
    <row r="547" spans="1:10" x14ac:dyDescent="0.2">
      <c r="A547" s="14">
        <v>36454</v>
      </c>
      <c r="B547" s="15"/>
      <c r="C547" s="16">
        <v>2.25</v>
      </c>
      <c r="D547" s="17" t="s">
        <v>92</v>
      </c>
      <c r="E547" s="15" t="s">
        <v>59</v>
      </c>
      <c r="F547" s="12">
        <f>SUMIF(Position!$B$3:$B$21,Trades!D547,Position!$E$3:$E$21)+SUMIF(Position!$K$3:$K$20,Trades!D547,Position!$N$3:$N$20)</f>
        <v>0.125</v>
      </c>
      <c r="G547" s="13">
        <f t="shared" si="36"/>
        <v>0</v>
      </c>
      <c r="H547" s="11" t="str">
        <f t="shared" si="37"/>
        <v xml:space="preserve">washington </v>
      </c>
      <c r="I547" s="11">
        <f t="shared" si="34"/>
        <v>0</v>
      </c>
      <c r="J547" s="13">
        <f t="shared" si="35"/>
        <v>0</v>
      </c>
    </row>
    <row r="548" spans="1:10" x14ac:dyDescent="0.2">
      <c r="A548" s="14">
        <v>36455</v>
      </c>
      <c r="B548" s="15"/>
      <c r="C548" s="16">
        <v>2.5</v>
      </c>
      <c r="D548" s="17" t="s">
        <v>99</v>
      </c>
      <c r="E548" s="15" t="s">
        <v>59</v>
      </c>
      <c r="F548" s="12">
        <f>SUMIF(Position!$B$3:$B$21,Trades!D548,Position!$E$3:$E$21)+SUMIF(Position!$K$3:$K$20,Trades!D548,Position!$N$3:$N$20)</f>
        <v>1</v>
      </c>
      <c r="G548" s="13">
        <f t="shared" si="36"/>
        <v>0</v>
      </c>
      <c r="H548" s="11" t="str">
        <f t="shared" si="37"/>
        <v xml:space="preserve">miami </v>
      </c>
      <c r="I548" s="11">
        <f t="shared" si="34"/>
        <v>0</v>
      </c>
      <c r="J548" s="13">
        <f t="shared" si="35"/>
        <v>0</v>
      </c>
    </row>
    <row r="549" spans="1:10" x14ac:dyDescent="0.2">
      <c r="A549" s="14">
        <v>36455</v>
      </c>
      <c r="B549" s="15"/>
      <c r="C549" s="16">
        <v>2</v>
      </c>
      <c r="D549" s="17" t="s">
        <v>100</v>
      </c>
      <c r="E549" s="15" t="s">
        <v>59</v>
      </c>
      <c r="F549" s="12">
        <f>SUMIF(Position!$B$3:$B$21,Trades!D549,Position!$E$3:$E$21)+SUMIF(Position!$K$3:$K$20,Trades!D549,Position!$N$3:$N$20)</f>
        <v>0.7</v>
      </c>
      <c r="G549" s="13">
        <f t="shared" si="36"/>
        <v>0</v>
      </c>
      <c r="H549" s="11" t="str">
        <f t="shared" si="37"/>
        <v xml:space="preserve">minnesota </v>
      </c>
      <c r="I549" s="11">
        <f t="shared" si="34"/>
        <v>0</v>
      </c>
      <c r="J549" s="13">
        <f t="shared" si="35"/>
        <v>0</v>
      </c>
    </row>
    <row r="550" spans="1:10" x14ac:dyDescent="0.2">
      <c r="A550" s="14">
        <v>36400</v>
      </c>
      <c r="B550" s="15"/>
      <c r="C550" s="16">
        <v>0.12</v>
      </c>
      <c r="D550" s="17" t="s">
        <v>122</v>
      </c>
      <c r="E550" s="15" t="s">
        <v>59</v>
      </c>
      <c r="F550" s="12">
        <f>SUMIF(Position!$B$3:$B$21,Trades!D550,Position!$E$3:$E$21)+SUMIF(Position!$K$3:$K$20,Trades!D550,Position!$N$3:$N$20)</f>
        <v>3.25</v>
      </c>
      <c r="G550" s="13">
        <f t="shared" si="36"/>
        <v>0</v>
      </c>
      <c r="H550" s="11" t="str">
        <f t="shared" si="37"/>
        <v xml:space="preserve">oakland </v>
      </c>
      <c r="I550" s="11">
        <f t="shared" si="34"/>
        <v>0</v>
      </c>
      <c r="J550" s="13">
        <f t="shared" si="35"/>
        <v>0</v>
      </c>
    </row>
    <row r="551" spans="1:10" x14ac:dyDescent="0.2">
      <c r="A551" s="14">
        <v>36455</v>
      </c>
      <c r="B551" s="15"/>
      <c r="C551" s="16">
        <v>0.05</v>
      </c>
      <c r="D551" s="17" t="s">
        <v>95</v>
      </c>
      <c r="E551" s="15" t="s">
        <v>59</v>
      </c>
      <c r="F551" s="12">
        <f>SUMIF(Position!$B$3:$B$21,Trades!D551,Position!$E$3:$E$21)+SUMIF(Position!$K$3:$K$20,Trades!D551,Position!$N$3:$N$20)</f>
        <v>0</v>
      </c>
      <c r="G551" s="13">
        <f t="shared" si="36"/>
        <v>0</v>
      </c>
      <c r="H551" s="11" t="str">
        <f t="shared" si="37"/>
        <v xml:space="preserve">chicago </v>
      </c>
      <c r="I551" s="11">
        <f t="shared" si="34"/>
        <v>0</v>
      </c>
      <c r="J551" s="13">
        <f t="shared" si="35"/>
        <v>0</v>
      </c>
    </row>
    <row r="552" spans="1:10" x14ac:dyDescent="0.2">
      <c r="A552" s="14">
        <v>36455</v>
      </c>
      <c r="B552" s="15"/>
      <c r="C552" s="16">
        <v>2.5</v>
      </c>
      <c r="D552" s="17" t="s">
        <v>92</v>
      </c>
      <c r="E552" s="15" t="s">
        <v>59</v>
      </c>
      <c r="F552" s="12">
        <f>SUMIF(Position!$B$3:$B$21,Trades!D552,Position!$E$3:$E$21)+SUMIF(Position!$K$3:$K$20,Trades!D552,Position!$N$3:$N$20)</f>
        <v>0.125</v>
      </c>
      <c r="G552" s="13">
        <f t="shared" si="36"/>
        <v>0</v>
      </c>
      <c r="H552" s="11" t="str">
        <f t="shared" si="37"/>
        <v xml:space="preserve">washington </v>
      </c>
      <c r="I552" s="11">
        <f t="shared" si="34"/>
        <v>0</v>
      </c>
      <c r="J552" s="13">
        <f t="shared" si="35"/>
        <v>0</v>
      </c>
    </row>
    <row r="553" spans="1:10" x14ac:dyDescent="0.2">
      <c r="A553" s="14">
        <v>36455</v>
      </c>
      <c r="B553" s="15"/>
      <c r="C553" s="16">
        <v>2.25</v>
      </c>
      <c r="D553" s="17" t="s">
        <v>92</v>
      </c>
      <c r="E553" s="15" t="s">
        <v>59</v>
      </c>
      <c r="F553" s="12">
        <f>SUMIF(Position!$B$3:$B$21,Trades!D553,Position!$E$3:$E$21)+SUMIF(Position!$K$3:$K$20,Trades!D553,Position!$N$3:$N$20)</f>
        <v>0.125</v>
      </c>
      <c r="G553" s="13">
        <f t="shared" si="36"/>
        <v>0</v>
      </c>
      <c r="H553" s="11" t="str">
        <f t="shared" si="37"/>
        <v xml:space="preserve">washington </v>
      </c>
      <c r="I553" s="11">
        <f t="shared" si="34"/>
        <v>0</v>
      </c>
      <c r="J553" s="13">
        <f t="shared" si="35"/>
        <v>0</v>
      </c>
    </row>
    <row r="554" spans="1:10" x14ac:dyDescent="0.2">
      <c r="A554" s="14">
        <v>36456</v>
      </c>
      <c r="B554" s="15"/>
      <c r="C554" s="16">
        <v>0.85</v>
      </c>
      <c r="D554" s="17" t="s">
        <v>102</v>
      </c>
      <c r="E554" s="15" t="s">
        <v>59</v>
      </c>
      <c r="F554" s="12">
        <f>SUMIF(Position!$B$3:$B$21,Trades!D554,Position!$E$3:$E$21)+SUMIF(Position!$K$3:$K$20,Trades!D554,Position!$N$3:$N$20)</f>
        <v>0</v>
      </c>
      <c r="G554" s="13">
        <f t="shared" si="36"/>
        <v>0</v>
      </c>
      <c r="H554" s="11" t="str">
        <f t="shared" si="37"/>
        <v xml:space="preserve">seattle </v>
      </c>
      <c r="I554" s="11">
        <f t="shared" si="34"/>
        <v>0</v>
      </c>
      <c r="J554" s="13">
        <f t="shared" si="35"/>
        <v>0</v>
      </c>
    </row>
    <row r="555" spans="1:10" x14ac:dyDescent="0.2">
      <c r="A555" s="14">
        <v>36456</v>
      </c>
      <c r="B555" s="15"/>
      <c r="C555" s="16">
        <v>1.1000000000000001</v>
      </c>
      <c r="D555" s="17" t="s">
        <v>85</v>
      </c>
      <c r="E555" s="15" t="s">
        <v>59</v>
      </c>
      <c r="F555" s="12">
        <f>SUMIF(Position!$B$3:$B$21,Trades!D555,Position!$E$3:$E$21)+SUMIF(Position!$K$3:$K$20,Trades!D555,Position!$N$3:$N$20)</f>
        <v>3.25</v>
      </c>
      <c r="G555" s="13">
        <f t="shared" si="36"/>
        <v>0</v>
      </c>
      <c r="H555" s="11" t="str">
        <f t="shared" si="37"/>
        <v xml:space="preserve">bucks </v>
      </c>
      <c r="I555" s="11">
        <f t="shared" si="34"/>
        <v>0</v>
      </c>
      <c r="J555" s="13">
        <f t="shared" si="35"/>
        <v>0</v>
      </c>
    </row>
    <row r="556" spans="1:10" x14ac:dyDescent="0.2">
      <c r="A556" s="14">
        <v>36456</v>
      </c>
      <c r="B556" s="15"/>
      <c r="C556" s="16">
        <v>0.25</v>
      </c>
      <c r="D556" s="17" t="s">
        <v>109</v>
      </c>
      <c r="E556" s="15" t="s">
        <v>59</v>
      </c>
      <c r="F556" s="12">
        <f>SUMIF(Position!$B$3:$B$21,Trades!D556,Position!$E$3:$E$21)+SUMIF(Position!$K$3:$K$20,Trades!D556,Position!$N$3:$N$20)</f>
        <v>3.5</v>
      </c>
      <c r="G556" s="13">
        <f t="shared" si="36"/>
        <v>0</v>
      </c>
      <c r="H556" s="11" t="str">
        <f t="shared" si="37"/>
        <v xml:space="preserve">denver </v>
      </c>
      <c r="I556" s="11">
        <f t="shared" si="34"/>
        <v>0</v>
      </c>
      <c r="J556" s="13">
        <f t="shared" si="35"/>
        <v>0</v>
      </c>
    </row>
    <row r="557" spans="1:10" x14ac:dyDescent="0.2">
      <c r="A557" s="14">
        <v>36456</v>
      </c>
      <c r="B557" s="15"/>
      <c r="C557" s="16">
        <v>1</v>
      </c>
      <c r="D557" s="17" t="s">
        <v>89</v>
      </c>
      <c r="E557" s="15" t="s">
        <v>59</v>
      </c>
      <c r="F557" s="12">
        <f>SUMIF(Position!$B$3:$B$21,Trades!D557,Position!$E$3:$E$21)+SUMIF(Position!$K$3:$K$20,Trades!D557,Position!$N$3:$N$20)</f>
        <v>0</v>
      </c>
      <c r="G557" s="13">
        <f t="shared" si="36"/>
        <v>0</v>
      </c>
      <c r="H557" s="11" t="str">
        <f t="shared" si="37"/>
        <v xml:space="preserve">dallas </v>
      </c>
      <c r="I557" s="11">
        <f t="shared" si="34"/>
        <v>0</v>
      </c>
      <c r="J557" s="13">
        <f t="shared" si="35"/>
        <v>0</v>
      </c>
    </row>
    <row r="558" spans="1:10" x14ac:dyDescent="0.2">
      <c r="A558" s="14">
        <v>36456</v>
      </c>
      <c r="B558" s="15"/>
      <c r="C558" s="16">
        <v>1</v>
      </c>
      <c r="D558" s="17" t="s">
        <v>89</v>
      </c>
      <c r="E558" s="15" t="s">
        <v>59</v>
      </c>
      <c r="F558" s="12">
        <f>SUMIF(Position!$B$3:$B$21,Trades!D558,Position!$E$3:$E$21)+SUMIF(Position!$K$3:$K$20,Trades!D558,Position!$N$3:$N$20)</f>
        <v>0</v>
      </c>
      <c r="G558" s="13">
        <f t="shared" si="36"/>
        <v>0</v>
      </c>
      <c r="H558" s="11" t="str">
        <f t="shared" si="37"/>
        <v xml:space="preserve">dallas </v>
      </c>
      <c r="I558" s="11">
        <f t="shared" si="34"/>
        <v>0</v>
      </c>
      <c r="J558" s="13">
        <f t="shared" si="35"/>
        <v>0</v>
      </c>
    </row>
    <row r="559" spans="1:10" x14ac:dyDescent="0.2">
      <c r="A559" s="14">
        <v>36456</v>
      </c>
      <c r="B559" s="15"/>
      <c r="C559" s="16">
        <v>0.55000000000000004</v>
      </c>
      <c r="D559" s="17" t="s">
        <v>111</v>
      </c>
      <c r="E559" s="15" t="s">
        <v>59</v>
      </c>
      <c r="F559" s="12">
        <f>SUMIF(Position!$B$3:$B$21,Trades!D559,Position!$E$3:$E$21)+SUMIF(Position!$K$3:$K$20,Trades!D559,Position!$N$3:$N$20)</f>
        <v>0</v>
      </c>
      <c r="G559" s="13">
        <f t="shared" si="36"/>
        <v>0</v>
      </c>
      <c r="H559" s="11" t="str">
        <f t="shared" si="37"/>
        <v xml:space="preserve">niners </v>
      </c>
      <c r="I559" s="11">
        <f t="shared" si="34"/>
        <v>0</v>
      </c>
      <c r="J559" s="13">
        <f t="shared" si="35"/>
        <v>0</v>
      </c>
    </row>
    <row r="560" spans="1:10" x14ac:dyDescent="0.2">
      <c r="A560" s="14">
        <v>36456</v>
      </c>
      <c r="B560" s="15"/>
      <c r="C560" s="16">
        <v>0.7</v>
      </c>
      <c r="D560" s="17" t="s">
        <v>108</v>
      </c>
      <c r="E560" s="15" t="s">
        <v>59</v>
      </c>
      <c r="F560" s="12">
        <f>SUMIF(Position!$B$3:$B$21,Trades!D560,Position!$E$3:$E$21)+SUMIF(Position!$K$3:$K$20,Trades!D560,Position!$N$3:$N$20)</f>
        <v>0</v>
      </c>
      <c r="G560" s="13">
        <f t="shared" si="36"/>
        <v>0</v>
      </c>
      <c r="H560" s="11" t="str">
        <f t="shared" si="37"/>
        <v xml:space="preserve">chiefs </v>
      </c>
      <c r="I560" s="11">
        <f t="shared" si="34"/>
        <v>0</v>
      </c>
      <c r="J560" s="13">
        <f t="shared" si="35"/>
        <v>0</v>
      </c>
    </row>
    <row r="561" spans="1:10" x14ac:dyDescent="0.2">
      <c r="A561" s="14">
        <v>36456</v>
      </c>
      <c r="B561" s="15"/>
      <c r="C561" s="16">
        <v>0.5</v>
      </c>
      <c r="D561" s="17" t="s">
        <v>87</v>
      </c>
      <c r="E561" s="15" t="s">
        <v>59</v>
      </c>
      <c r="F561" s="12">
        <f>SUMIF(Position!$B$3:$B$21,Trades!D561,Position!$E$3:$E$21)+SUMIF(Position!$K$3:$K$20,Trades!D561,Position!$N$3:$N$20)</f>
        <v>0.2</v>
      </c>
      <c r="G561" s="13">
        <f t="shared" si="36"/>
        <v>0</v>
      </c>
      <c r="H561" s="11" t="str">
        <f t="shared" si="37"/>
        <v xml:space="preserve">chargers </v>
      </c>
      <c r="I561" s="11">
        <f t="shared" si="34"/>
        <v>0</v>
      </c>
      <c r="J561" s="13">
        <f t="shared" si="35"/>
        <v>0</v>
      </c>
    </row>
    <row r="562" spans="1:10" x14ac:dyDescent="0.2">
      <c r="A562" s="14">
        <v>36456</v>
      </c>
      <c r="B562" s="15"/>
      <c r="C562" s="16">
        <v>5</v>
      </c>
      <c r="D562" s="17" t="s">
        <v>98</v>
      </c>
      <c r="E562" s="15" t="s">
        <v>59</v>
      </c>
      <c r="F562" s="12">
        <f>SUMIF(Position!$B$3:$B$21,Trades!D562,Position!$E$3:$E$21)+SUMIF(Position!$K$3:$K$20,Trades!D562,Position!$N$3:$N$20)</f>
        <v>0.5</v>
      </c>
      <c r="G562" s="13">
        <f t="shared" si="36"/>
        <v>0</v>
      </c>
      <c r="H562" s="11" t="str">
        <f t="shared" si="37"/>
        <v xml:space="preserve">jacksonville </v>
      </c>
      <c r="I562" s="11">
        <f t="shared" si="34"/>
        <v>0</v>
      </c>
      <c r="J562" s="13">
        <f t="shared" si="35"/>
        <v>0</v>
      </c>
    </row>
    <row r="563" spans="1:10" x14ac:dyDescent="0.2">
      <c r="A563" s="14">
        <v>36456</v>
      </c>
      <c r="B563" s="15"/>
      <c r="C563" s="16">
        <v>1.5</v>
      </c>
      <c r="D563" s="17" t="s">
        <v>112</v>
      </c>
      <c r="E563" s="15" t="s">
        <v>59</v>
      </c>
      <c r="F563" s="12">
        <f>SUMIF(Position!$B$3:$B$21,Trades!D563,Position!$E$3:$E$21)+SUMIF(Position!$K$3:$K$20,Trades!D563,Position!$N$3:$N$20)</f>
        <v>1.625</v>
      </c>
      <c r="G563" s="13">
        <f t="shared" si="36"/>
        <v>0</v>
      </c>
      <c r="H563" s="11" t="str">
        <f t="shared" si="37"/>
        <v xml:space="preserve">tennessee </v>
      </c>
      <c r="I563" s="11">
        <f t="shared" si="34"/>
        <v>0</v>
      </c>
      <c r="J563" s="13">
        <f t="shared" si="35"/>
        <v>0</v>
      </c>
    </row>
    <row r="564" spans="1:10" x14ac:dyDescent="0.2">
      <c r="A564" s="14">
        <v>36456</v>
      </c>
      <c r="B564" s="15"/>
      <c r="C564" s="16">
        <v>0.95</v>
      </c>
      <c r="D564" s="17" t="s">
        <v>85</v>
      </c>
      <c r="E564" s="15" t="s">
        <v>59</v>
      </c>
      <c r="F564" s="12">
        <f>SUMIF(Position!$B$3:$B$21,Trades!D564,Position!$E$3:$E$21)+SUMIF(Position!$K$3:$K$20,Trades!D564,Position!$N$3:$N$20)</f>
        <v>3.25</v>
      </c>
      <c r="G564" s="13">
        <f t="shared" si="36"/>
        <v>0</v>
      </c>
      <c r="H564" s="11" t="str">
        <f t="shared" si="37"/>
        <v xml:space="preserve">bucks </v>
      </c>
      <c r="I564" s="11">
        <f t="shared" si="34"/>
        <v>0</v>
      </c>
      <c r="J564" s="13">
        <f t="shared" si="35"/>
        <v>0</v>
      </c>
    </row>
    <row r="565" spans="1:10" x14ac:dyDescent="0.2">
      <c r="A565" s="14">
        <v>36460</v>
      </c>
      <c r="B565" s="15"/>
      <c r="C565" s="16">
        <v>0.6</v>
      </c>
      <c r="D565" s="17" t="s">
        <v>85</v>
      </c>
      <c r="E565" s="15" t="s">
        <v>59</v>
      </c>
      <c r="F565" s="12">
        <f>SUMIF(Position!$B$3:$B$21,Trades!D565,Position!$E$3:$E$21)+SUMIF(Position!$K$3:$K$20,Trades!D565,Position!$N$3:$N$20)</f>
        <v>3.25</v>
      </c>
      <c r="G565" s="13">
        <f t="shared" si="36"/>
        <v>0</v>
      </c>
      <c r="H565" s="11" t="str">
        <f t="shared" si="37"/>
        <v xml:space="preserve">bucks </v>
      </c>
      <c r="I565" s="11">
        <f t="shared" si="34"/>
        <v>0</v>
      </c>
      <c r="J565" s="13">
        <f t="shared" si="35"/>
        <v>0</v>
      </c>
    </row>
    <row r="566" spans="1:10" x14ac:dyDescent="0.2">
      <c r="A566" s="14">
        <v>36460</v>
      </c>
      <c r="B566" s="15"/>
      <c r="C566" s="16">
        <v>0.4</v>
      </c>
      <c r="D566" s="17" t="s">
        <v>90</v>
      </c>
      <c r="E566" s="15" t="s">
        <v>59</v>
      </c>
      <c r="F566" s="12">
        <f>SUMIF(Position!$B$3:$B$21,Trades!D566,Position!$E$3:$E$21)+SUMIF(Position!$K$3:$K$20,Trades!D566,Position!$N$3:$N$20)</f>
        <v>0</v>
      </c>
      <c r="G566" s="13">
        <f t="shared" si="36"/>
        <v>0</v>
      </c>
      <c r="H566" s="11" t="str">
        <f t="shared" si="37"/>
        <v xml:space="preserve">detroit </v>
      </c>
      <c r="I566" s="11">
        <f t="shared" si="34"/>
        <v>0</v>
      </c>
      <c r="J566" s="13">
        <f t="shared" si="35"/>
        <v>0</v>
      </c>
    </row>
    <row r="567" spans="1:10" x14ac:dyDescent="0.2">
      <c r="A567" s="14">
        <v>36460</v>
      </c>
      <c r="B567" s="15"/>
      <c r="C567" s="16">
        <v>3</v>
      </c>
      <c r="D567" s="120" t="s">
        <v>131</v>
      </c>
      <c r="E567" s="15" t="s">
        <v>59</v>
      </c>
      <c r="F567" s="12">
        <f>SUMIF(Position!$B$3:$B$21,Trades!D567,Position!$E$3:$E$21)+SUMIF(Position!$K$3:$K$20,Trades!D567,Position!$N$3:$N$20)</f>
        <v>4.75</v>
      </c>
      <c r="G567" s="13">
        <f t="shared" si="36"/>
        <v>0</v>
      </c>
      <c r="H567" s="11" t="str">
        <f t="shared" si="37"/>
        <v xml:space="preserve">rams </v>
      </c>
      <c r="I567" s="11">
        <f t="shared" si="34"/>
        <v>0</v>
      </c>
      <c r="J567" s="13">
        <f t="shared" si="35"/>
        <v>0</v>
      </c>
    </row>
    <row r="568" spans="1:10" x14ac:dyDescent="0.2">
      <c r="A568" s="14">
        <v>36460</v>
      </c>
      <c r="B568" s="15"/>
      <c r="C568" s="16">
        <v>3</v>
      </c>
      <c r="D568" s="17" t="s">
        <v>98</v>
      </c>
      <c r="E568" s="15" t="s">
        <v>59</v>
      </c>
      <c r="F568" s="12">
        <f>SUMIF(Position!$B$3:$B$21,Trades!D568,Position!$E$3:$E$21)+SUMIF(Position!$K$3:$K$20,Trades!D568,Position!$N$3:$N$20)</f>
        <v>0.5</v>
      </c>
      <c r="G568" s="13">
        <f t="shared" si="36"/>
        <v>0</v>
      </c>
      <c r="H568" s="11" t="str">
        <f t="shared" si="37"/>
        <v xml:space="preserve">jacksonville </v>
      </c>
      <c r="I568" s="11">
        <f t="shared" si="34"/>
        <v>0</v>
      </c>
      <c r="J568" s="13">
        <f t="shared" si="35"/>
        <v>0</v>
      </c>
    </row>
    <row r="569" spans="1:10" x14ac:dyDescent="0.2">
      <c r="A569" s="14">
        <v>36460</v>
      </c>
      <c r="B569" s="15"/>
      <c r="C569" s="16">
        <v>4.75</v>
      </c>
      <c r="D569" s="17" t="s">
        <v>131</v>
      </c>
      <c r="E569" s="15" t="s">
        <v>59</v>
      </c>
      <c r="F569" s="12">
        <f>SUMIF(Position!$B$3:$B$21,Trades!D569,Position!$E$3:$E$21)+SUMIF(Position!$K$3:$K$20,Trades!D569,Position!$N$3:$N$20)</f>
        <v>4.75</v>
      </c>
      <c r="G569" s="13">
        <f t="shared" si="36"/>
        <v>0</v>
      </c>
      <c r="H569" s="11" t="str">
        <f t="shared" si="37"/>
        <v xml:space="preserve">rams </v>
      </c>
      <c r="I569" s="11">
        <f t="shared" si="34"/>
        <v>0</v>
      </c>
      <c r="J569" s="13">
        <f t="shared" si="35"/>
        <v>0</v>
      </c>
    </row>
    <row r="570" spans="1:10" x14ac:dyDescent="0.2">
      <c r="A570" s="14">
        <v>36460</v>
      </c>
      <c r="B570" s="15"/>
      <c r="C570" s="16">
        <v>1.5</v>
      </c>
      <c r="D570" s="17" t="s">
        <v>89</v>
      </c>
      <c r="E570" s="15" t="s">
        <v>59</v>
      </c>
      <c r="F570" s="12">
        <f>SUMIF(Position!$B$3:$B$21,Trades!D570,Position!$E$3:$E$21)+SUMIF(Position!$K$3:$K$20,Trades!D570,Position!$N$3:$N$20)</f>
        <v>0</v>
      </c>
      <c r="G570" s="13">
        <f t="shared" si="36"/>
        <v>0</v>
      </c>
      <c r="H570" s="11" t="str">
        <f t="shared" si="37"/>
        <v xml:space="preserve">dallas </v>
      </c>
      <c r="I570" s="11">
        <f t="shared" si="34"/>
        <v>0</v>
      </c>
      <c r="J570" s="13">
        <f t="shared" si="35"/>
        <v>0</v>
      </c>
    </row>
    <row r="571" spans="1:10" x14ac:dyDescent="0.2">
      <c r="A571" s="14">
        <v>36460</v>
      </c>
      <c r="B571" s="15"/>
      <c r="C571" s="16">
        <v>1.5</v>
      </c>
      <c r="D571" s="17" t="s">
        <v>92</v>
      </c>
      <c r="E571" s="15" t="s">
        <v>59</v>
      </c>
      <c r="F571" s="12">
        <f>SUMIF(Position!$B$3:$B$21,Trades!D571,Position!$E$3:$E$21)+SUMIF(Position!$K$3:$K$20,Trades!D571,Position!$N$3:$N$20)</f>
        <v>0.125</v>
      </c>
      <c r="G571" s="13">
        <f t="shared" si="36"/>
        <v>0</v>
      </c>
      <c r="H571" s="11" t="str">
        <f t="shared" si="37"/>
        <v xml:space="preserve">washington </v>
      </c>
      <c r="I571" s="11">
        <f t="shared" si="34"/>
        <v>0</v>
      </c>
      <c r="J571" s="13">
        <f t="shared" si="35"/>
        <v>0</v>
      </c>
    </row>
    <row r="572" spans="1:10" x14ac:dyDescent="0.2">
      <c r="A572" s="14">
        <v>36460</v>
      </c>
      <c r="B572" s="15"/>
      <c r="C572" s="16">
        <v>2.5</v>
      </c>
      <c r="D572" s="17" t="s">
        <v>100</v>
      </c>
      <c r="E572" s="15" t="s">
        <v>59</v>
      </c>
      <c r="F572" s="12">
        <f>SUMIF(Position!$B$3:$B$21,Trades!D572,Position!$E$3:$E$21)+SUMIF(Position!$K$3:$K$20,Trades!D572,Position!$N$3:$N$20)</f>
        <v>0.7</v>
      </c>
      <c r="G572" s="13">
        <f t="shared" si="36"/>
        <v>0</v>
      </c>
      <c r="H572" s="11" t="str">
        <f t="shared" si="37"/>
        <v xml:space="preserve">minnesota </v>
      </c>
      <c r="I572" s="11">
        <f t="shared" si="34"/>
        <v>0</v>
      </c>
      <c r="J572" s="13">
        <f t="shared" si="35"/>
        <v>0</v>
      </c>
    </row>
    <row r="573" spans="1:10" x14ac:dyDescent="0.2">
      <c r="A573" s="14">
        <v>36460</v>
      </c>
      <c r="B573" s="15"/>
      <c r="C573" s="16">
        <v>0.75</v>
      </c>
      <c r="D573" s="17" t="s">
        <v>122</v>
      </c>
      <c r="E573" s="15" t="s">
        <v>59</v>
      </c>
      <c r="F573" s="12">
        <f>SUMIF(Position!$B$3:$B$21,Trades!D573,Position!$E$3:$E$21)+SUMIF(Position!$K$3:$K$20,Trades!D573,Position!$N$3:$N$20)</f>
        <v>3.25</v>
      </c>
      <c r="G573" s="13">
        <f t="shared" si="36"/>
        <v>0</v>
      </c>
      <c r="H573" s="11" t="str">
        <f t="shared" si="37"/>
        <v xml:space="preserve">oakland </v>
      </c>
      <c r="I573" s="11">
        <f t="shared" si="34"/>
        <v>0</v>
      </c>
      <c r="J573" s="13">
        <f t="shared" si="35"/>
        <v>0</v>
      </c>
    </row>
    <row r="574" spans="1:10" x14ac:dyDescent="0.2">
      <c r="A574" s="14">
        <v>36460</v>
      </c>
      <c r="B574" s="15"/>
      <c r="C574" s="16">
        <v>1.1499999999999999</v>
      </c>
      <c r="D574" s="17" t="s">
        <v>97</v>
      </c>
      <c r="E574" s="15" t="s">
        <v>59</v>
      </c>
      <c r="F574" s="12">
        <f>SUMIF(Position!$B$3:$B$21,Trades!D574,Position!$E$3:$E$21)+SUMIF(Position!$K$3:$K$20,Trades!D574,Position!$N$3:$N$20)</f>
        <v>2.75</v>
      </c>
      <c r="G574" s="13">
        <f t="shared" si="36"/>
        <v>0</v>
      </c>
      <c r="H574" s="11" t="str">
        <f t="shared" si="37"/>
        <v xml:space="preserve">indianapolis </v>
      </c>
      <c r="I574" s="11">
        <f t="shared" si="34"/>
        <v>0</v>
      </c>
      <c r="J574" s="13">
        <f t="shared" si="35"/>
        <v>0</v>
      </c>
    </row>
    <row r="575" spans="1:10" x14ac:dyDescent="0.2">
      <c r="A575" s="14">
        <v>36460</v>
      </c>
      <c r="B575" s="15"/>
      <c r="C575" s="16">
        <v>2.2999999999999998</v>
      </c>
      <c r="D575" s="17" t="s">
        <v>99</v>
      </c>
      <c r="E575" s="15" t="s">
        <v>59</v>
      </c>
      <c r="F575" s="12">
        <f>SUMIF(Position!$B$3:$B$21,Trades!D575,Position!$E$3:$E$21)+SUMIF(Position!$K$3:$K$20,Trades!D575,Position!$N$3:$N$20)</f>
        <v>1</v>
      </c>
      <c r="G575" s="13">
        <f t="shared" si="36"/>
        <v>0</v>
      </c>
      <c r="H575" s="11" t="str">
        <f t="shared" si="37"/>
        <v xml:space="preserve">miami </v>
      </c>
      <c r="I575" s="11">
        <f t="shared" si="34"/>
        <v>0</v>
      </c>
      <c r="J575" s="13">
        <f t="shared" si="35"/>
        <v>0</v>
      </c>
    </row>
    <row r="576" spans="1:10" x14ac:dyDescent="0.2">
      <c r="A576" s="14">
        <v>36460</v>
      </c>
      <c r="B576" s="15"/>
      <c r="C576" s="16">
        <v>0.75</v>
      </c>
      <c r="D576" s="17" t="s">
        <v>85</v>
      </c>
      <c r="E576" s="15" t="s">
        <v>59</v>
      </c>
      <c r="F576" s="12">
        <f>SUMIF(Position!$B$3:$B$21,Trades!D576,Position!$E$3:$E$21)+SUMIF(Position!$K$3:$K$20,Trades!D576,Position!$N$3:$N$20)</f>
        <v>3.25</v>
      </c>
      <c r="G576" s="13">
        <f t="shared" si="36"/>
        <v>0</v>
      </c>
      <c r="H576" s="11" t="str">
        <f t="shared" si="37"/>
        <v xml:space="preserve">bucks </v>
      </c>
      <c r="I576" s="11">
        <f t="shared" si="34"/>
        <v>0</v>
      </c>
      <c r="J576" s="13">
        <f t="shared" si="35"/>
        <v>0</v>
      </c>
    </row>
    <row r="577" spans="1:10" x14ac:dyDescent="0.2">
      <c r="A577" s="14">
        <v>36460</v>
      </c>
      <c r="B577" s="15"/>
      <c r="C577" s="16">
        <v>0.65</v>
      </c>
      <c r="D577" s="17" t="s">
        <v>108</v>
      </c>
      <c r="E577" s="15" t="s">
        <v>59</v>
      </c>
      <c r="F577" s="12">
        <f>SUMIF(Position!$B$3:$B$21,Trades!D577,Position!$E$3:$E$21)+SUMIF(Position!$K$3:$K$20,Trades!D577,Position!$N$3:$N$20)</f>
        <v>0</v>
      </c>
      <c r="G577" s="13">
        <f t="shared" si="36"/>
        <v>0</v>
      </c>
      <c r="H577" s="11" t="str">
        <f t="shared" si="37"/>
        <v xml:space="preserve">chiefs </v>
      </c>
      <c r="I577" s="11">
        <f t="shared" si="34"/>
        <v>0</v>
      </c>
      <c r="J577" s="13">
        <f t="shared" si="35"/>
        <v>0</v>
      </c>
    </row>
    <row r="578" spans="1:10" x14ac:dyDescent="0.2">
      <c r="A578" s="14">
        <v>36460</v>
      </c>
      <c r="B578" s="15"/>
      <c r="C578" s="16">
        <v>1.25</v>
      </c>
      <c r="D578" s="17" t="s">
        <v>89</v>
      </c>
      <c r="E578" s="15" t="s">
        <v>59</v>
      </c>
      <c r="F578" s="12">
        <f>SUMIF(Position!$B$3:$B$21,Trades!D578,Position!$E$3:$E$21)+SUMIF(Position!$K$3:$K$20,Trades!D578,Position!$N$3:$N$20)</f>
        <v>0</v>
      </c>
      <c r="G578" s="13">
        <f t="shared" si="36"/>
        <v>0</v>
      </c>
      <c r="H578" s="11" t="str">
        <f t="shared" si="37"/>
        <v xml:space="preserve">dallas </v>
      </c>
      <c r="I578" s="11">
        <f t="shared" si="34"/>
        <v>0</v>
      </c>
      <c r="J578" s="13">
        <f t="shared" si="35"/>
        <v>0</v>
      </c>
    </row>
    <row r="579" spans="1:10" x14ac:dyDescent="0.2">
      <c r="A579" s="14">
        <v>36460</v>
      </c>
      <c r="B579" s="15"/>
      <c r="C579" s="16">
        <v>1.65</v>
      </c>
      <c r="D579" s="17" t="s">
        <v>92</v>
      </c>
      <c r="E579" s="15" t="s">
        <v>59</v>
      </c>
      <c r="F579" s="12">
        <f>SUMIF(Position!$B$3:$B$21,Trades!D579,Position!$E$3:$E$21)+SUMIF(Position!$K$3:$K$20,Trades!D579,Position!$N$3:$N$20)</f>
        <v>0.125</v>
      </c>
      <c r="G579" s="13">
        <f t="shared" si="36"/>
        <v>0</v>
      </c>
      <c r="H579" s="11" t="str">
        <f t="shared" si="37"/>
        <v xml:space="preserve">washington </v>
      </c>
      <c r="I579" s="11">
        <f t="shared" si="34"/>
        <v>0</v>
      </c>
      <c r="J579" s="13">
        <f t="shared" si="35"/>
        <v>0</v>
      </c>
    </row>
    <row r="580" spans="1:10" x14ac:dyDescent="0.2">
      <c r="A580" s="14">
        <v>36460</v>
      </c>
      <c r="B580" s="15"/>
      <c r="C580" s="16">
        <v>0.2</v>
      </c>
      <c r="D580" s="17" t="s">
        <v>82</v>
      </c>
      <c r="E580" s="15" t="s">
        <v>59</v>
      </c>
      <c r="F580" s="12">
        <f>SUMIF(Position!$B$3:$B$21,Trades!D580,Position!$E$3:$E$21)+SUMIF(Position!$K$3:$K$20,Trades!D580,Position!$N$3:$N$20)</f>
        <v>0</v>
      </c>
      <c r="G580" s="13">
        <f t="shared" si="36"/>
        <v>0</v>
      </c>
      <c r="H580" s="11" t="str">
        <f t="shared" si="37"/>
        <v xml:space="preserve">arizona </v>
      </c>
      <c r="I580" s="11">
        <f t="shared" si="34"/>
        <v>0</v>
      </c>
      <c r="J580" s="13">
        <f t="shared" si="35"/>
        <v>0</v>
      </c>
    </row>
    <row r="581" spans="1:10" x14ac:dyDescent="0.2">
      <c r="A581" s="14">
        <v>36460</v>
      </c>
      <c r="B581" s="15"/>
      <c r="C581" s="16">
        <v>0.5</v>
      </c>
      <c r="D581" s="17" t="s">
        <v>91</v>
      </c>
      <c r="E581" s="15" t="s">
        <v>59</v>
      </c>
      <c r="F581" s="12">
        <f>SUMIF(Position!$B$3:$B$21,Trades!D581,Position!$E$3:$E$21)+SUMIF(Position!$K$3:$K$20,Trades!D581,Position!$N$3:$N$20)</f>
        <v>0.5</v>
      </c>
      <c r="G581" s="13">
        <f t="shared" si="36"/>
        <v>0</v>
      </c>
      <c r="H581" s="11" t="str">
        <f t="shared" si="37"/>
        <v xml:space="preserve">giants </v>
      </c>
      <c r="I581" s="11">
        <f t="shared" si="34"/>
        <v>0</v>
      </c>
      <c r="J581" s="13">
        <f t="shared" si="35"/>
        <v>0</v>
      </c>
    </row>
    <row r="582" spans="1:10" x14ac:dyDescent="0.2">
      <c r="A582" s="14">
        <v>36460</v>
      </c>
      <c r="B582" s="15"/>
      <c r="C582" s="16">
        <v>0.05</v>
      </c>
      <c r="D582" s="17" t="s">
        <v>117</v>
      </c>
      <c r="E582" s="15" t="s">
        <v>59</v>
      </c>
      <c r="F582" s="12">
        <f>SUMIF(Position!$B$3:$B$21,Trades!D582,Position!$E$3:$E$21)+SUMIF(Position!$K$3:$K$20,Trades!D582,Position!$N$3:$N$20)</f>
        <v>1.125</v>
      </c>
      <c r="G582" s="13">
        <f t="shared" si="36"/>
        <v>0</v>
      </c>
      <c r="H582" s="11" t="str">
        <f t="shared" si="37"/>
        <v xml:space="preserve">philadelphia </v>
      </c>
      <c r="I582" s="11">
        <f t="shared" si="34"/>
        <v>0</v>
      </c>
      <c r="J582" s="13">
        <f t="shared" si="35"/>
        <v>0</v>
      </c>
    </row>
    <row r="583" spans="1:10" x14ac:dyDescent="0.2">
      <c r="A583" s="14">
        <v>36460</v>
      </c>
      <c r="B583" s="15"/>
      <c r="C583" s="16">
        <v>3</v>
      </c>
      <c r="D583" s="17" t="s">
        <v>101</v>
      </c>
      <c r="E583" s="15" t="s">
        <v>59</v>
      </c>
      <c r="F583" s="12">
        <f>SUMIF(Position!$B$3:$B$21,Trades!D583,Position!$E$3:$E$21)+SUMIF(Position!$K$3:$K$20,Trades!D583,Position!$N$3:$N$20)</f>
        <v>1.125</v>
      </c>
      <c r="G583" s="13">
        <f t="shared" si="36"/>
        <v>0</v>
      </c>
      <c r="H583" s="11" t="str">
        <f t="shared" si="37"/>
        <v xml:space="preserve">packers </v>
      </c>
      <c r="I583" s="11">
        <f t="shared" si="34"/>
        <v>0</v>
      </c>
      <c r="J583" s="13">
        <f t="shared" si="35"/>
        <v>0</v>
      </c>
    </row>
    <row r="584" spans="1:10" x14ac:dyDescent="0.2">
      <c r="A584" s="14">
        <v>36460</v>
      </c>
      <c r="B584" s="15"/>
      <c r="C584" s="16">
        <v>2.5</v>
      </c>
      <c r="D584" s="17" t="s">
        <v>100</v>
      </c>
      <c r="E584" s="15" t="s">
        <v>59</v>
      </c>
      <c r="F584" s="12">
        <f>SUMIF(Position!$B$3:$B$21,Trades!D584,Position!$E$3:$E$21)+SUMIF(Position!$K$3:$K$20,Trades!D584,Position!$N$3:$N$20)</f>
        <v>0.7</v>
      </c>
      <c r="G584" s="13">
        <f t="shared" si="36"/>
        <v>0</v>
      </c>
      <c r="H584" s="11" t="str">
        <f t="shared" si="37"/>
        <v xml:space="preserve">minnesota </v>
      </c>
      <c r="I584" s="11">
        <f t="shared" ref="I584:I647" si="38">B584*C584</f>
        <v>0</v>
      </c>
      <c r="J584" s="13">
        <f t="shared" si="35"/>
        <v>0</v>
      </c>
    </row>
    <row r="585" spans="1:10" x14ac:dyDescent="0.2">
      <c r="A585" s="14">
        <v>36460</v>
      </c>
      <c r="B585" s="15"/>
      <c r="C585" s="16">
        <v>0.8</v>
      </c>
      <c r="D585" s="17" t="s">
        <v>85</v>
      </c>
      <c r="E585" s="15" t="s">
        <v>59</v>
      </c>
      <c r="F585" s="12">
        <f>SUMIF(Position!$B$3:$B$21,Trades!D585,Position!$E$3:$E$21)+SUMIF(Position!$K$3:$K$20,Trades!D585,Position!$N$3:$N$20)</f>
        <v>3.25</v>
      </c>
      <c r="G585" s="13">
        <f t="shared" si="36"/>
        <v>0</v>
      </c>
      <c r="H585" s="11" t="str">
        <f t="shared" si="37"/>
        <v xml:space="preserve">bucks </v>
      </c>
      <c r="I585" s="11">
        <f t="shared" si="38"/>
        <v>0</v>
      </c>
      <c r="J585" s="13">
        <f t="shared" ref="J585:J648" si="39">(30-C585)*B585</f>
        <v>0</v>
      </c>
    </row>
    <row r="586" spans="1:10" x14ac:dyDescent="0.2">
      <c r="A586" s="14">
        <v>36460</v>
      </c>
      <c r="B586" s="15"/>
      <c r="C586" s="16">
        <v>0.4</v>
      </c>
      <c r="D586" s="17" t="s">
        <v>90</v>
      </c>
      <c r="E586" s="15" t="s">
        <v>59</v>
      </c>
      <c r="F586" s="12">
        <f>SUMIF(Position!$B$3:$B$21,Trades!D586,Position!$E$3:$E$21)+SUMIF(Position!$K$3:$K$20,Trades!D586,Position!$N$3:$N$20)</f>
        <v>0</v>
      </c>
      <c r="G586" s="13">
        <f t="shared" ref="G586:G649" si="40">(F586-C586)*B586</f>
        <v>0</v>
      </c>
      <c r="H586" s="11" t="str">
        <f t="shared" ref="H586:H649" si="41">D586&amp;E586</f>
        <v xml:space="preserve">detroit </v>
      </c>
      <c r="I586" s="11">
        <f t="shared" si="38"/>
        <v>0</v>
      </c>
      <c r="J586" s="13">
        <f t="shared" si="39"/>
        <v>0</v>
      </c>
    </row>
    <row r="587" spans="1:10" x14ac:dyDescent="0.2">
      <c r="A587" s="14">
        <v>36460</v>
      </c>
      <c r="B587" s="15"/>
      <c r="C587" s="16">
        <v>0.1</v>
      </c>
      <c r="D587" s="17" t="s">
        <v>95</v>
      </c>
      <c r="E587" s="15" t="s">
        <v>59</v>
      </c>
      <c r="F587" s="12">
        <f>SUMIF(Position!$B$3:$B$21,Trades!D587,Position!$E$3:$E$21)+SUMIF(Position!$K$3:$K$20,Trades!D587,Position!$N$3:$N$20)</f>
        <v>0</v>
      </c>
      <c r="G587" s="13">
        <f t="shared" si="40"/>
        <v>0</v>
      </c>
      <c r="H587" s="11" t="str">
        <f t="shared" si="41"/>
        <v xml:space="preserve">chicago </v>
      </c>
      <c r="I587" s="11">
        <f t="shared" si="38"/>
        <v>0</v>
      </c>
      <c r="J587" s="13">
        <f t="shared" si="39"/>
        <v>0</v>
      </c>
    </row>
    <row r="588" spans="1:10" x14ac:dyDescent="0.2">
      <c r="A588" s="14">
        <v>36460</v>
      </c>
      <c r="B588" s="15"/>
      <c r="C588" s="16">
        <v>0.8</v>
      </c>
      <c r="D588" s="17" t="s">
        <v>84</v>
      </c>
      <c r="E588" s="15" t="s">
        <v>59</v>
      </c>
      <c r="F588" s="12">
        <f>SUMIF(Position!$B$3:$B$21,Trades!D588,Position!$E$3:$E$21)+SUMIF(Position!$K$3:$K$20,Trades!D588,Position!$N$3:$N$20)</f>
        <v>0</v>
      </c>
      <c r="G588" s="13">
        <f t="shared" si="40"/>
        <v>0</v>
      </c>
      <c r="H588" s="11" t="str">
        <f t="shared" si="41"/>
        <v xml:space="preserve">atlanta </v>
      </c>
      <c r="I588" s="11">
        <f t="shared" si="38"/>
        <v>0</v>
      </c>
      <c r="J588" s="13">
        <f t="shared" si="39"/>
        <v>0</v>
      </c>
    </row>
    <row r="589" spans="1:10" x14ac:dyDescent="0.2">
      <c r="A589" s="14">
        <v>36460</v>
      </c>
      <c r="B589" s="15"/>
      <c r="C589" s="16">
        <v>0.75</v>
      </c>
      <c r="D589" s="17" t="s">
        <v>111</v>
      </c>
      <c r="E589" s="15" t="s">
        <v>59</v>
      </c>
      <c r="F589" s="12">
        <f>SUMIF(Position!$B$3:$B$21,Trades!D589,Position!$E$3:$E$21)+SUMIF(Position!$K$3:$K$20,Trades!D589,Position!$N$3:$N$20)</f>
        <v>0</v>
      </c>
      <c r="G589" s="13">
        <f t="shared" si="40"/>
        <v>0</v>
      </c>
      <c r="H589" s="11" t="str">
        <f t="shared" si="41"/>
        <v xml:space="preserve">niners </v>
      </c>
      <c r="I589" s="11">
        <f t="shared" si="38"/>
        <v>0</v>
      </c>
      <c r="J589" s="13">
        <f t="shared" si="39"/>
        <v>0</v>
      </c>
    </row>
    <row r="590" spans="1:10" x14ac:dyDescent="0.2">
      <c r="A590" s="14">
        <v>36460</v>
      </c>
      <c r="B590" s="15"/>
      <c r="C590" s="16">
        <v>0.1</v>
      </c>
      <c r="D590" s="17" t="s">
        <v>118</v>
      </c>
      <c r="E590" s="15" t="s">
        <v>59</v>
      </c>
      <c r="F590" s="12">
        <f>SUMIF(Position!$B$3:$B$21,Trades!D590,Position!$E$3:$E$21)+SUMIF(Position!$K$3:$K$20,Trades!D590,Position!$N$3:$N$20)</f>
        <v>2</v>
      </c>
      <c r="G590" s="13">
        <f t="shared" si="40"/>
        <v>0</v>
      </c>
      <c r="H590" s="11" t="str">
        <f t="shared" si="41"/>
        <v xml:space="preserve">saints </v>
      </c>
      <c r="I590" s="11">
        <f t="shared" si="38"/>
        <v>0</v>
      </c>
      <c r="J590" s="13">
        <f t="shared" si="39"/>
        <v>0</v>
      </c>
    </row>
    <row r="591" spans="1:10" x14ac:dyDescent="0.2">
      <c r="A591" s="14">
        <v>36460</v>
      </c>
      <c r="B591" s="15"/>
      <c r="C591" s="16">
        <v>0.15</v>
      </c>
      <c r="D591" s="17" t="s">
        <v>86</v>
      </c>
      <c r="E591" s="15" t="s">
        <v>59</v>
      </c>
      <c r="F591" s="12">
        <f>SUMIF(Position!$B$3:$B$21,Trades!D591,Position!$E$3:$E$21)+SUMIF(Position!$K$3:$K$20,Trades!D591,Position!$N$3:$N$20)</f>
        <v>0</v>
      </c>
      <c r="G591" s="13">
        <f t="shared" si="40"/>
        <v>0</v>
      </c>
      <c r="H591" s="11" t="str">
        <f t="shared" si="41"/>
        <v xml:space="preserve">carolina </v>
      </c>
      <c r="I591" s="11">
        <f t="shared" si="38"/>
        <v>0</v>
      </c>
      <c r="J591" s="13">
        <f t="shared" si="39"/>
        <v>0</v>
      </c>
    </row>
    <row r="592" spans="1:10" x14ac:dyDescent="0.2">
      <c r="A592" s="14">
        <v>36460</v>
      </c>
      <c r="B592" s="15"/>
      <c r="C592" s="16">
        <v>3</v>
      </c>
      <c r="D592" s="120" t="s">
        <v>131</v>
      </c>
      <c r="E592" s="15" t="s">
        <v>59</v>
      </c>
      <c r="F592" s="12">
        <f>SUMIF(Position!$B$3:$B$21,Trades!D592,Position!$E$3:$E$21)+SUMIF(Position!$K$3:$K$20,Trades!D592,Position!$N$3:$N$20)</f>
        <v>4.75</v>
      </c>
      <c r="G592" s="13">
        <f t="shared" si="40"/>
        <v>0</v>
      </c>
      <c r="H592" s="11" t="str">
        <f t="shared" si="41"/>
        <v xml:space="preserve">rams </v>
      </c>
      <c r="I592" s="11">
        <f t="shared" si="38"/>
        <v>0</v>
      </c>
      <c r="J592" s="13">
        <f t="shared" si="39"/>
        <v>0</v>
      </c>
    </row>
    <row r="593" spans="1:10" x14ac:dyDescent="0.2">
      <c r="A593" s="14">
        <v>36460</v>
      </c>
      <c r="B593" s="15"/>
      <c r="C593" s="16">
        <v>0.25</v>
      </c>
      <c r="D593" s="17" t="s">
        <v>111</v>
      </c>
      <c r="E593" s="15" t="s">
        <v>59</v>
      </c>
      <c r="F593" s="12">
        <f>SUMIF(Position!$B$3:$B$21,Trades!D593,Position!$E$3:$E$21)+SUMIF(Position!$K$3:$K$20,Trades!D593,Position!$N$3:$N$20)</f>
        <v>0</v>
      </c>
      <c r="G593" s="13">
        <f t="shared" si="40"/>
        <v>0</v>
      </c>
      <c r="H593" s="11" t="str">
        <f t="shared" si="41"/>
        <v xml:space="preserve">niners </v>
      </c>
      <c r="I593" s="11">
        <f t="shared" si="38"/>
        <v>0</v>
      </c>
      <c r="J593" s="13">
        <f t="shared" si="39"/>
        <v>0</v>
      </c>
    </row>
    <row r="594" spans="1:10" x14ac:dyDescent="0.2">
      <c r="A594" s="14">
        <v>36460</v>
      </c>
      <c r="B594" s="15"/>
      <c r="C594" s="16">
        <v>1.1499999999999999</v>
      </c>
      <c r="D594" s="17" t="s">
        <v>89</v>
      </c>
      <c r="E594" s="15" t="s">
        <v>59</v>
      </c>
      <c r="F594" s="12">
        <f>SUMIF(Position!$B$3:$B$21,Trades!D594,Position!$E$3:$E$21)+SUMIF(Position!$K$3:$K$20,Trades!D594,Position!$N$3:$N$20)</f>
        <v>0</v>
      </c>
      <c r="G594" s="13">
        <f t="shared" si="40"/>
        <v>0</v>
      </c>
      <c r="H594" s="11" t="str">
        <f t="shared" si="41"/>
        <v xml:space="preserve">dallas </v>
      </c>
      <c r="I594" s="11">
        <f t="shared" si="38"/>
        <v>0</v>
      </c>
      <c r="J594" s="13">
        <f t="shared" si="39"/>
        <v>0</v>
      </c>
    </row>
    <row r="595" spans="1:10" x14ac:dyDescent="0.2">
      <c r="A595" s="14">
        <v>36460</v>
      </c>
      <c r="B595" s="15"/>
      <c r="C595" s="16">
        <v>5.5</v>
      </c>
      <c r="D595" s="17" t="s">
        <v>98</v>
      </c>
      <c r="E595" s="15" t="s">
        <v>59</v>
      </c>
      <c r="F595" s="12">
        <f>SUMIF(Position!$B$3:$B$21,Trades!D595,Position!$E$3:$E$21)+SUMIF(Position!$K$3:$K$20,Trades!D595,Position!$N$3:$N$20)</f>
        <v>0.5</v>
      </c>
      <c r="G595" s="13">
        <f t="shared" si="40"/>
        <v>0</v>
      </c>
      <c r="H595" s="11" t="str">
        <f t="shared" si="41"/>
        <v xml:space="preserve">jacksonville </v>
      </c>
      <c r="I595" s="11">
        <f t="shared" si="38"/>
        <v>0</v>
      </c>
      <c r="J595" s="13">
        <f t="shared" si="39"/>
        <v>0</v>
      </c>
    </row>
    <row r="596" spans="1:10" x14ac:dyDescent="0.2">
      <c r="A596" s="14">
        <v>36460</v>
      </c>
      <c r="B596" s="15"/>
      <c r="C596" s="16">
        <v>1.75</v>
      </c>
      <c r="D596" s="17" t="s">
        <v>112</v>
      </c>
      <c r="E596" s="15" t="s">
        <v>59</v>
      </c>
      <c r="F596" s="12">
        <f>SUMIF(Position!$B$3:$B$21,Trades!D596,Position!$E$3:$E$21)+SUMIF(Position!$K$3:$K$20,Trades!D596,Position!$N$3:$N$20)</f>
        <v>1.625</v>
      </c>
      <c r="G596" s="13">
        <f t="shared" si="40"/>
        <v>0</v>
      </c>
      <c r="H596" s="11" t="str">
        <f t="shared" si="41"/>
        <v xml:space="preserve">tennessee </v>
      </c>
      <c r="I596" s="11">
        <f t="shared" si="38"/>
        <v>0</v>
      </c>
      <c r="J596" s="13">
        <f t="shared" si="39"/>
        <v>0</v>
      </c>
    </row>
    <row r="597" spans="1:10" x14ac:dyDescent="0.2">
      <c r="A597" s="14">
        <v>36460</v>
      </c>
      <c r="B597" s="15"/>
      <c r="C597" s="16">
        <v>1.25</v>
      </c>
      <c r="D597" s="17" t="s">
        <v>89</v>
      </c>
      <c r="E597" s="15" t="s">
        <v>59</v>
      </c>
      <c r="F597" s="12">
        <f>SUMIF(Position!$B$3:$B$21,Trades!D597,Position!$E$3:$E$21)+SUMIF(Position!$K$3:$K$20,Trades!D597,Position!$N$3:$N$20)</f>
        <v>0</v>
      </c>
      <c r="G597" s="13">
        <f t="shared" si="40"/>
        <v>0</v>
      </c>
      <c r="H597" s="11" t="str">
        <f t="shared" si="41"/>
        <v xml:space="preserve">dallas </v>
      </c>
      <c r="I597" s="11">
        <f t="shared" si="38"/>
        <v>0</v>
      </c>
      <c r="J597" s="13">
        <f t="shared" si="39"/>
        <v>0</v>
      </c>
    </row>
    <row r="598" spans="1:10" x14ac:dyDescent="0.2">
      <c r="A598" s="14">
        <v>36460</v>
      </c>
      <c r="B598" s="15"/>
      <c r="C598" s="16">
        <v>1.1000000000000001</v>
      </c>
      <c r="D598" s="17" t="s">
        <v>97</v>
      </c>
      <c r="E598" s="15" t="s">
        <v>59</v>
      </c>
      <c r="F598" s="12">
        <f>SUMIF(Position!$B$3:$B$21,Trades!D598,Position!$E$3:$E$21)+SUMIF(Position!$K$3:$K$20,Trades!D598,Position!$N$3:$N$20)</f>
        <v>2.75</v>
      </c>
      <c r="G598" s="13">
        <f t="shared" si="40"/>
        <v>0</v>
      </c>
      <c r="H598" s="11" t="str">
        <f t="shared" si="41"/>
        <v xml:space="preserve">indianapolis </v>
      </c>
      <c r="I598" s="11">
        <f t="shared" si="38"/>
        <v>0</v>
      </c>
      <c r="J598" s="13">
        <f t="shared" si="39"/>
        <v>0</v>
      </c>
    </row>
    <row r="599" spans="1:10" x14ac:dyDescent="0.2">
      <c r="A599" s="14">
        <v>36460</v>
      </c>
      <c r="B599" s="15"/>
      <c r="C599" s="16">
        <v>0.8</v>
      </c>
      <c r="D599" s="17" t="s">
        <v>102</v>
      </c>
      <c r="E599" s="15" t="s">
        <v>59</v>
      </c>
      <c r="F599" s="12">
        <f>SUMIF(Position!$B$3:$B$21,Trades!D599,Position!$E$3:$E$21)+SUMIF(Position!$K$3:$K$20,Trades!D599,Position!$N$3:$N$20)</f>
        <v>0</v>
      </c>
      <c r="G599" s="13">
        <f t="shared" si="40"/>
        <v>0</v>
      </c>
      <c r="H599" s="11" t="str">
        <f t="shared" si="41"/>
        <v xml:space="preserve">seattle </v>
      </c>
      <c r="I599" s="11">
        <f t="shared" si="38"/>
        <v>0</v>
      </c>
      <c r="J599" s="13">
        <f t="shared" si="39"/>
        <v>0</v>
      </c>
    </row>
    <row r="600" spans="1:10" x14ac:dyDescent="0.2">
      <c r="A600" s="14">
        <v>36460</v>
      </c>
      <c r="B600" s="15"/>
      <c r="C600" s="16">
        <v>0.65</v>
      </c>
      <c r="D600" s="17" t="s">
        <v>122</v>
      </c>
      <c r="E600" s="15" t="s">
        <v>59</v>
      </c>
      <c r="F600" s="12">
        <f>SUMIF(Position!$B$3:$B$21,Trades!D600,Position!$E$3:$E$21)+SUMIF(Position!$K$3:$K$20,Trades!D600,Position!$N$3:$N$20)</f>
        <v>3.25</v>
      </c>
      <c r="G600" s="13">
        <f t="shared" si="40"/>
        <v>0</v>
      </c>
      <c r="H600" s="11" t="str">
        <f t="shared" si="41"/>
        <v xml:space="preserve">oakland </v>
      </c>
      <c r="I600" s="11">
        <f t="shared" si="38"/>
        <v>0</v>
      </c>
      <c r="J600" s="13">
        <f t="shared" si="39"/>
        <v>0</v>
      </c>
    </row>
    <row r="601" spans="1:10" x14ac:dyDescent="0.2">
      <c r="A601" s="14">
        <v>36460</v>
      </c>
      <c r="B601" s="15"/>
      <c r="C601" s="16">
        <v>1.7</v>
      </c>
      <c r="D601" s="17" t="s">
        <v>112</v>
      </c>
      <c r="E601" s="15" t="s">
        <v>59</v>
      </c>
      <c r="F601" s="12">
        <f>SUMIF(Position!$B$3:$B$21,Trades!D601,Position!$E$3:$E$21)+SUMIF(Position!$K$3:$K$20,Trades!D601,Position!$N$3:$N$20)</f>
        <v>1.625</v>
      </c>
      <c r="G601" s="13">
        <f t="shared" si="40"/>
        <v>0</v>
      </c>
      <c r="H601" s="11" t="str">
        <f t="shared" si="41"/>
        <v xml:space="preserve">tennessee </v>
      </c>
      <c r="I601" s="11">
        <f t="shared" si="38"/>
        <v>0</v>
      </c>
      <c r="J601" s="13">
        <f t="shared" si="39"/>
        <v>0</v>
      </c>
    </row>
    <row r="602" spans="1:10" x14ac:dyDescent="0.2">
      <c r="A602" s="14">
        <v>36460</v>
      </c>
      <c r="B602" s="15"/>
      <c r="C602" s="16">
        <v>0.9</v>
      </c>
      <c r="D602" s="17" t="s">
        <v>107</v>
      </c>
      <c r="E602" s="15" t="s">
        <v>59</v>
      </c>
      <c r="F602" s="12">
        <f>SUMIF(Position!$B$3:$B$21,Trades!D602,Position!$E$3:$E$21)+SUMIF(Position!$K$3:$K$20,Trades!D602,Position!$N$3:$N$20)</f>
        <v>0</v>
      </c>
      <c r="G602" s="13">
        <f t="shared" si="40"/>
        <v>0</v>
      </c>
      <c r="H602" s="11" t="str">
        <f t="shared" si="41"/>
        <v xml:space="preserve">buffalo </v>
      </c>
      <c r="I602" s="11">
        <f t="shared" si="38"/>
        <v>0</v>
      </c>
      <c r="J602" s="13">
        <f t="shared" si="39"/>
        <v>0</v>
      </c>
    </row>
    <row r="603" spans="1:10" x14ac:dyDescent="0.2">
      <c r="A603" s="14">
        <v>36460</v>
      </c>
      <c r="B603" s="15"/>
      <c r="C603" s="16">
        <v>3</v>
      </c>
      <c r="D603" s="17" t="s">
        <v>101</v>
      </c>
      <c r="E603" s="15" t="s">
        <v>59</v>
      </c>
      <c r="F603" s="12">
        <f>SUMIF(Position!$B$3:$B$21,Trades!D603,Position!$E$3:$E$21)+SUMIF(Position!$K$3:$K$20,Trades!D603,Position!$N$3:$N$20)</f>
        <v>1.125</v>
      </c>
      <c r="G603" s="13">
        <f t="shared" si="40"/>
        <v>0</v>
      </c>
      <c r="H603" s="11" t="str">
        <f t="shared" si="41"/>
        <v xml:space="preserve">packers </v>
      </c>
      <c r="I603" s="11">
        <f t="shared" si="38"/>
        <v>0</v>
      </c>
      <c r="J603" s="13">
        <f t="shared" si="39"/>
        <v>0</v>
      </c>
    </row>
    <row r="604" spans="1:10" x14ac:dyDescent="0.2">
      <c r="A604" s="14">
        <v>36460</v>
      </c>
      <c r="B604" s="15"/>
      <c r="C604" s="16">
        <v>2.75</v>
      </c>
      <c r="D604" s="17" t="s">
        <v>100</v>
      </c>
      <c r="E604" s="15" t="s">
        <v>59</v>
      </c>
      <c r="F604" s="12">
        <f>SUMIF(Position!$B$3:$B$21,Trades!D604,Position!$E$3:$E$21)+SUMIF(Position!$K$3:$K$20,Trades!D604,Position!$N$3:$N$20)</f>
        <v>0.7</v>
      </c>
      <c r="G604" s="13">
        <f t="shared" si="40"/>
        <v>0</v>
      </c>
      <c r="H604" s="11" t="str">
        <f t="shared" si="41"/>
        <v xml:space="preserve">minnesota </v>
      </c>
      <c r="I604" s="11">
        <f t="shared" si="38"/>
        <v>0</v>
      </c>
      <c r="J604" s="13">
        <f t="shared" si="39"/>
        <v>0</v>
      </c>
    </row>
    <row r="605" spans="1:10" x14ac:dyDescent="0.2">
      <c r="A605" s="14">
        <v>36460</v>
      </c>
      <c r="B605" s="15"/>
      <c r="C605" s="16">
        <v>1.25</v>
      </c>
      <c r="D605" s="17" t="s">
        <v>89</v>
      </c>
      <c r="E605" s="15" t="s">
        <v>59</v>
      </c>
      <c r="F605" s="12">
        <f>SUMIF(Position!$B$3:$B$21,Trades!D605,Position!$E$3:$E$21)+SUMIF(Position!$K$3:$K$20,Trades!D605,Position!$N$3:$N$20)</f>
        <v>0</v>
      </c>
      <c r="G605" s="13">
        <f t="shared" si="40"/>
        <v>0</v>
      </c>
      <c r="H605" s="11" t="str">
        <f t="shared" si="41"/>
        <v xml:space="preserve">dallas </v>
      </c>
      <c r="I605" s="11">
        <f t="shared" si="38"/>
        <v>0</v>
      </c>
      <c r="J605" s="13">
        <f t="shared" si="39"/>
        <v>0</v>
      </c>
    </row>
    <row r="606" spans="1:10" x14ac:dyDescent="0.2">
      <c r="A606" s="14">
        <v>36460</v>
      </c>
      <c r="B606" s="15"/>
      <c r="C606" s="16">
        <v>2.5</v>
      </c>
      <c r="D606" s="17" t="s">
        <v>100</v>
      </c>
      <c r="E606" s="15" t="s">
        <v>59</v>
      </c>
      <c r="F606" s="12">
        <f>SUMIF(Position!$B$3:$B$21,Trades!D606,Position!$E$3:$E$21)+SUMIF(Position!$K$3:$K$20,Trades!D606,Position!$N$3:$N$20)</f>
        <v>0.7</v>
      </c>
      <c r="G606" s="13">
        <f t="shared" si="40"/>
        <v>0</v>
      </c>
      <c r="H606" s="11" t="str">
        <f t="shared" si="41"/>
        <v xml:space="preserve">minnesota </v>
      </c>
      <c r="I606" s="11">
        <f t="shared" si="38"/>
        <v>0</v>
      </c>
      <c r="J606" s="13">
        <f t="shared" si="39"/>
        <v>0</v>
      </c>
    </row>
    <row r="607" spans="1:10" x14ac:dyDescent="0.2">
      <c r="A607" s="14">
        <v>36460</v>
      </c>
      <c r="B607" s="15"/>
      <c r="C607" s="16">
        <v>0.65</v>
      </c>
      <c r="D607" s="17" t="s">
        <v>110</v>
      </c>
      <c r="E607" s="15" t="s">
        <v>59</v>
      </c>
      <c r="F607" s="12">
        <f>SUMIF(Position!$B$3:$B$21,Trades!D607,Position!$E$3:$E$21)+SUMIF(Position!$K$3:$K$20,Trades!D607,Position!$N$3:$N$20)</f>
        <v>0</v>
      </c>
      <c r="G607" s="13">
        <f t="shared" si="40"/>
        <v>0</v>
      </c>
      <c r="H607" s="11" t="str">
        <f t="shared" si="41"/>
        <v xml:space="preserve">pats </v>
      </c>
      <c r="I607" s="11">
        <f t="shared" si="38"/>
        <v>0</v>
      </c>
      <c r="J607" s="13">
        <f t="shared" si="39"/>
        <v>0</v>
      </c>
    </row>
    <row r="608" spans="1:10" x14ac:dyDescent="0.2">
      <c r="A608" s="14">
        <v>36460</v>
      </c>
      <c r="B608" s="15"/>
      <c r="C608" s="16">
        <v>1.75</v>
      </c>
      <c r="D608" s="17" t="s">
        <v>92</v>
      </c>
      <c r="E608" s="15" t="s">
        <v>59</v>
      </c>
      <c r="F608" s="12">
        <f>SUMIF(Position!$B$3:$B$21,Trades!D608,Position!$E$3:$E$21)+SUMIF(Position!$K$3:$K$20,Trades!D608,Position!$N$3:$N$20)</f>
        <v>0.125</v>
      </c>
      <c r="G608" s="13">
        <f t="shared" si="40"/>
        <v>0</v>
      </c>
      <c r="H608" s="11" t="str">
        <f t="shared" si="41"/>
        <v xml:space="preserve">washington </v>
      </c>
      <c r="I608" s="11">
        <f t="shared" si="38"/>
        <v>0</v>
      </c>
      <c r="J608" s="13">
        <f t="shared" si="39"/>
        <v>0</v>
      </c>
    </row>
    <row r="609" spans="1:10" x14ac:dyDescent="0.2">
      <c r="A609" s="14">
        <v>36460</v>
      </c>
      <c r="B609" s="15"/>
      <c r="C609" s="16">
        <v>2.25</v>
      </c>
      <c r="D609" s="17" t="s">
        <v>99</v>
      </c>
      <c r="E609" s="15" t="s">
        <v>59</v>
      </c>
      <c r="F609" s="12">
        <f>SUMIF(Position!$B$3:$B$21,Trades!D609,Position!$E$3:$E$21)+SUMIF(Position!$K$3:$K$20,Trades!D609,Position!$N$3:$N$20)</f>
        <v>1</v>
      </c>
      <c r="G609" s="13">
        <f t="shared" si="40"/>
        <v>0</v>
      </c>
      <c r="H609" s="11" t="str">
        <f t="shared" si="41"/>
        <v xml:space="preserve">miami </v>
      </c>
      <c r="I609" s="11">
        <f t="shared" si="38"/>
        <v>0</v>
      </c>
      <c r="J609" s="13">
        <f t="shared" si="39"/>
        <v>0</v>
      </c>
    </row>
    <row r="610" spans="1:10" x14ac:dyDescent="0.2">
      <c r="A610" s="14">
        <v>36460</v>
      </c>
      <c r="B610" s="15"/>
      <c r="C610" s="16">
        <v>1</v>
      </c>
      <c r="D610" s="17" t="s">
        <v>110</v>
      </c>
      <c r="E610" s="15" t="s">
        <v>59</v>
      </c>
      <c r="F610" s="12">
        <f>SUMIF(Position!$B$3:$B$21,Trades!D610,Position!$E$3:$E$21)+SUMIF(Position!$K$3:$K$20,Trades!D610,Position!$N$3:$N$20)</f>
        <v>0</v>
      </c>
      <c r="G610" s="13">
        <f t="shared" si="40"/>
        <v>0</v>
      </c>
      <c r="H610" s="11" t="str">
        <f t="shared" si="41"/>
        <v xml:space="preserve">pats </v>
      </c>
      <c r="I610" s="11">
        <f t="shared" si="38"/>
        <v>0</v>
      </c>
      <c r="J610" s="13">
        <f t="shared" si="39"/>
        <v>0</v>
      </c>
    </row>
    <row r="611" spans="1:10" x14ac:dyDescent="0.2">
      <c r="A611" s="14">
        <v>36460</v>
      </c>
      <c r="B611" s="15"/>
      <c r="C611" s="16">
        <v>0.15</v>
      </c>
      <c r="D611" s="17" t="s">
        <v>80</v>
      </c>
      <c r="E611" s="15" t="s">
        <v>59</v>
      </c>
      <c r="F611" s="12">
        <f>SUMIF(Position!$B$3:$B$21,Trades!D611,Position!$E$3:$E$21)+SUMIF(Position!$K$3:$K$20,Trades!D611,Position!$N$3:$N$20)</f>
        <v>0</v>
      </c>
      <c r="G611" s="13">
        <f t="shared" si="40"/>
        <v>0</v>
      </c>
      <c r="H611" s="11" t="str">
        <f t="shared" si="41"/>
        <v xml:space="preserve">pittsburgh </v>
      </c>
      <c r="I611" s="11">
        <f t="shared" si="38"/>
        <v>0</v>
      </c>
      <c r="J611" s="13">
        <f t="shared" si="39"/>
        <v>0</v>
      </c>
    </row>
    <row r="612" spans="1:10" x14ac:dyDescent="0.2">
      <c r="A612" s="14">
        <v>36460</v>
      </c>
      <c r="B612" s="15"/>
      <c r="C612" s="16">
        <v>0.75</v>
      </c>
      <c r="D612" s="17" t="s">
        <v>102</v>
      </c>
      <c r="E612" s="15" t="s">
        <v>59</v>
      </c>
      <c r="F612" s="12">
        <f>SUMIF(Position!$B$3:$B$21,Trades!D612,Position!$E$3:$E$21)+SUMIF(Position!$K$3:$K$20,Trades!D612,Position!$N$3:$N$20)</f>
        <v>0</v>
      </c>
      <c r="G612" s="13">
        <f t="shared" si="40"/>
        <v>0</v>
      </c>
      <c r="H612" s="11" t="str">
        <f t="shared" si="41"/>
        <v xml:space="preserve">seattle </v>
      </c>
      <c r="I612" s="11">
        <f t="shared" si="38"/>
        <v>0</v>
      </c>
      <c r="J612" s="13">
        <f t="shared" si="39"/>
        <v>0</v>
      </c>
    </row>
    <row r="613" spans="1:10" x14ac:dyDescent="0.2">
      <c r="A613" s="14">
        <v>36460</v>
      </c>
      <c r="B613" s="15"/>
      <c r="C613" s="16">
        <v>4.5</v>
      </c>
      <c r="D613" s="17" t="s">
        <v>131</v>
      </c>
      <c r="E613" s="15" t="s">
        <v>59</v>
      </c>
      <c r="F613" s="12">
        <f>SUMIF(Position!$B$3:$B$21,Trades!D613,Position!$E$3:$E$21)+SUMIF(Position!$K$3:$K$20,Trades!D613,Position!$N$3:$N$20)</f>
        <v>4.75</v>
      </c>
      <c r="G613" s="13">
        <f t="shared" si="40"/>
        <v>0</v>
      </c>
      <c r="H613" s="11" t="str">
        <f t="shared" si="41"/>
        <v xml:space="preserve">rams </v>
      </c>
      <c r="I613" s="11">
        <f t="shared" si="38"/>
        <v>0</v>
      </c>
      <c r="J613" s="13">
        <f t="shared" si="39"/>
        <v>0</v>
      </c>
    </row>
    <row r="614" spans="1:10" x14ac:dyDescent="0.2">
      <c r="A614" s="14">
        <v>36460</v>
      </c>
      <c r="B614" s="15"/>
      <c r="C614" s="16">
        <v>5</v>
      </c>
      <c r="D614" s="17" t="s">
        <v>98</v>
      </c>
      <c r="E614" s="15" t="s">
        <v>59</v>
      </c>
      <c r="F614" s="12">
        <f>SUMIF(Position!$B$3:$B$21,Trades!D614,Position!$E$3:$E$21)+SUMIF(Position!$K$3:$K$20,Trades!D614,Position!$N$3:$N$20)</f>
        <v>0.5</v>
      </c>
      <c r="G614" s="13">
        <f t="shared" si="40"/>
        <v>0</v>
      </c>
      <c r="H614" s="11" t="str">
        <f t="shared" si="41"/>
        <v xml:space="preserve">jacksonville </v>
      </c>
      <c r="I614" s="11">
        <f t="shared" si="38"/>
        <v>0</v>
      </c>
      <c r="J614" s="13">
        <f t="shared" si="39"/>
        <v>0</v>
      </c>
    </row>
    <row r="615" spans="1:10" x14ac:dyDescent="0.2">
      <c r="A615" s="14">
        <v>36460</v>
      </c>
      <c r="B615" s="15"/>
      <c r="C615" s="16">
        <v>5</v>
      </c>
      <c r="D615" s="120" t="s">
        <v>131</v>
      </c>
      <c r="E615" s="15" t="s">
        <v>59</v>
      </c>
      <c r="F615" s="12">
        <f>SUMIF(Position!$B$3:$B$21,Trades!D615,Position!$E$3:$E$21)+SUMIF(Position!$K$3:$K$20,Trades!D615,Position!$N$3:$N$20)</f>
        <v>4.75</v>
      </c>
      <c r="G615" s="13">
        <f t="shared" si="40"/>
        <v>0</v>
      </c>
      <c r="H615" s="11" t="str">
        <f t="shared" si="41"/>
        <v xml:space="preserve">rams </v>
      </c>
      <c r="I615" s="11">
        <f t="shared" si="38"/>
        <v>0</v>
      </c>
      <c r="J615" s="13">
        <f t="shared" si="39"/>
        <v>0</v>
      </c>
    </row>
    <row r="616" spans="1:10" x14ac:dyDescent="0.2">
      <c r="A616" s="14">
        <v>36460</v>
      </c>
      <c r="B616" s="15"/>
      <c r="C616" s="16">
        <v>5.25</v>
      </c>
      <c r="D616" s="17" t="s">
        <v>98</v>
      </c>
      <c r="E616" s="15" t="s">
        <v>59</v>
      </c>
      <c r="F616" s="12">
        <f>SUMIF(Position!$B$3:$B$21,Trades!D616,Position!$E$3:$E$21)+SUMIF(Position!$K$3:$K$20,Trades!D616,Position!$N$3:$N$20)</f>
        <v>0.5</v>
      </c>
      <c r="G616" s="13">
        <f t="shared" si="40"/>
        <v>0</v>
      </c>
      <c r="H616" s="11" t="str">
        <f t="shared" si="41"/>
        <v xml:space="preserve">jacksonville </v>
      </c>
      <c r="I616" s="11">
        <f t="shared" si="38"/>
        <v>0</v>
      </c>
      <c r="J616" s="13">
        <f t="shared" si="39"/>
        <v>0</v>
      </c>
    </row>
    <row r="617" spans="1:10" x14ac:dyDescent="0.2">
      <c r="A617" s="14">
        <v>36461</v>
      </c>
      <c r="B617" s="15"/>
      <c r="C617" s="16">
        <v>1.5</v>
      </c>
      <c r="D617" s="17" t="s">
        <v>89</v>
      </c>
      <c r="E617" s="15" t="s">
        <v>59</v>
      </c>
      <c r="F617" s="12">
        <f>SUMIF(Position!$B$3:$B$21,Trades!D617,Position!$E$3:$E$21)+SUMIF(Position!$K$3:$K$20,Trades!D617,Position!$N$3:$N$20)</f>
        <v>0</v>
      </c>
      <c r="G617" s="13">
        <f t="shared" si="40"/>
        <v>0</v>
      </c>
      <c r="H617" s="11" t="str">
        <f t="shared" si="41"/>
        <v xml:space="preserve">dallas </v>
      </c>
      <c r="I617" s="11">
        <f t="shared" si="38"/>
        <v>0</v>
      </c>
      <c r="J617" s="13">
        <f t="shared" si="39"/>
        <v>0</v>
      </c>
    </row>
    <row r="618" spans="1:10" x14ac:dyDescent="0.2">
      <c r="A618" s="14">
        <v>36461</v>
      </c>
      <c r="B618" s="15"/>
      <c r="C618" s="16">
        <v>1.25</v>
      </c>
      <c r="D618" s="17" t="s">
        <v>97</v>
      </c>
      <c r="E618" s="15" t="s">
        <v>59</v>
      </c>
      <c r="F618" s="12">
        <f>SUMIF(Position!$B$3:$B$21,Trades!D618,Position!$E$3:$E$21)+SUMIF(Position!$K$3:$K$20,Trades!D618,Position!$N$3:$N$20)</f>
        <v>2.75</v>
      </c>
      <c r="G618" s="13">
        <f t="shared" si="40"/>
        <v>0</v>
      </c>
      <c r="H618" s="11" t="str">
        <f t="shared" si="41"/>
        <v xml:space="preserve">indianapolis </v>
      </c>
      <c r="I618" s="11">
        <f t="shared" si="38"/>
        <v>0</v>
      </c>
      <c r="J618" s="13">
        <f t="shared" si="39"/>
        <v>0</v>
      </c>
    </row>
    <row r="619" spans="1:10" x14ac:dyDescent="0.2">
      <c r="A619" s="14">
        <v>36461</v>
      </c>
      <c r="B619" s="15"/>
      <c r="C619" s="16">
        <v>1.1000000000000001</v>
      </c>
      <c r="D619" s="17" t="s">
        <v>97</v>
      </c>
      <c r="E619" s="15" t="s">
        <v>59</v>
      </c>
      <c r="F619" s="12">
        <f>SUMIF(Position!$B$3:$B$21,Trades!D619,Position!$E$3:$E$21)+SUMIF(Position!$K$3:$K$20,Trades!D619,Position!$N$3:$N$20)</f>
        <v>2.75</v>
      </c>
      <c r="G619" s="13">
        <f t="shared" si="40"/>
        <v>0</v>
      </c>
      <c r="H619" s="11" t="str">
        <f t="shared" si="41"/>
        <v xml:space="preserve">indianapolis </v>
      </c>
      <c r="I619" s="11">
        <f t="shared" si="38"/>
        <v>0</v>
      </c>
      <c r="J619" s="13">
        <f t="shared" si="39"/>
        <v>0</v>
      </c>
    </row>
    <row r="620" spans="1:10" x14ac:dyDescent="0.2">
      <c r="A620" s="14">
        <v>36461</v>
      </c>
      <c r="B620" s="15"/>
      <c r="C620" s="16">
        <v>1.1000000000000001</v>
      </c>
      <c r="D620" s="17" t="s">
        <v>97</v>
      </c>
      <c r="E620" s="15" t="s">
        <v>59</v>
      </c>
      <c r="F620" s="12">
        <f>SUMIF(Position!$B$3:$B$21,Trades!D620,Position!$E$3:$E$21)+SUMIF(Position!$K$3:$K$20,Trades!D620,Position!$N$3:$N$20)</f>
        <v>2.75</v>
      </c>
      <c r="G620" s="13">
        <f t="shared" si="40"/>
        <v>0</v>
      </c>
      <c r="H620" s="11" t="str">
        <f t="shared" si="41"/>
        <v xml:space="preserve">indianapolis </v>
      </c>
      <c r="I620" s="11">
        <f t="shared" si="38"/>
        <v>0</v>
      </c>
      <c r="J620" s="13">
        <f t="shared" si="39"/>
        <v>0</v>
      </c>
    </row>
    <row r="621" spans="1:10" x14ac:dyDescent="0.2">
      <c r="A621" s="14">
        <v>36461</v>
      </c>
      <c r="B621" s="15"/>
      <c r="C621" s="16">
        <v>0.05</v>
      </c>
      <c r="D621" s="17" t="s">
        <v>82</v>
      </c>
      <c r="E621" s="15" t="s">
        <v>59</v>
      </c>
      <c r="F621" s="12">
        <f>SUMIF(Position!$B$3:$B$21,Trades!D621,Position!$E$3:$E$21)+SUMIF(Position!$K$3:$K$20,Trades!D621,Position!$N$3:$N$20)</f>
        <v>0</v>
      </c>
      <c r="G621" s="13">
        <f t="shared" si="40"/>
        <v>0</v>
      </c>
      <c r="H621" s="11" t="str">
        <f t="shared" si="41"/>
        <v xml:space="preserve">arizona </v>
      </c>
      <c r="I621" s="11">
        <f t="shared" si="38"/>
        <v>0</v>
      </c>
      <c r="J621" s="13">
        <f t="shared" si="39"/>
        <v>0</v>
      </c>
    </row>
    <row r="622" spans="1:10" x14ac:dyDescent="0.2">
      <c r="A622" s="14">
        <v>36461</v>
      </c>
      <c r="B622" s="15"/>
      <c r="C622" s="16">
        <v>1</v>
      </c>
      <c r="D622" s="17" t="s">
        <v>102</v>
      </c>
      <c r="E622" s="15" t="s">
        <v>59</v>
      </c>
      <c r="F622" s="12">
        <f>SUMIF(Position!$B$3:$B$21,Trades!D622,Position!$E$3:$E$21)+SUMIF(Position!$K$3:$K$20,Trades!D622,Position!$N$3:$N$20)</f>
        <v>0</v>
      </c>
      <c r="G622" s="13">
        <f t="shared" si="40"/>
        <v>0</v>
      </c>
      <c r="H622" s="11" t="str">
        <f t="shared" si="41"/>
        <v xml:space="preserve">seattle </v>
      </c>
      <c r="I622" s="11">
        <f t="shared" si="38"/>
        <v>0</v>
      </c>
      <c r="J622" s="13">
        <f t="shared" si="39"/>
        <v>0</v>
      </c>
    </row>
    <row r="623" spans="1:10" x14ac:dyDescent="0.2">
      <c r="A623" s="14">
        <v>36461</v>
      </c>
      <c r="B623" s="15"/>
      <c r="C623" s="16">
        <v>0.1</v>
      </c>
      <c r="D623" s="17" t="s">
        <v>86</v>
      </c>
      <c r="E623" s="15" t="s">
        <v>59</v>
      </c>
      <c r="F623" s="12">
        <f>SUMIF(Position!$B$3:$B$21,Trades!D623,Position!$E$3:$E$21)+SUMIF(Position!$K$3:$K$20,Trades!D623,Position!$N$3:$N$20)</f>
        <v>0</v>
      </c>
      <c r="G623" s="13">
        <f t="shared" si="40"/>
        <v>0</v>
      </c>
      <c r="H623" s="11" t="str">
        <f t="shared" si="41"/>
        <v xml:space="preserve">carolina </v>
      </c>
      <c r="I623" s="11">
        <f t="shared" si="38"/>
        <v>0</v>
      </c>
      <c r="J623" s="13">
        <f t="shared" si="39"/>
        <v>0</v>
      </c>
    </row>
    <row r="624" spans="1:10" x14ac:dyDescent="0.2">
      <c r="A624" s="14">
        <v>36461</v>
      </c>
      <c r="B624" s="15"/>
      <c r="C624" s="16">
        <v>0.5</v>
      </c>
      <c r="D624" s="17" t="s">
        <v>90</v>
      </c>
      <c r="E624" s="15" t="s">
        <v>59</v>
      </c>
      <c r="F624" s="12">
        <f>SUMIF(Position!$B$3:$B$21,Trades!D624,Position!$E$3:$E$21)+SUMIF(Position!$K$3:$K$20,Trades!D624,Position!$N$3:$N$20)</f>
        <v>0</v>
      </c>
      <c r="G624" s="13">
        <f t="shared" si="40"/>
        <v>0</v>
      </c>
      <c r="H624" s="11" t="str">
        <f t="shared" si="41"/>
        <v xml:space="preserve">detroit </v>
      </c>
      <c r="I624" s="11">
        <f t="shared" si="38"/>
        <v>0</v>
      </c>
      <c r="J624" s="13">
        <f t="shared" si="39"/>
        <v>0</v>
      </c>
    </row>
    <row r="625" spans="1:10" x14ac:dyDescent="0.2">
      <c r="A625" s="14">
        <v>36461</v>
      </c>
      <c r="B625" s="15"/>
      <c r="C625" s="16">
        <v>1.1499999999999999</v>
      </c>
      <c r="D625" s="17" t="s">
        <v>97</v>
      </c>
      <c r="E625" s="15" t="s">
        <v>59</v>
      </c>
      <c r="F625" s="12">
        <f>SUMIF(Position!$B$3:$B$21,Trades!D625,Position!$E$3:$E$21)+SUMIF(Position!$K$3:$K$20,Trades!D625,Position!$N$3:$N$20)</f>
        <v>2.75</v>
      </c>
      <c r="G625" s="13">
        <f t="shared" si="40"/>
        <v>0</v>
      </c>
      <c r="H625" s="11" t="str">
        <f t="shared" si="41"/>
        <v xml:space="preserve">indianapolis </v>
      </c>
      <c r="I625" s="11">
        <f t="shared" si="38"/>
        <v>0</v>
      </c>
      <c r="J625" s="13">
        <f t="shared" si="39"/>
        <v>0</v>
      </c>
    </row>
    <row r="626" spans="1:10" x14ac:dyDescent="0.2">
      <c r="A626" s="14">
        <v>36461</v>
      </c>
      <c r="B626" s="15"/>
      <c r="C626" s="16">
        <v>0</v>
      </c>
      <c r="D626" s="17" t="s">
        <v>41</v>
      </c>
      <c r="E626" s="15" t="s">
        <v>59</v>
      </c>
      <c r="F626" s="12">
        <f>SUMIF(Position!$B$3:$B$21,Trades!D626,Position!$E$3:$E$21)+SUMIF(Position!$K$3:$K$20,Trades!D626,Position!$N$3:$N$20)</f>
        <v>0</v>
      </c>
      <c r="G626" s="13">
        <f t="shared" si="40"/>
        <v>0</v>
      </c>
      <c r="H626" s="11" t="str">
        <f t="shared" si="41"/>
        <v xml:space="preserve">Jets </v>
      </c>
      <c r="I626" s="11">
        <f t="shared" si="38"/>
        <v>0</v>
      </c>
      <c r="J626" s="13">
        <f t="shared" si="39"/>
        <v>0</v>
      </c>
    </row>
    <row r="627" spans="1:10" x14ac:dyDescent="0.2">
      <c r="A627" s="14">
        <v>36461</v>
      </c>
      <c r="B627" s="15"/>
      <c r="C627" s="16">
        <v>0.15</v>
      </c>
      <c r="D627" s="17" t="s">
        <v>110</v>
      </c>
      <c r="E627" s="15" t="s">
        <v>59</v>
      </c>
      <c r="F627" s="12">
        <f>SUMIF(Position!$B$3:$B$21,Trades!D627,Position!$E$3:$E$21)+SUMIF(Position!$K$3:$K$20,Trades!D627,Position!$N$3:$N$20)</f>
        <v>0</v>
      </c>
      <c r="G627" s="13">
        <f t="shared" si="40"/>
        <v>0</v>
      </c>
      <c r="H627" s="11" t="str">
        <f t="shared" si="41"/>
        <v xml:space="preserve">pats </v>
      </c>
      <c r="I627" s="11">
        <f t="shared" si="38"/>
        <v>0</v>
      </c>
      <c r="J627" s="13">
        <f t="shared" si="39"/>
        <v>0</v>
      </c>
    </row>
    <row r="628" spans="1:10" x14ac:dyDescent="0.2">
      <c r="A628" s="14">
        <v>36461</v>
      </c>
      <c r="B628" s="15"/>
      <c r="C628" s="16">
        <v>2.75</v>
      </c>
      <c r="D628" s="17" t="s">
        <v>99</v>
      </c>
      <c r="E628" s="15" t="s">
        <v>59</v>
      </c>
      <c r="F628" s="12">
        <f>SUMIF(Position!$B$3:$B$21,Trades!D628,Position!$E$3:$E$21)+SUMIF(Position!$K$3:$K$20,Trades!D628,Position!$N$3:$N$20)</f>
        <v>1</v>
      </c>
      <c r="G628" s="13">
        <f t="shared" si="40"/>
        <v>0</v>
      </c>
      <c r="H628" s="11" t="str">
        <f t="shared" si="41"/>
        <v xml:space="preserve">miami </v>
      </c>
      <c r="I628" s="11">
        <f t="shared" si="38"/>
        <v>0</v>
      </c>
      <c r="J628" s="13">
        <f t="shared" si="39"/>
        <v>0</v>
      </c>
    </row>
    <row r="629" spans="1:10" x14ac:dyDescent="0.2">
      <c r="A629" s="14">
        <v>36461</v>
      </c>
      <c r="B629" s="15"/>
      <c r="C629" s="16">
        <v>1.1499999999999999</v>
      </c>
      <c r="D629" s="17" t="s">
        <v>97</v>
      </c>
      <c r="E629" s="15" t="s">
        <v>59</v>
      </c>
      <c r="F629" s="12">
        <f>SUMIF(Position!$B$3:$B$21,Trades!D629,Position!$E$3:$E$21)+SUMIF(Position!$K$3:$K$20,Trades!D629,Position!$N$3:$N$20)</f>
        <v>2.75</v>
      </c>
      <c r="G629" s="13">
        <f t="shared" si="40"/>
        <v>0</v>
      </c>
      <c r="H629" s="11" t="str">
        <f t="shared" si="41"/>
        <v xml:space="preserve">indianapolis </v>
      </c>
      <c r="I629" s="11">
        <f t="shared" si="38"/>
        <v>0</v>
      </c>
      <c r="J629" s="13">
        <f t="shared" si="39"/>
        <v>0</v>
      </c>
    </row>
    <row r="630" spans="1:10" x14ac:dyDescent="0.2">
      <c r="A630" s="14">
        <v>36461</v>
      </c>
      <c r="B630" s="15"/>
      <c r="C630" s="16">
        <v>0.2</v>
      </c>
      <c r="D630" s="17" t="s">
        <v>107</v>
      </c>
      <c r="E630" s="15" t="s">
        <v>59</v>
      </c>
      <c r="F630" s="12">
        <f>SUMIF(Position!$B$3:$B$21,Trades!D630,Position!$E$3:$E$21)+SUMIF(Position!$K$3:$K$20,Trades!D630,Position!$N$3:$N$20)</f>
        <v>0</v>
      </c>
      <c r="G630" s="13">
        <f t="shared" si="40"/>
        <v>0</v>
      </c>
      <c r="H630" s="11" t="str">
        <f t="shared" si="41"/>
        <v xml:space="preserve">buffalo </v>
      </c>
      <c r="I630" s="11">
        <f t="shared" si="38"/>
        <v>0</v>
      </c>
      <c r="J630" s="13">
        <f t="shared" si="39"/>
        <v>0</v>
      </c>
    </row>
    <row r="631" spans="1:10" x14ac:dyDescent="0.2">
      <c r="A631" s="14">
        <v>36461</v>
      </c>
      <c r="B631" s="15"/>
      <c r="C631" s="16">
        <v>0.95</v>
      </c>
      <c r="D631" s="17" t="s">
        <v>110</v>
      </c>
      <c r="E631" s="15" t="s">
        <v>59</v>
      </c>
      <c r="F631" s="12">
        <f>SUMIF(Position!$B$3:$B$21,Trades!D631,Position!$E$3:$E$21)+SUMIF(Position!$K$3:$K$20,Trades!D631,Position!$N$3:$N$20)</f>
        <v>0</v>
      </c>
      <c r="G631" s="13">
        <f t="shared" si="40"/>
        <v>0</v>
      </c>
      <c r="H631" s="11" t="str">
        <f t="shared" si="41"/>
        <v xml:space="preserve">pats </v>
      </c>
      <c r="I631" s="11">
        <f t="shared" si="38"/>
        <v>0</v>
      </c>
      <c r="J631" s="13">
        <f t="shared" si="39"/>
        <v>0</v>
      </c>
    </row>
    <row r="632" spans="1:10" x14ac:dyDescent="0.2">
      <c r="A632" s="14">
        <v>36462</v>
      </c>
      <c r="B632" s="15"/>
      <c r="C632" s="16">
        <v>1.1000000000000001</v>
      </c>
      <c r="D632" s="17" t="s">
        <v>110</v>
      </c>
      <c r="E632" s="15" t="s">
        <v>59</v>
      </c>
      <c r="F632" s="12">
        <f>SUMIF(Position!$B$3:$B$21,Trades!D632,Position!$E$3:$E$21)+SUMIF(Position!$K$3:$K$20,Trades!D632,Position!$N$3:$N$20)</f>
        <v>0</v>
      </c>
      <c r="G632" s="13">
        <f t="shared" si="40"/>
        <v>0</v>
      </c>
      <c r="H632" s="11" t="str">
        <f t="shared" si="41"/>
        <v xml:space="preserve">pats </v>
      </c>
      <c r="I632" s="11">
        <f t="shared" si="38"/>
        <v>0</v>
      </c>
      <c r="J632" s="13">
        <f t="shared" si="39"/>
        <v>0</v>
      </c>
    </row>
    <row r="633" spans="1:10" x14ac:dyDescent="0.2">
      <c r="A633" s="14">
        <v>36462</v>
      </c>
      <c r="B633" s="15"/>
      <c r="C633" s="16">
        <v>0.9</v>
      </c>
      <c r="D633" s="17" t="s">
        <v>102</v>
      </c>
      <c r="E633" s="15" t="s">
        <v>59</v>
      </c>
      <c r="F633" s="12">
        <f>SUMIF(Position!$B$3:$B$21,Trades!D633,Position!$E$3:$E$21)+SUMIF(Position!$K$3:$K$20,Trades!D633,Position!$N$3:$N$20)</f>
        <v>0</v>
      </c>
      <c r="G633" s="13">
        <f t="shared" si="40"/>
        <v>0</v>
      </c>
      <c r="H633" s="11" t="str">
        <f t="shared" si="41"/>
        <v xml:space="preserve">seattle </v>
      </c>
      <c r="I633" s="11">
        <f t="shared" si="38"/>
        <v>0</v>
      </c>
      <c r="J633" s="13">
        <f t="shared" si="39"/>
        <v>0</v>
      </c>
    </row>
    <row r="634" spans="1:10" x14ac:dyDescent="0.2">
      <c r="A634" s="14">
        <v>36462</v>
      </c>
      <c r="B634" s="15"/>
      <c r="C634" s="16">
        <v>1.75</v>
      </c>
      <c r="D634" s="17" t="s">
        <v>112</v>
      </c>
      <c r="E634" s="15" t="s">
        <v>59</v>
      </c>
      <c r="F634" s="12">
        <f>SUMIF(Position!$B$3:$B$21,Trades!D634,Position!$E$3:$E$21)+SUMIF(Position!$K$3:$K$20,Trades!D634,Position!$N$3:$N$20)</f>
        <v>1.625</v>
      </c>
      <c r="G634" s="13">
        <f t="shared" si="40"/>
        <v>0</v>
      </c>
      <c r="H634" s="11" t="str">
        <f t="shared" si="41"/>
        <v xml:space="preserve">tennessee </v>
      </c>
      <c r="I634" s="11">
        <f t="shared" si="38"/>
        <v>0</v>
      </c>
      <c r="J634" s="13">
        <f t="shared" si="39"/>
        <v>0</v>
      </c>
    </row>
    <row r="635" spans="1:10" x14ac:dyDescent="0.2">
      <c r="A635" s="14">
        <v>36462</v>
      </c>
      <c r="B635" s="15"/>
      <c r="C635" s="16">
        <v>2.75</v>
      </c>
      <c r="D635" s="17" t="s">
        <v>101</v>
      </c>
      <c r="E635" s="15" t="s">
        <v>59</v>
      </c>
      <c r="F635" s="12">
        <f>SUMIF(Position!$B$3:$B$21,Trades!D635,Position!$E$3:$E$21)+SUMIF(Position!$K$3:$K$20,Trades!D635,Position!$N$3:$N$20)</f>
        <v>1.125</v>
      </c>
      <c r="G635" s="13">
        <f t="shared" si="40"/>
        <v>0</v>
      </c>
      <c r="H635" s="11" t="str">
        <f t="shared" si="41"/>
        <v xml:space="preserve">packers </v>
      </c>
      <c r="I635" s="11">
        <f t="shared" si="38"/>
        <v>0</v>
      </c>
      <c r="J635" s="13">
        <f t="shared" si="39"/>
        <v>0</v>
      </c>
    </row>
    <row r="636" spans="1:10" x14ac:dyDescent="0.2">
      <c r="A636" s="14">
        <v>36462</v>
      </c>
      <c r="B636" s="15"/>
      <c r="C636" s="16">
        <v>3</v>
      </c>
      <c r="D636" s="17" t="s">
        <v>100</v>
      </c>
      <c r="E636" s="15" t="s">
        <v>59</v>
      </c>
      <c r="F636" s="12">
        <f>SUMIF(Position!$B$3:$B$21,Trades!D636,Position!$E$3:$E$21)+SUMIF(Position!$K$3:$K$20,Trades!D636,Position!$N$3:$N$20)</f>
        <v>0.7</v>
      </c>
      <c r="G636" s="13">
        <f t="shared" si="40"/>
        <v>0</v>
      </c>
      <c r="H636" s="11" t="str">
        <f t="shared" si="41"/>
        <v xml:space="preserve">minnesota </v>
      </c>
      <c r="I636" s="11">
        <f t="shared" si="38"/>
        <v>0</v>
      </c>
      <c r="J636" s="13">
        <f t="shared" si="39"/>
        <v>0</v>
      </c>
    </row>
    <row r="637" spans="1:10" x14ac:dyDescent="0.2">
      <c r="A637" s="14">
        <v>36464</v>
      </c>
      <c r="B637" s="15"/>
      <c r="C637" s="16">
        <v>0.05</v>
      </c>
      <c r="D637" s="17" t="s">
        <v>86</v>
      </c>
      <c r="E637" s="15" t="s">
        <v>59</v>
      </c>
      <c r="F637" s="12">
        <f>SUMIF(Position!$B$3:$B$21,Trades!D637,Position!$E$3:$E$21)+SUMIF(Position!$K$3:$K$20,Trades!D637,Position!$N$3:$N$20)</f>
        <v>0</v>
      </c>
      <c r="G637" s="13">
        <f t="shared" si="40"/>
        <v>0</v>
      </c>
      <c r="H637" s="11" t="str">
        <f t="shared" si="41"/>
        <v xml:space="preserve">carolina </v>
      </c>
      <c r="I637" s="11">
        <f t="shared" si="38"/>
        <v>0</v>
      </c>
      <c r="J637" s="13">
        <f t="shared" si="39"/>
        <v>0</v>
      </c>
    </row>
    <row r="638" spans="1:10" x14ac:dyDescent="0.2">
      <c r="A638" s="14">
        <v>36464</v>
      </c>
      <c r="B638" s="15"/>
      <c r="C638" s="16">
        <v>2.75</v>
      </c>
      <c r="D638" s="17" t="s">
        <v>101</v>
      </c>
      <c r="E638" s="15" t="s">
        <v>59</v>
      </c>
      <c r="F638" s="12">
        <f>SUMIF(Position!$B$3:$B$21,Trades!D638,Position!$E$3:$E$21)+SUMIF(Position!$K$3:$K$20,Trades!D638,Position!$N$3:$N$20)</f>
        <v>1.125</v>
      </c>
      <c r="G638" s="13">
        <f t="shared" si="40"/>
        <v>0</v>
      </c>
      <c r="H638" s="11" t="str">
        <f t="shared" si="41"/>
        <v xml:space="preserve">packers </v>
      </c>
      <c r="I638" s="11">
        <f t="shared" si="38"/>
        <v>0</v>
      </c>
      <c r="J638" s="13">
        <f t="shared" si="39"/>
        <v>0</v>
      </c>
    </row>
    <row r="639" spans="1:10" x14ac:dyDescent="0.2">
      <c r="A639" s="14">
        <v>36464</v>
      </c>
      <c r="B639" s="15"/>
      <c r="C639" s="16">
        <v>2</v>
      </c>
      <c r="D639" s="17" t="s">
        <v>92</v>
      </c>
      <c r="E639" s="15" t="s">
        <v>59</v>
      </c>
      <c r="F639" s="12">
        <f>SUMIF(Position!$B$3:$B$21,Trades!D639,Position!$E$3:$E$21)+SUMIF(Position!$K$3:$K$20,Trades!D639,Position!$N$3:$N$20)</f>
        <v>0.125</v>
      </c>
      <c r="G639" s="13">
        <f t="shared" si="40"/>
        <v>0</v>
      </c>
      <c r="H639" s="11" t="str">
        <f t="shared" si="41"/>
        <v xml:space="preserve">washington </v>
      </c>
      <c r="I639" s="11">
        <f t="shared" si="38"/>
        <v>0</v>
      </c>
      <c r="J639" s="13">
        <f t="shared" si="39"/>
        <v>0</v>
      </c>
    </row>
    <row r="640" spans="1:10" x14ac:dyDescent="0.2">
      <c r="A640" s="14">
        <v>36464</v>
      </c>
      <c r="B640" s="15"/>
      <c r="C640" s="16">
        <v>1</v>
      </c>
      <c r="D640" s="17" t="s">
        <v>89</v>
      </c>
      <c r="E640" s="15" t="s">
        <v>59</v>
      </c>
      <c r="F640" s="12">
        <f>SUMIF(Position!$B$3:$B$21,Trades!D640,Position!$E$3:$E$21)+SUMIF(Position!$K$3:$K$20,Trades!D640,Position!$N$3:$N$20)</f>
        <v>0</v>
      </c>
      <c r="G640" s="13">
        <f t="shared" si="40"/>
        <v>0</v>
      </c>
      <c r="H640" s="11" t="str">
        <f t="shared" si="41"/>
        <v xml:space="preserve">dallas </v>
      </c>
      <c r="I640" s="11">
        <f t="shared" si="38"/>
        <v>0</v>
      </c>
      <c r="J640" s="13">
        <f t="shared" si="39"/>
        <v>0</v>
      </c>
    </row>
    <row r="641" spans="1:10" x14ac:dyDescent="0.2">
      <c r="A641" s="14">
        <v>36464</v>
      </c>
      <c r="B641" s="15"/>
      <c r="C641" s="16">
        <v>0</v>
      </c>
      <c r="D641" s="17">
        <v>0</v>
      </c>
      <c r="E641" s="15" t="s">
        <v>59</v>
      </c>
      <c r="F641" s="12">
        <f>SUMIF(Position!$B$3:$B$21,Trades!D641,Position!$E$3:$E$21)+SUMIF(Position!$K$3:$K$20,Trades!D641,Position!$N$3:$N$20)</f>
        <v>0</v>
      </c>
      <c r="G641" s="13">
        <f t="shared" si="40"/>
        <v>0</v>
      </c>
      <c r="H641" s="11" t="str">
        <f t="shared" si="41"/>
        <v xml:space="preserve">0 </v>
      </c>
      <c r="I641" s="11">
        <f t="shared" si="38"/>
        <v>0</v>
      </c>
      <c r="J641" s="13">
        <f t="shared" si="39"/>
        <v>0</v>
      </c>
    </row>
    <row r="642" spans="1:10" x14ac:dyDescent="0.2">
      <c r="A642" s="14">
        <v>36464</v>
      </c>
      <c r="B642" s="15"/>
      <c r="C642" s="16">
        <v>0</v>
      </c>
      <c r="D642" s="17">
        <v>0</v>
      </c>
      <c r="E642" s="15" t="s">
        <v>59</v>
      </c>
      <c r="F642" s="12">
        <f>SUMIF(Position!$B$3:$B$21,Trades!D642,Position!$E$3:$E$21)+SUMIF(Position!$K$3:$K$20,Trades!D642,Position!$N$3:$N$20)</f>
        <v>0</v>
      </c>
      <c r="G642" s="13">
        <f t="shared" si="40"/>
        <v>0</v>
      </c>
      <c r="H642" s="11" t="str">
        <f t="shared" si="41"/>
        <v xml:space="preserve">0 </v>
      </c>
      <c r="I642" s="11">
        <f t="shared" si="38"/>
        <v>0</v>
      </c>
      <c r="J642" s="13">
        <f t="shared" si="39"/>
        <v>0</v>
      </c>
    </row>
    <row r="643" spans="1:10" x14ac:dyDescent="0.2">
      <c r="A643" s="14">
        <v>36464</v>
      </c>
      <c r="B643" s="15"/>
      <c r="C643" s="16">
        <v>0.25</v>
      </c>
      <c r="D643" s="17" t="s">
        <v>80</v>
      </c>
      <c r="E643" s="15" t="s">
        <v>59</v>
      </c>
      <c r="F643" s="12">
        <f>SUMIF(Position!$B$3:$B$21,Trades!D643,Position!$E$3:$E$21)+SUMIF(Position!$K$3:$K$20,Trades!D643,Position!$N$3:$N$20)</f>
        <v>0</v>
      </c>
      <c r="G643" s="13">
        <f t="shared" si="40"/>
        <v>0</v>
      </c>
      <c r="H643" s="11" t="str">
        <f t="shared" si="41"/>
        <v xml:space="preserve">pittsburgh </v>
      </c>
      <c r="I643" s="11">
        <f t="shared" si="38"/>
        <v>0</v>
      </c>
      <c r="J643" s="13">
        <f t="shared" si="39"/>
        <v>0</v>
      </c>
    </row>
    <row r="644" spans="1:10" x14ac:dyDescent="0.2">
      <c r="A644" s="14">
        <v>36464</v>
      </c>
      <c r="B644" s="15"/>
      <c r="C644" s="16">
        <v>1.1499999999999999</v>
      </c>
      <c r="D644" s="17" t="s">
        <v>89</v>
      </c>
      <c r="E644" s="15" t="s">
        <v>59</v>
      </c>
      <c r="F644" s="12">
        <f>SUMIF(Position!$B$3:$B$21,Trades!D644,Position!$E$3:$E$21)+SUMIF(Position!$K$3:$K$20,Trades!D644,Position!$N$3:$N$20)</f>
        <v>0</v>
      </c>
      <c r="G644" s="13">
        <f t="shared" si="40"/>
        <v>0</v>
      </c>
      <c r="H644" s="11" t="str">
        <f t="shared" si="41"/>
        <v xml:space="preserve">dallas </v>
      </c>
      <c r="I644" s="11">
        <f t="shared" si="38"/>
        <v>0</v>
      </c>
      <c r="J644" s="13">
        <f t="shared" si="39"/>
        <v>0</v>
      </c>
    </row>
    <row r="645" spans="1:10" x14ac:dyDescent="0.2">
      <c r="A645" s="14">
        <v>36464</v>
      </c>
      <c r="B645" s="15"/>
      <c r="C645" s="16">
        <v>1.1499999999999999</v>
      </c>
      <c r="D645" s="17" t="s">
        <v>97</v>
      </c>
      <c r="E645" s="15" t="s">
        <v>59</v>
      </c>
      <c r="F645" s="12">
        <f>SUMIF(Position!$B$3:$B$21,Trades!D645,Position!$E$3:$E$21)+SUMIF(Position!$K$3:$K$20,Trades!D645,Position!$N$3:$N$20)</f>
        <v>2.75</v>
      </c>
      <c r="G645" s="13">
        <f t="shared" si="40"/>
        <v>0</v>
      </c>
      <c r="H645" s="11" t="str">
        <f t="shared" si="41"/>
        <v xml:space="preserve">indianapolis </v>
      </c>
      <c r="I645" s="11">
        <f t="shared" si="38"/>
        <v>0</v>
      </c>
      <c r="J645" s="13">
        <f t="shared" si="39"/>
        <v>0</v>
      </c>
    </row>
    <row r="646" spans="1:10" x14ac:dyDescent="0.2">
      <c r="A646" s="14">
        <v>36464</v>
      </c>
      <c r="B646" s="15"/>
      <c r="C646" s="16">
        <v>1.1000000000000001</v>
      </c>
      <c r="D646" s="17" t="s">
        <v>97</v>
      </c>
      <c r="E646" s="15" t="s">
        <v>59</v>
      </c>
      <c r="F646" s="12">
        <f>SUMIF(Position!$B$3:$B$21,Trades!D646,Position!$E$3:$E$21)+SUMIF(Position!$K$3:$K$20,Trades!D646,Position!$N$3:$N$20)</f>
        <v>2.75</v>
      </c>
      <c r="G646" s="13">
        <f t="shared" si="40"/>
        <v>0</v>
      </c>
      <c r="H646" s="11" t="str">
        <f t="shared" si="41"/>
        <v xml:space="preserve">indianapolis </v>
      </c>
      <c r="I646" s="11">
        <f t="shared" si="38"/>
        <v>0</v>
      </c>
      <c r="J646" s="13">
        <f t="shared" si="39"/>
        <v>0</v>
      </c>
    </row>
    <row r="647" spans="1:10" x14ac:dyDescent="0.2">
      <c r="A647" s="14">
        <v>36464</v>
      </c>
      <c r="B647" s="15"/>
      <c r="C647" s="16">
        <v>1.1000000000000001</v>
      </c>
      <c r="D647" s="17" t="s">
        <v>89</v>
      </c>
      <c r="E647" s="15" t="s">
        <v>59</v>
      </c>
      <c r="F647" s="12">
        <f>SUMIF(Position!$B$3:$B$21,Trades!D647,Position!$E$3:$E$21)+SUMIF(Position!$K$3:$K$20,Trades!D647,Position!$N$3:$N$20)</f>
        <v>0</v>
      </c>
      <c r="G647" s="13">
        <f t="shared" si="40"/>
        <v>0</v>
      </c>
      <c r="H647" s="11" t="str">
        <f t="shared" si="41"/>
        <v xml:space="preserve">dallas </v>
      </c>
      <c r="I647" s="11">
        <f t="shared" si="38"/>
        <v>0</v>
      </c>
      <c r="J647" s="13">
        <f t="shared" si="39"/>
        <v>0</v>
      </c>
    </row>
    <row r="648" spans="1:10" x14ac:dyDescent="0.2">
      <c r="A648" s="14">
        <v>36464</v>
      </c>
      <c r="B648" s="15"/>
      <c r="C648" s="16">
        <v>1.75</v>
      </c>
      <c r="D648" s="17" t="s">
        <v>100</v>
      </c>
      <c r="E648" s="15" t="s">
        <v>59</v>
      </c>
      <c r="F648" s="12">
        <f>SUMIF(Position!$B$3:$B$21,Trades!D648,Position!$E$3:$E$21)+SUMIF(Position!$K$3:$K$20,Trades!D648,Position!$N$3:$N$20)</f>
        <v>0.7</v>
      </c>
      <c r="G648" s="13">
        <f t="shared" si="40"/>
        <v>0</v>
      </c>
      <c r="H648" s="11" t="str">
        <f t="shared" si="41"/>
        <v xml:space="preserve">minnesota </v>
      </c>
      <c r="I648" s="11">
        <f t="shared" ref="I648:I711" si="42">B648*C648</f>
        <v>0</v>
      </c>
      <c r="J648" s="13">
        <f t="shared" si="39"/>
        <v>0</v>
      </c>
    </row>
    <row r="649" spans="1:10" x14ac:dyDescent="0.2">
      <c r="A649" s="14">
        <v>36464</v>
      </c>
      <c r="B649" s="15"/>
      <c r="C649" s="16">
        <v>1.25</v>
      </c>
      <c r="D649" s="17" t="s">
        <v>97</v>
      </c>
      <c r="E649" s="15" t="s">
        <v>59</v>
      </c>
      <c r="F649" s="12">
        <f>SUMIF(Position!$B$3:$B$21,Trades!D649,Position!$E$3:$E$21)+SUMIF(Position!$K$3:$K$20,Trades!D649,Position!$N$3:$N$20)</f>
        <v>2.75</v>
      </c>
      <c r="G649" s="13">
        <f t="shared" si="40"/>
        <v>0</v>
      </c>
      <c r="H649" s="11" t="str">
        <f t="shared" si="41"/>
        <v xml:space="preserve">indianapolis </v>
      </c>
      <c r="I649" s="11">
        <f t="shared" si="42"/>
        <v>0</v>
      </c>
      <c r="J649" s="13">
        <f t="shared" ref="J649:J712" si="43">(30-C649)*B649</f>
        <v>0</v>
      </c>
    </row>
    <row r="650" spans="1:10" x14ac:dyDescent="0.2">
      <c r="A650" s="14">
        <v>36464</v>
      </c>
      <c r="B650" s="15"/>
      <c r="C650" s="16">
        <v>2.5</v>
      </c>
      <c r="D650" s="17" t="s">
        <v>112</v>
      </c>
      <c r="E650" s="15" t="s">
        <v>59</v>
      </c>
      <c r="F650" s="12">
        <f>SUMIF(Position!$B$3:$B$21,Trades!D650,Position!$E$3:$E$21)+SUMIF(Position!$K$3:$K$20,Trades!D650,Position!$N$3:$N$20)</f>
        <v>1.625</v>
      </c>
      <c r="G650" s="13">
        <f t="shared" ref="G650:G713" si="44">(F650-C650)*B650</f>
        <v>0</v>
      </c>
      <c r="H650" s="11" t="str">
        <f t="shared" ref="H650:H713" si="45">D650&amp;E650</f>
        <v xml:space="preserve">tennessee </v>
      </c>
      <c r="I650" s="11">
        <f t="shared" si="42"/>
        <v>0</v>
      </c>
      <c r="J650" s="13">
        <f t="shared" si="43"/>
        <v>0</v>
      </c>
    </row>
    <row r="651" spans="1:10" x14ac:dyDescent="0.2">
      <c r="A651" s="14">
        <v>36464</v>
      </c>
      <c r="B651" s="15"/>
      <c r="C651" s="16">
        <v>0.3</v>
      </c>
      <c r="D651" s="17" t="s">
        <v>91</v>
      </c>
      <c r="E651" s="15" t="s">
        <v>59</v>
      </c>
      <c r="F651" s="12">
        <f>SUMIF(Position!$B$3:$B$21,Trades!D651,Position!$E$3:$E$21)+SUMIF(Position!$K$3:$K$20,Trades!D651,Position!$N$3:$N$20)</f>
        <v>0.5</v>
      </c>
      <c r="G651" s="13">
        <f t="shared" si="44"/>
        <v>0</v>
      </c>
      <c r="H651" s="11" t="str">
        <f t="shared" si="45"/>
        <v xml:space="preserve">giants </v>
      </c>
      <c r="I651" s="11">
        <f t="shared" si="42"/>
        <v>0</v>
      </c>
      <c r="J651" s="13">
        <f t="shared" si="43"/>
        <v>0</v>
      </c>
    </row>
    <row r="652" spans="1:10" x14ac:dyDescent="0.2">
      <c r="A652" s="14">
        <v>36464</v>
      </c>
      <c r="B652" s="15"/>
      <c r="C652" s="16">
        <v>1.3</v>
      </c>
      <c r="D652" s="17" t="s">
        <v>110</v>
      </c>
      <c r="E652" s="15" t="s">
        <v>59</v>
      </c>
      <c r="F652" s="12">
        <f>SUMIF(Position!$B$3:$B$21,Trades!D652,Position!$E$3:$E$21)+SUMIF(Position!$K$3:$K$20,Trades!D652,Position!$N$3:$N$20)</f>
        <v>0</v>
      </c>
      <c r="G652" s="13">
        <f t="shared" si="44"/>
        <v>0</v>
      </c>
      <c r="H652" s="11" t="str">
        <f t="shared" si="45"/>
        <v xml:space="preserve">pats </v>
      </c>
      <c r="I652" s="11">
        <f t="shared" si="42"/>
        <v>0</v>
      </c>
      <c r="J652" s="13">
        <f t="shared" si="43"/>
        <v>0</v>
      </c>
    </row>
    <row r="653" spans="1:10" x14ac:dyDescent="0.2">
      <c r="A653" s="14">
        <v>36464</v>
      </c>
      <c r="B653" s="15"/>
      <c r="C653" s="16">
        <v>5.5</v>
      </c>
      <c r="D653" s="17" t="s">
        <v>98</v>
      </c>
      <c r="E653" s="15" t="s">
        <v>59</v>
      </c>
      <c r="F653" s="12">
        <f>SUMIF(Position!$B$3:$B$21,Trades!D653,Position!$E$3:$E$21)+SUMIF(Position!$K$3:$K$20,Trades!D653,Position!$N$3:$N$20)</f>
        <v>0.5</v>
      </c>
      <c r="G653" s="13">
        <f t="shared" si="44"/>
        <v>0</v>
      </c>
      <c r="H653" s="11" t="str">
        <f t="shared" si="45"/>
        <v xml:space="preserve">jacksonville </v>
      </c>
      <c r="I653" s="11">
        <f t="shared" si="42"/>
        <v>0</v>
      </c>
      <c r="J653" s="13">
        <f t="shared" si="43"/>
        <v>0</v>
      </c>
    </row>
    <row r="654" spans="1:10" x14ac:dyDescent="0.2">
      <c r="A654" s="14">
        <v>36464</v>
      </c>
      <c r="B654" s="15"/>
      <c r="C654" s="16">
        <v>1.25</v>
      </c>
      <c r="D654" s="17" t="s">
        <v>89</v>
      </c>
      <c r="E654" s="15" t="s">
        <v>59</v>
      </c>
      <c r="F654" s="12">
        <f>SUMIF(Position!$B$3:$B$21,Trades!D654,Position!$E$3:$E$21)+SUMIF(Position!$K$3:$K$20,Trades!D654,Position!$N$3:$N$20)</f>
        <v>0</v>
      </c>
      <c r="G654" s="13">
        <f t="shared" si="44"/>
        <v>0</v>
      </c>
      <c r="H654" s="11" t="str">
        <f t="shared" si="45"/>
        <v xml:space="preserve">dallas </v>
      </c>
      <c r="I654" s="11">
        <f t="shared" si="42"/>
        <v>0</v>
      </c>
      <c r="J654" s="13">
        <f t="shared" si="43"/>
        <v>0</v>
      </c>
    </row>
    <row r="655" spans="1:10" x14ac:dyDescent="0.2">
      <c r="A655" s="14">
        <v>36464</v>
      </c>
      <c r="B655" s="15"/>
      <c r="C655" s="16">
        <v>0.9</v>
      </c>
      <c r="D655" s="17" t="s">
        <v>89</v>
      </c>
      <c r="E655" s="15" t="s">
        <v>59</v>
      </c>
      <c r="F655" s="12">
        <f>SUMIF(Position!$B$3:$B$21,Trades!D655,Position!$E$3:$E$21)+SUMIF(Position!$K$3:$K$20,Trades!D655,Position!$N$3:$N$20)</f>
        <v>0</v>
      </c>
      <c r="G655" s="13">
        <f t="shared" si="44"/>
        <v>0</v>
      </c>
      <c r="H655" s="11" t="str">
        <f t="shared" si="45"/>
        <v xml:space="preserve">dallas </v>
      </c>
      <c r="I655" s="11">
        <f t="shared" si="42"/>
        <v>0</v>
      </c>
      <c r="J655" s="13">
        <f t="shared" si="43"/>
        <v>0</v>
      </c>
    </row>
    <row r="656" spans="1:10" x14ac:dyDescent="0.2">
      <c r="A656" s="14">
        <v>36464</v>
      </c>
      <c r="B656" s="15"/>
      <c r="C656" s="16">
        <v>2.5</v>
      </c>
      <c r="D656" s="17" t="s">
        <v>99</v>
      </c>
      <c r="E656" s="15" t="s">
        <v>59</v>
      </c>
      <c r="F656" s="12">
        <f>SUMIF(Position!$B$3:$B$21,Trades!D656,Position!$E$3:$E$21)+SUMIF(Position!$K$3:$K$20,Trades!D656,Position!$N$3:$N$20)</f>
        <v>1</v>
      </c>
      <c r="G656" s="13">
        <f t="shared" si="44"/>
        <v>0</v>
      </c>
      <c r="H656" s="11" t="str">
        <f t="shared" si="45"/>
        <v xml:space="preserve">miami </v>
      </c>
      <c r="I656" s="11">
        <f t="shared" si="42"/>
        <v>0</v>
      </c>
      <c r="J656" s="13">
        <f t="shared" si="43"/>
        <v>0</v>
      </c>
    </row>
    <row r="657" spans="1:10" x14ac:dyDescent="0.2">
      <c r="A657" s="14">
        <v>36464</v>
      </c>
      <c r="B657" s="15"/>
      <c r="C657" s="16">
        <v>5.75</v>
      </c>
      <c r="D657" s="17" t="s">
        <v>98</v>
      </c>
      <c r="E657" s="15" t="s">
        <v>59</v>
      </c>
      <c r="F657" s="12">
        <f>SUMIF(Position!$B$3:$B$21,Trades!D657,Position!$E$3:$E$21)+SUMIF(Position!$K$3:$K$20,Trades!D657,Position!$N$3:$N$20)</f>
        <v>0.5</v>
      </c>
      <c r="G657" s="13">
        <f t="shared" si="44"/>
        <v>0</v>
      </c>
      <c r="H657" s="11" t="str">
        <f t="shared" si="45"/>
        <v xml:space="preserve">jacksonville </v>
      </c>
      <c r="I657" s="11">
        <f t="shared" si="42"/>
        <v>0</v>
      </c>
      <c r="J657" s="13">
        <f t="shared" si="43"/>
        <v>0</v>
      </c>
    </row>
    <row r="658" spans="1:10" x14ac:dyDescent="0.2">
      <c r="A658" s="14">
        <v>36465</v>
      </c>
      <c r="B658" s="15"/>
      <c r="C658" s="16">
        <v>2.75</v>
      </c>
      <c r="D658" s="17" t="s">
        <v>100</v>
      </c>
      <c r="E658" s="15" t="s">
        <v>59</v>
      </c>
      <c r="F658" s="12">
        <f>SUMIF(Position!$B$3:$B$21,Trades!D658,Position!$E$3:$E$21)+SUMIF(Position!$K$3:$K$20,Trades!D658,Position!$N$3:$N$20)</f>
        <v>0.7</v>
      </c>
      <c r="G658" s="13">
        <f t="shared" si="44"/>
        <v>0</v>
      </c>
      <c r="H658" s="11" t="str">
        <f t="shared" si="45"/>
        <v xml:space="preserve">minnesota </v>
      </c>
      <c r="I658" s="11">
        <f t="shared" si="42"/>
        <v>0</v>
      </c>
      <c r="J658" s="13">
        <f t="shared" si="43"/>
        <v>0</v>
      </c>
    </row>
    <row r="659" spans="1:10" x14ac:dyDescent="0.2">
      <c r="A659" s="14">
        <v>36465</v>
      </c>
      <c r="B659" s="15"/>
      <c r="C659" s="16">
        <v>4</v>
      </c>
      <c r="D659" s="17" t="s">
        <v>131</v>
      </c>
      <c r="E659" s="15" t="s">
        <v>59</v>
      </c>
      <c r="F659" s="12">
        <f>SUMIF(Position!$B$3:$B$21,Trades!D659,Position!$E$3:$E$21)+SUMIF(Position!$K$3:$K$20,Trades!D659,Position!$N$3:$N$20)</f>
        <v>4.75</v>
      </c>
      <c r="G659" s="13">
        <f t="shared" si="44"/>
        <v>0</v>
      </c>
      <c r="H659" s="11" t="str">
        <f t="shared" si="45"/>
        <v xml:space="preserve">rams </v>
      </c>
      <c r="I659" s="11">
        <f t="shared" si="42"/>
        <v>0</v>
      </c>
      <c r="J659" s="13">
        <f t="shared" si="43"/>
        <v>0</v>
      </c>
    </row>
    <row r="660" spans="1:10" x14ac:dyDescent="0.2">
      <c r="A660" s="14">
        <v>36465</v>
      </c>
      <c r="B660" s="15"/>
      <c r="C660" s="16">
        <v>1</v>
      </c>
      <c r="D660" s="17" t="s">
        <v>97</v>
      </c>
      <c r="E660" s="15" t="s">
        <v>59</v>
      </c>
      <c r="F660" s="12">
        <f>SUMIF(Position!$B$3:$B$21,Trades!D660,Position!$E$3:$E$21)+SUMIF(Position!$K$3:$K$20,Trades!D660,Position!$N$3:$N$20)</f>
        <v>2.75</v>
      </c>
      <c r="G660" s="13">
        <f t="shared" si="44"/>
        <v>0</v>
      </c>
      <c r="H660" s="11" t="str">
        <f t="shared" si="45"/>
        <v xml:space="preserve">indianapolis </v>
      </c>
      <c r="I660" s="11">
        <f t="shared" si="42"/>
        <v>0</v>
      </c>
      <c r="J660" s="13">
        <f t="shared" si="43"/>
        <v>0</v>
      </c>
    </row>
    <row r="661" spans="1:10" x14ac:dyDescent="0.2">
      <c r="A661" s="14">
        <v>36465</v>
      </c>
      <c r="B661" s="15"/>
      <c r="C661" s="16">
        <v>4.75</v>
      </c>
      <c r="D661" s="17" t="s">
        <v>131</v>
      </c>
      <c r="E661" s="15" t="s">
        <v>59</v>
      </c>
      <c r="F661" s="12">
        <f>SUMIF(Position!$B$3:$B$21,Trades!D661,Position!$E$3:$E$21)+SUMIF(Position!$K$3:$K$20,Trades!D661,Position!$N$3:$N$20)</f>
        <v>4.75</v>
      </c>
      <c r="G661" s="13">
        <f t="shared" si="44"/>
        <v>0</v>
      </c>
      <c r="H661" s="11" t="str">
        <f t="shared" si="45"/>
        <v xml:space="preserve">rams </v>
      </c>
      <c r="I661" s="11">
        <f t="shared" si="42"/>
        <v>0</v>
      </c>
      <c r="J661" s="13">
        <f t="shared" si="43"/>
        <v>0</v>
      </c>
    </row>
    <row r="662" spans="1:10" x14ac:dyDescent="0.2">
      <c r="A662" s="14">
        <v>36465</v>
      </c>
      <c r="B662" s="15"/>
      <c r="C662" s="16">
        <v>2.75</v>
      </c>
      <c r="D662" s="17" t="s">
        <v>100</v>
      </c>
      <c r="E662" s="15" t="s">
        <v>59</v>
      </c>
      <c r="F662" s="12">
        <f>SUMIF(Position!$B$3:$B$21,Trades!D662,Position!$E$3:$E$21)+SUMIF(Position!$K$3:$K$20,Trades!D662,Position!$N$3:$N$20)</f>
        <v>0.7</v>
      </c>
      <c r="G662" s="13">
        <f t="shared" si="44"/>
        <v>0</v>
      </c>
      <c r="H662" s="11" t="str">
        <f t="shared" si="45"/>
        <v xml:space="preserve">minnesota </v>
      </c>
      <c r="I662" s="11">
        <f t="shared" si="42"/>
        <v>0</v>
      </c>
      <c r="J662" s="13">
        <f t="shared" si="43"/>
        <v>0</v>
      </c>
    </row>
    <row r="663" spans="1:10" x14ac:dyDescent="0.2">
      <c r="A663" s="14">
        <v>36465</v>
      </c>
      <c r="B663" s="15"/>
      <c r="C663" s="16">
        <v>3</v>
      </c>
      <c r="D663" s="17" t="s">
        <v>101</v>
      </c>
      <c r="E663" s="15" t="s">
        <v>59</v>
      </c>
      <c r="F663" s="12">
        <f>SUMIF(Position!$B$3:$B$21,Trades!D663,Position!$E$3:$E$21)+SUMIF(Position!$K$3:$K$20,Trades!D663,Position!$N$3:$N$20)</f>
        <v>1.125</v>
      </c>
      <c r="G663" s="13">
        <f t="shared" si="44"/>
        <v>0</v>
      </c>
      <c r="H663" s="11" t="str">
        <f t="shared" si="45"/>
        <v xml:space="preserve">packers </v>
      </c>
      <c r="I663" s="11">
        <f t="shared" si="42"/>
        <v>0</v>
      </c>
      <c r="J663" s="13">
        <f t="shared" si="43"/>
        <v>0</v>
      </c>
    </row>
    <row r="664" spans="1:10" x14ac:dyDescent="0.2">
      <c r="A664" s="14">
        <v>36465</v>
      </c>
      <c r="B664" s="15"/>
      <c r="C664" s="16">
        <v>0.75</v>
      </c>
      <c r="D664" s="17" t="s">
        <v>90</v>
      </c>
      <c r="E664" s="15" t="s">
        <v>59</v>
      </c>
      <c r="F664" s="12">
        <f>SUMIF(Position!$B$3:$B$21,Trades!D664,Position!$E$3:$E$21)+SUMIF(Position!$K$3:$K$20,Trades!D664,Position!$N$3:$N$20)</f>
        <v>0</v>
      </c>
      <c r="G664" s="13">
        <f t="shared" si="44"/>
        <v>0</v>
      </c>
      <c r="H664" s="11" t="str">
        <f t="shared" si="45"/>
        <v xml:space="preserve">detroit </v>
      </c>
      <c r="I664" s="11">
        <f t="shared" si="42"/>
        <v>0</v>
      </c>
      <c r="J664" s="13">
        <f t="shared" si="43"/>
        <v>0</v>
      </c>
    </row>
    <row r="665" spans="1:10" x14ac:dyDescent="0.2">
      <c r="A665" s="14">
        <v>36465</v>
      </c>
      <c r="B665" s="15"/>
      <c r="C665" s="16">
        <v>2.25</v>
      </c>
      <c r="D665" s="17" t="s">
        <v>100</v>
      </c>
      <c r="E665" s="15" t="s">
        <v>59</v>
      </c>
      <c r="F665" s="12">
        <f>SUMIF(Position!$B$3:$B$21,Trades!D665,Position!$E$3:$E$21)+SUMIF(Position!$K$3:$K$20,Trades!D665,Position!$N$3:$N$20)</f>
        <v>0.7</v>
      </c>
      <c r="G665" s="13">
        <f t="shared" si="44"/>
        <v>0</v>
      </c>
      <c r="H665" s="11" t="str">
        <f t="shared" si="45"/>
        <v xml:space="preserve">minnesota </v>
      </c>
      <c r="I665" s="11">
        <f t="shared" si="42"/>
        <v>0</v>
      </c>
      <c r="J665" s="13">
        <f t="shared" si="43"/>
        <v>0</v>
      </c>
    </row>
    <row r="666" spans="1:10" x14ac:dyDescent="0.2">
      <c r="A666" s="14">
        <v>36465</v>
      </c>
      <c r="B666" s="15"/>
      <c r="C666" s="16">
        <v>2</v>
      </c>
      <c r="D666" s="17" t="s">
        <v>112</v>
      </c>
      <c r="E666" s="15" t="s">
        <v>59</v>
      </c>
      <c r="F666" s="12">
        <f>SUMIF(Position!$B$3:$B$21,Trades!D666,Position!$E$3:$E$21)+SUMIF(Position!$K$3:$K$20,Trades!D666,Position!$N$3:$N$20)</f>
        <v>1.625</v>
      </c>
      <c r="G666" s="13">
        <f t="shared" si="44"/>
        <v>0</v>
      </c>
      <c r="H666" s="11" t="str">
        <f t="shared" si="45"/>
        <v xml:space="preserve">tennessee </v>
      </c>
      <c r="I666" s="11">
        <f t="shared" si="42"/>
        <v>0</v>
      </c>
      <c r="J666" s="13">
        <f t="shared" si="43"/>
        <v>0</v>
      </c>
    </row>
    <row r="667" spans="1:10" x14ac:dyDescent="0.2">
      <c r="A667" s="14">
        <v>36465</v>
      </c>
      <c r="B667" s="15"/>
      <c r="C667" s="16">
        <v>2</v>
      </c>
      <c r="D667" s="17" t="s">
        <v>112</v>
      </c>
      <c r="E667" s="15" t="s">
        <v>59</v>
      </c>
      <c r="F667" s="12">
        <f>SUMIF(Position!$B$3:$B$21,Trades!D667,Position!$E$3:$E$21)+SUMIF(Position!$K$3:$K$20,Trades!D667,Position!$N$3:$N$20)</f>
        <v>1.625</v>
      </c>
      <c r="G667" s="13">
        <f t="shared" si="44"/>
        <v>0</v>
      </c>
      <c r="H667" s="11" t="str">
        <f t="shared" si="45"/>
        <v xml:space="preserve">tennessee </v>
      </c>
      <c r="I667" s="11">
        <f t="shared" si="42"/>
        <v>0</v>
      </c>
      <c r="J667" s="13">
        <f t="shared" si="43"/>
        <v>0</v>
      </c>
    </row>
    <row r="668" spans="1:10" x14ac:dyDescent="0.2">
      <c r="A668" s="14">
        <v>36465</v>
      </c>
      <c r="B668" s="15"/>
      <c r="C668" s="16">
        <v>1</v>
      </c>
      <c r="D668" s="17" t="s">
        <v>108</v>
      </c>
      <c r="E668" s="15" t="s">
        <v>59</v>
      </c>
      <c r="F668" s="12">
        <f>SUMIF(Position!$B$3:$B$21,Trades!D668,Position!$E$3:$E$21)+SUMIF(Position!$K$3:$K$20,Trades!D668,Position!$N$3:$N$20)</f>
        <v>0</v>
      </c>
      <c r="G668" s="13">
        <f t="shared" si="44"/>
        <v>0</v>
      </c>
      <c r="H668" s="11" t="str">
        <f t="shared" si="45"/>
        <v xml:space="preserve">chiefs </v>
      </c>
      <c r="I668" s="11">
        <f t="shared" si="42"/>
        <v>0</v>
      </c>
      <c r="J668" s="13">
        <f t="shared" si="43"/>
        <v>0</v>
      </c>
    </row>
    <row r="669" spans="1:10" x14ac:dyDescent="0.2">
      <c r="A669" s="14">
        <v>36465</v>
      </c>
      <c r="B669" s="15"/>
      <c r="C669" s="16">
        <v>0.75</v>
      </c>
      <c r="D669" s="17" t="s">
        <v>102</v>
      </c>
      <c r="E669" s="15" t="s">
        <v>59</v>
      </c>
      <c r="F669" s="12">
        <f>SUMIF(Position!$B$3:$B$21,Trades!D669,Position!$E$3:$E$21)+SUMIF(Position!$K$3:$K$20,Trades!D669,Position!$N$3:$N$20)</f>
        <v>0</v>
      </c>
      <c r="G669" s="13">
        <f t="shared" si="44"/>
        <v>0</v>
      </c>
      <c r="H669" s="11" t="str">
        <f t="shared" si="45"/>
        <v xml:space="preserve">seattle </v>
      </c>
      <c r="I669" s="11">
        <f t="shared" si="42"/>
        <v>0</v>
      </c>
      <c r="J669" s="13">
        <f t="shared" si="43"/>
        <v>0</v>
      </c>
    </row>
    <row r="670" spans="1:10" x14ac:dyDescent="0.2">
      <c r="A670" s="14">
        <v>36465</v>
      </c>
      <c r="B670" s="15"/>
      <c r="C670" s="16">
        <v>4.75</v>
      </c>
      <c r="D670" s="17" t="s">
        <v>131</v>
      </c>
      <c r="E670" s="15" t="s">
        <v>59</v>
      </c>
      <c r="F670" s="12">
        <f>SUMIF(Position!$B$3:$B$21,Trades!D670,Position!$E$3:$E$21)+SUMIF(Position!$K$3:$K$20,Trades!D670,Position!$N$3:$N$20)</f>
        <v>4.75</v>
      </c>
      <c r="G670" s="13">
        <f t="shared" si="44"/>
        <v>0</v>
      </c>
      <c r="H670" s="11" t="str">
        <f t="shared" si="45"/>
        <v xml:space="preserve">rams </v>
      </c>
      <c r="I670" s="11">
        <f t="shared" si="42"/>
        <v>0</v>
      </c>
      <c r="J670" s="13">
        <f t="shared" si="43"/>
        <v>0</v>
      </c>
    </row>
    <row r="671" spans="1:10" x14ac:dyDescent="0.2">
      <c r="A671" s="14">
        <v>36465</v>
      </c>
      <c r="B671" s="15"/>
      <c r="C671" s="16">
        <v>2.4500000000000002</v>
      </c>
      <c r="D671" s="17" t="s">
        <v>99</v>
      </c>
      <c r="E671" s="15" t="s">
        <v>59</v>
      </c>
      <c r="F671" s="12">
        <f>SUMIF(Position!$B$3:$B$21,Trades!D671,Position!$E$3:$E$21)+SUMIF(Position!$K$3:$K$20,Trades!D671,Position!$N$3:$N$20)</f>
        <v>1</v>
      </c>
      <c r="G671" s="13">
        <f t="shared" si="44"/>
        <v>0</v>
      </c>
      <c r="H671" s="11" t="str">
        <f t="shared" si="45"/>
        <v xml:space="preserve">miami </v>
      </c>
      <c r="I671" s="11">
        <f t="shared" si="42"/>
        <v>0</v>
      </c>
      <c r="J671" s="13">
        <f t="shared" si="43"/>
        <v>0</v>
      </c>
    </row>
    <row r="672" spans="1:10" x14ac:dyDescent="0.2">
      <c r="A672" s="14">
        <v>36465</v>
      </c>
      <c r="B672" s="15"/>
      <c r="C672" s="16">
        <v>1.5</v>
      </c>
      <c r="D672" s="17" t="s">
        <v>97</v>
      </c>
      <c r="E672" s="15" t="s">
        <v>59</v>
      </c>
      <c r="F672" s="12">
        <f>SUMIF(Position!$B$3:$B$21,Trades!D672,Position!$E$3:$E$21)+SUMIF(Position!$K$3:$K$20,Trades!D672,Position!$N$3:$N$20)</f>
        <v>2.75</v>
      </c>
      <c r="G672" s="13">
        <f t="shared" si="44"/>
        <v>0</v>
      </c>
      <c r="H672" s="11" t="str">
        <f t="shared" si="45"/>
        <v xml:space="preserve">indianapolis </v>
      </c>
      <c r="I672" s="11">
        <f t="shared" si="42"/>
        <v>0</v>
      </c>
      <c r="J672" s="13">
        <f t="shared" si="43"/>
        <v>0</v>
      </c>
    </row>
    <row r="673" spans="1:10" x14ac:dyDescent="0.2">
      <c r="A673" s="14">
        <v>36465</v>
      </c>
      <c r="B673" s="15"/>
      <c r="C673" s="16">
        <v>0.95</v>
      </c>
      <c r="D673" s="17" t="s">
        <v>110</v>
      </c>
      <c r="E673" s="15" t="s">
        <v>59</v>
      </c>
      <c r="F673" s="12">
        <f>SUMIF(Position!$B$3:$B$21,Trades!D673,Position!$E$3:$E$21)+SUMIF(Position!$K$3:$K$20,Trades!D673,Position!$N$3:$N$20)</f>
        <v>0</v>
      </c>
      <c r="G673" s="13">
        <f t="shared" si="44"/>
        <v>0</v>
      </c>
      <c r="H673" s="11" t="str">
        <f t="shared" si="45"/>
        <v xml:space="preserve">pats </v>
      </c>
      <c r="I673" s="11">
        <f t="shared" si="42"/>
        <v>0</v>
      </c>
      <c r="J673" s="13">
        <f t="shared" si="43"/>
        <v>0</v>
      </c>
    </row>
    <row r="674" spans="1:10" x14ac:dyDescent="0.2">
      <c r="A674" s="14">
        <v>36465</v>
      </c>
      <c r="B674" s="15"/>
      <c r="C674" s="16">
        <v>0.75</v>
      </c>
      <c r="D674" s="17" t="s">
        <v>107</v>
      </c>
      <c r="E674" s="15" t="s">
        <v>59</v>
      </c>
      <c r="F674" s="12">
        <f>SUMIF(Position!$B$3:$B$21,Trades!D674,Position!$E$3:$E$21)+SUMIF(Position!$K$3:$K$20,Trades!D674,Position!$N$3:$N$20)</f>
        <v>0</v>
      </c>
      <c r="G674" s="13">
        <f t="shared" si="44"/>
        <v>0</v>
      </c>
      <c r="H674" s="11" t="str">
        <f t="shared" si="45"/>
        <v xml:space="preserve">buffalo </v>
      </c>
      <c r="I674" s="11">
        <f t="shared" si="42"/>
        <v>0</v>
      </c>
      <c r="J674" s="13">
        <f t="shared" si="43"/>
        <v>0</v>
      </c>
    </row>
    <row r="675" spans="1:10" x14ac:dyDescent="0.2">
      <c r="A675" s="14">
        <v>36465</v>
      </c>
      <c r="B675" s="15"/>
      <c r="C675" s="16">
        <v>1.25</v>
      </c>
      <c r="D675" s="17" t="s">
        <v>107</v>
      </c>
      <c r="E675" s="15" t="s">
        <v>59</v>
      </c>
      <c r="F675" s="12">
        <f>SUMIF(Position!$B$3:$B$21,Trades!D675,Position!$E$3:$E$21)+SUMIF(Position!$K$3:$K$20,Trades!D675,Position!$N$3:$N$20)</f>
        <v>0</v>
      </c>
      <c r="G675" s="13">
        <f t="shared" si="44"/>
        <v>0</v>
      </c>
      <c r="H675" s="11" t="str">
        <f t="shared" si="45"/>
        <v xml:space="preserve">buffalo </v>
      </c>
      <c r="I675" s="11">
        <f t="shared" si="42"/>
        <v>0</v>
      </c>
      <c r="J675" s="13">
        <f t="shared" si="43"/>
        <v>0</v>
      </c>
    </row>
    <row r="676" spans="1:10" x14ac:dyDescent="0.2">
      <c r="A676" s="14">
        <v>36465</v>
      </c>
      <c r="B676" s="15"/>
      <c r="C676" s="16">
        <v>0.8</v>
      </c>
      <c r="D676" s="17" t="s">
        <v>89</v>
      </c>
      <c r="E676" s="15" t="s">
        <v>59</v>
      </c>
      <c r="F676" s="12">
        <f>SUMIF(Position!$B$3:$B$21,Trades!D676,Position!$E$3:$E$21)+SUMIF(Position!$K$3:$K$20,Trades!D676,Position!$N$3:$N$20)</f>
        <v>0</v>
      </c>
      <c r="G676" s="13">
        <f t="shared" si="44"/>
        <v>0</v>
      </c>
      <c r="H676" s="11" t="str">
        <f t="shared" si="45"/>
        <v xml:space="preserve">dallas </v>
      </c>
      <c r="I676" s="11">
        <f t="shared" si="42"/>
        <v>0</v>
      </c>
      <c r="J676" s="13">
        <f t="shared" si="43"/>
        <v>0</v>
      </c>
    </row>
    <row r="677" spans="1:10" x14ac:dyDescent="0.2">
      <c r="A677" s="14">
        <v>36465</v>
      </c>
      <c r="B677" s="15"/>
      <c r="C677" s="16">
        <v>0.6</v>
      </c>
      <c r="D677" s="17" t="s">
        <v>85</v>
      </c>
      <c r="E677" s="15" t="s">
        <v>59</v>
      </c>
      <c r="F677" s="12">
        <f>SUMIF(Position!$B$3:$B$21,Trades!D677,Position!$E$3:$E$21)+SUMIF(Position!$K$3:$K$20,Trades!D677,Position!$N$3:$N$20)</f>
        <v>3.25</v>
      </c>
      <c r="G677" s="13">
        <f t="shared" si="44"/>
        <v>0</v>
      </c>
      <c r="H677" s="11" t="str">
        <f t="shared" si="45"/>
        <v xml:space="preserve">bucks </v>
      </c>
      <c r="I677" s="11">
        <f t="shared" si="42"/>
        <v>0</v>
      </c>
      <c r="J677" s="13">
        <f t="shared" si="43"/>
        <v>0</v>
      </c>
    </row>
    <row r="678" spans="1:10" x14ac:dyDescent="0.2">
      <c r="A678" s="14">
        <v>36465</v>
      </c>
      <c r="B678" s="15"/>
      <c r="C678" s="16">
        <v>0.9</v>
      </c>
      <c r="D678" s="17" t="s">
        <v>90</v>
      </c>
      <c r="E678" s="15" t="s">
        <v>59</v>
      </c>
      <c r="F678" s="12">
        <f>SUMIF(Position!$B$3:$B$21,Trades!D678,Position!$E$3:$E$21)+SUMIF(Position!$K$3:$K$20,Trades!D678,Position!$N$3:$N$20)</f>
        <v>0</v>
      </c>
      <c r="G678" s="13">
        <f t="shared" si="44"/>
        <v>0</v>
      </c>
      <c r="H678" s="11" t="str">
        <f t="shared" si="45"/>
        <v xml:space="preserve">detroit </v>
      </c>
      <c r="I678" s="11">
        <f t="shared" si="42"/>
        <v>0</v>
      </c>
      <c r="J678" s="13">
        <f t="shared" si="43"/>
        <v>0</v>
      </c>
    </row>
    <row r="679" spans="1:10" x14ac:dyDescent="0.2">
      <c r="A679" s="14">
        <v>36465</v>
      </c>
      <c r="B679" s="15"/>
      <c r="C679" s="16">
        <v>2</v>
      </c>
      <c r="D679" s="17" t="s">
        <v>112</v>
      </c>
      <c r="E679" s="15" t="s">
        <v>59</v>
      </c>
      <c r="F679" s="12">
        <f>SUMIF(Position!$B$3:$B$21,Trades!D679,Position!$E$3:$E$21)+SUMIF(Position!$K$3:$K$20,Trades!D679,Position!$N$3:$N$20)</f>
        <v>1.625</v>
      </c>
      <c r="G679" s="13">
        <f t="shared" si="44"/>
        <v>0</v>
      </c>
      <c r="H679" s="11" t="str">
        <f t="shared" si="45"/>
        <v xml:space="preserve">tennessee </v>
      </c>
      <c r="I679" s="11">
        <f t="shared" si="42"/>
        <v>0</v>
      </c>
      <c r="J679" s="13">
        <f t="shared" si="43"/>
        <v>0</v>
      </c>
    </row>
    <row r="680" spans="1:10" x14ac:dyDescent="0.2">
      <c r="A680" s="14">
        <v>36465</v>
      </c>
      <c r="B680" s="15"/>
      <c r="C680" s="16">
        <v>2.25</v>
      </c>
      <c r="D680" s="17" t="s">
        <v>92</v>
      </c>
      <c r="E680" s="15" t="s">
        <v>59</v>
      </c>
      <c r="F680" s="12">
        <f>SUMIF(Position!$B$3:$B$21,Trades!D680,Position!$E$3:$E$21)+SUMIF(Position!$K$3:$K$20,Trades!D680,Position!$N$3:$N$20)</f>
        <v>0.125</v>
      </c>
      <c r="G680" s="13">
        <f t="shared" si="44"/>
        <v>0</v>
      </c>
      <c r="H680" s="11" t="str">
        <f t="shared" si="45"/>
        <v xml:space="preserve">washington </v>
      </c>
      <c r="I680" s="11">
        <f t="shared" si="42"/>
        <v>0</v>
      </c>
      <c r="J680" s="13">
        <f t="shared" si="43"/>
        <v>0</v>
      </c>
    </row>
    <row r="681" spans="1:10" x14ac:dyDescent="0.2">
      <c r="A681" s="14">
        <v>36465</v>
      </c>
      <c r="B681" s="15"/>
      <c r="C681" s="16">
        <v>1</v>
      </c>
      <c r="D681" s="17" t="s">
        <v>102</v>
      </c>
      <c r="E681" s="15" t="s">
        <v>59</v>
      </c>
      <c r="F681" s="12">
        <f>SUMIF(Position!$B$3:$B$21,Trades!D681,Position!$E$3:$E$21)+SUMIF(Position!$K$3:$K$20,Trades!D681,Position!$N$3:$N$20)</f>
        <v>0</v>
      </c>
      <c r="G681" s="13">
        <f t="shared" si="44"/>
        <v>0</v>
      </c>
      <c r="H681" s="11" t="str">
        <f t="shared" si="45"/>
        <v xml:space="preserve">seattle </v>
      </c>
      <c r="I681" s="11">
        <f t="shared" si="42"/>
        <v>0</v>
      </c>
      <c r="J681" s="13">
        <f t="shared" si="43"/>
        <v>0</v>
      </c>
    </row>
    <row r="682" spans="1:10" x14ac:dyDescent="0.2">
      <c r="A682" s="14">
        <v>36465</v>
      </c>
      <c r="B682" s="15"/>
      <c r="C682" s="16">
        <v>2.5</v>
      </c>
      <c r="D682" s="17" t="s">
        <v>101</v>
      </c>
      <c r="E682" s="15" t="s">
        <v>59</v>
      </c>
      <c r="F682" s="12">
        <f>SUMIF(Position!$B$3:$B$21,Trades!D682,Position!$E$3:$E$21)+SUMIF(Position!$K$3:$K$20,Trades!D682,Position!$N$3:$N$20)</f>
        <v>1.125</v>
      </c>
      <c r="G682" s="13">
        <f t="shared" si="44"/>
        <v>0</v>
      </c>
      <c r="H682" s="11" t="str">
        <f t="shared" si="45"/>
        <v xml:space="preserve">packers </v>
      </c>
      <c r="I682" s="11">
        <f t="shared" si="42"/>
        <v>0</v>
      </c>
      <c r="J682" s="13">
        <f t="shared" si="43"/>
        <v>0</v>
      </c>
    </row>
    <row r="683" spans="1:10" x14ac:dyDescent="0.2">
      <c r="A683" s="14">
        <v>36465</v>
      </c>
      <c r="B683" s="15"/>
      <c r="C683" s="16">
        <v>2.5</v>
      </c>
      <c r="D683" s="17" t="s">
        <v>101</v>
      </c>
      <c r="E683" s="15" t="s">
        <v>59</v>
      </c>
      <c r="F683" s="12">
        <f>SUMIF(Position!$B$3:$B$21,Trades!D683,Position!$E$3:$E$21)+SUMIF(Position!$K$3:$K$20,Trades!D683,Position!$N$3:$N$20)</f>
        <v>1.125</v>
      </c>
      <c r="G683" s="13">
        <f t="shared" si="44"/>
        <v>0</v>
      </c>
      <c r="H683" s="11" t="str">
        <f t="shared" si="45"/>
        <v xml:space="preserve">packers </v>
      </c>
      <c r="I683" s="11">
        <f t="shared" si="42"/>
        <v>0</v>
      </c>
      <c r="J683" s="13">
        <f t="shared" si="43"/>
        <v>0</v>
      </c>
    </row>
    <row r="684" spans="1:10" x14ac:dyDescent="0.2">
      <c r="A684" s="14">
        <v>36465</v>
      </c>
      <c r="B684" s="15"/>
      <c r="C684" s="16">
        <v>0.85</v>
      </c>
      <c r="D684" s="17" t="s">
        <v>89</v>
      </c>
      <c r="E684" s="15" t="s">
        <v>59</v>
      </c>
      <c r="F684" s="12">
        <f>SUMIF(Position!$B$3:$B$21,Trades!D684,Position!$E$3:$E$21)+SUMIF(Position!$K$3:$K$20,Trades!D684,Position!$N$3:$N$20)</f>
        <v>0</v>
      </c>
      <c r="G684" s="13">
        <f t="shared" si="44"/>
        <v>0</v>
      </c>
      <c r="H684" s="11" t="str">
        <f t="shared" si="45"/>
        <v xml:space="preserve">dallas </v>
      </c>
      <c r="I684" s="11">
        <f t="shared" si="42"/>
        <v>0</v>
      </c>
      <c r="J684" s="13">
        <f t="shared" si="43"/>
        <v>0</v>
      </c>
    </row>
    <row r="685" spans="1:10" x14ac:dyDescent="0.2">
      <c r="A685" s="14">
        <v>36465</v>
      </c>
      <c r="B685" s="15"/>
      <c r="C685" s="16">
        <v>0.35</v>
      </c>
      <c r="D685" s="17" t="s">
        <v>91</v>
      </c>
      <c r="E685" s="15" t="s">
        <v>59</v>
      </c>
      <c r="F685" s="12">
        <f>SUMIF(Position!$B$3:$B$21,Trades!D685,Position!$E$3:$E$21)+SUMIF(Position!$K$3:$K$20,Trades!D685,Position!$N$3:$N$20)</f>
        <v>0.5</v>
      </c>
      <c r="G685" s="13">
        <f t="shared" si="44"/>
        <v>0</v>
      </c>
      <c r="H685" s="11" t="str">
        <f t="shared" si="45"/>
        <v xml:space="preserve">giants </v>
      </c>
      <c r="I685" s="11">
        <f t="shared" si="42"/>
        <v>0</v>
      </c>
      <c r="J685" s="13">
        <f t="shared" si="43"/>
        <v>0</v>
      </c>
    </row>
    <row r="686" spans="1:10" x14ac:dyDescent="0.2">
      <c r="A686" s="14">
        <v>36465</v>
      </c>
      <c r="B686" s="15"/>
      <c r="C686" s="16">
        <v>2.2999999999999998</v>
      </c>
      <c r="D686" s="17" t="s">
        <v>112</v>
      </c>
      <c r="E686" s="15" t="s">
        <v>59</v>
      </c>
      <c r="F686" s="12">
        <f>SUMIF(Position!$B$3:$B$21,Trades!D686,Position!$E$3:$E$21)+SUMIF(Position!$K$3:$K$20,Trades!D686,Position!$N$3:$N$20)</f>
        <v>1.625</v>
      </c>
      <c r="G686" s="13">
        <f t="shared" si="44"/>
        <v>0</v>
      </c>
      <c r="H686" s="11" t="str">
        <f t="shared" si="45"/>
        <v xml:space="preserve">tennessee </v>
      </c>
      <c r="I686" s="11">
        <f t="shared" si="42"/>
        <v>0</v>
      </c>
      <c r="J686" s="13">
        <f t="shared" si="43"/>
        <v>0</v>
      </c>
    </row>
    <row r="687" spans="1:10" x14ac:dyDescent="0.2">
      <c r="A687" s="14">
        <v>36465</v>
      </c>
      <c r="B687" s="15"/>
      <c r="C687" s="16">
        <v>1.25</v>
      </c>
      <c r="D687" s="17" t="s">
        <v>97</v>
      </c>
      <c r="E687" s="15" t="s">
        <v>59</v>
      </c>
      <c r="F687" s="12">
        <f>SUMIF(Position!$B$3:$B$21,Trades!D687,Position!$E$3:$E$21)+SUMIF(Position!$K$3:$K$20,Trades!D687,Position!$N$3:$N$20)</f>
        <v>2.75</v>
      </c>
      <c r="G687" s="13">
        <f t="shared" si="44"/>
        <v>0</v>
      </c>
      <c r="H687" s="11" t="str">
        <f t="shared" si="45"/>
        <v xml:space="preserve">indianapolis </v>
      </c>
      <c r="I687" s="11">
        <f t="shared" si="42"/>
        <v>0</v>
      </c>
      <c r="J687" s="13">
        <f t="shared" si="43"/>
        <v>0</v>
      </c>
    </row>
    <row r="688" spans="1:10" x14ac:dyDescent="0.2">
      <c r="A688" s="14">
        <v>36465</v>
      </c>
      <c r="B688" s="15"/>
      <c r="C688" s="16">
        <v>1.25</v>
      </c>
      <c r="D688" s="17" t="s">
        <v>97</v>
      </c>
      <c r="E688" s="15" t="s">
        <v>59</v>
      </c>
      <c r="F688" s="12">
        <f>SUMIF(Position!$B$3:$B$21,Trades!D688,Position!$E$3:$E$21)+SUMIF(Position!$K$3:$K$20,Trades!D688,Position!$N$3:$N$20)</f>
        <v>2.75</v>
      </c>
      <c r="G688" s="13">
        <f t="shared" si="44"/>
        <v>0</v>
      </c>
      <c r="H688" s="11" t="str">
        <f t="shared" si="45"/>
        <v xml:space="preserve">indianapolis </v>
      </c>
      <c r="I688" s="11">
        <f t="shared" si="42"/>
        <v>0</v>
      </c>
      <c r="J688" s="13">
        <f t="shared" si="43"/>
        <v>0</v>
      </c>
    </row>
    <row r="689" spans="1:10" x14ac:dyDescent="0.2">
      <c r="A689" s="14">
        <v>36465</v>
      </c>
      <c r="B689" s="15"/>
      <c r="C689" s="16">
        <v>1.25</v>
      </c>
      <c r="D689" s="17" t="s">
        <v>97</v>
      </c>
      <c r="E689" s="15" t="s">
        <v>59</v>
      </c>
      <c r="F689" s="12">
        <f>SUMIF(Position!$B$3:$B$21,Trades!D689,Position!$E$3:$E$21)+SUMIF(Position!$K$3:$K$20,Trades!D689,Position!$N$3:$N$20)</f>
        <v>2.75</v>
      </c>
      <c r="G689" s="13">
        <f t="shared" si="44"/>
        <v>0</v>
      </c>
      <c r="H689" s="11" t="str">
        <f t="shared" si="45"/>
        <v xml:space="preserve">indianapolis </v>
      </c>
      <c r="I689" s="11">
        <f t="shared" si="42"/>
        <v>0</v>
      </c>
      <c r="J689" s="13">
        <f t="shared" si="43"/>
        <v>0</v>
      </c>
    </row>
    <row r="690" spans="1:10" x14ac:dyDescent="0.2">
      <c r="A690" s="14">
        <v>36465</v>
      </c>
      <c r="B690" s="15"/>
      <c r="C690" s="16">
        <v>2.25</v>
      </c>
      <c r="D690" s="17" t="s">
        <v>101</v>
      </c>
      <c r="E690" s="15" t="s">
        <v>59</v>
      </c>
      <c r="F690" s="12">
        <f>SUMIF(Position!$B$3:$B$21,Trades!D690,Position!$E$3:$E$21)+SUMIF(Position!$K$3:$K$20,Trades!D690,Position!$N$3:$N$20)</f>
        <v>1.125</v>
      </c>
      <c r="G690" s="13">
        <f t="shared" si="44"/>
        <v>0</v>
      </c>
      <c r="H690" s="11" t="str">
        <f t="shared" si="45"/>
        <v xml:space="preserve">packers </v>
      </c>
      <c r="I690" s="11">
        <f t="shared" si="42"/>
        <v>0</v>
      </c>
      <c r="J690" s="13">
        <f t="shared" si="43"/>
        <v>0</v>
      </c>
    </row>
    <row r="691" spans="1:10" x14ac:dyDescent="0.2">
      <c r="A691" s="14">
        <v>36465</v>
      </c>
      <c r="B691" s="15"/>
      <c r="C691" s="16">
        <v>2.5</v>
      </c>
      <c r="D691" s="17" t="s">
        <v>100</v>
      </c>
      <c r="E691" s="15" t="s">
        <v>59</v>
      </c>
      <c r="F691" s="12">
        <f>SUMIF(Position!$B$3:$B$21,Trades!D691,Position!$E$3:$E$21)+SUMIF(Position!$K$3:$K$20,Trades!D691,Position!$N$3:$N$20)</f>
        <v>0.7</v>
      </c>
      <c r="G691" s="13">
        <f t="shared" si="44"/>
        <v>0</v>
      </c>
      <c r="H691" s="11" t="str">
        <f t="shared" si="45"/>
        <v xml:space="preserve">minnesota </v>
      </c>
      <c r="I691" s="11">
        <f t="shared" si="42"/>
        <v>0</v>
      </c>
      <c r="J691" s="13">
        <f t="shared" si="43"/>
        <v>0</v>
      </c>
    </row>
    <row r="692" spans="1:10" x14ac:dyDescent="0.2">
      <c r="A692" s="14">
        <v>36465</v>
      </c>
      <c r="B692" s="15"/>
      <c r="C692" s="16">
        <v>2</v>
      </c>
      <c r="D692" s="17" t="s">
        <v>101</v>
      </c>
      <c r="E692" s="15" t="s">
        <v>59</v>
      </c>
      <c r="F692" s="12">
        <f>SUMIF(Position!$B$3:$B$21,Trades!D692,Position!$E$3:$E$21)+SUMIF(Position!$K$3:$K$20,Trades!D692,Position!$N$3:$N$20)</f>
        <v>1.125</v>
      </c>
      <c r="G692" s="13">
        <f t="shared" si="44"/>
        <v>0</v>
      </c>
      <c r="H692" s="11" t="str">
        <f t="shared" si="45"/>
        <v xml:space="preserve">packers </v>
      </c>
      <c r="I692" s="11">
        <f t="shared" si="42"/>
        <v>0</v>
      </c>
      <c r="J692" s="13">
        <f t="shared" si="43"/>
        <v>0</v>
      </c>
    </row>
    <row r="693" spans="1:10" x14ac:dyDescent="0.2">
      <c r="A693" s="14">
        <v>36465</v>
      </c>
      <c r="B693" s="15"/>
      <c r="C693" s="16">
        <v>0.45</v>
      </c>
      <c r="D693" s="17" t="s">
        <v>85</v>
      </c>
      <c r="E693" s="15" t="s">
        <v>59</v>
      </c>
      <c r="F693" s="12">
        <f>SUMIF(Position!$B$3:$B$21,Trades!D693,Position!$E$3:$E$21)+SUMIF(Position!$K$3:$K$20,Trades!D693,Position!$N$3:$N$20)</f>
        <v>3.25</v>
      </c>
      <c r="G693" s="13">
        <f t="shared" si="44"/>
        <v>0</v>
      </c>
      <c r="H693" s="11" t="str">
        <f t="shared" si="45"/>
        <v xml:space="preserve">bucks </v>
      </c>
      <c r="I693" s="11">
        <f t="shared" si="42"/>
        <v>0</v>
      </c>
      <c r="J693" s="13">
        <f t="shared" si="43"/>
        <v>0</v>
      </c>
    </row>
    <row r="694" spans="1:10" x14ac:dyDescent="0.2">
      <c r="A694" s="14">
        <v>36465</v>
      </c>
      <c r="B694" s="15"/>
      <c r="C694" s="16">
        <v>0.75</v>
      </c>
      <c r="D694" s="17" t="s">
        <v>89</v>
      </c>
      <c r="E694" s="15" t="s">
        <v>59</v>
      </c>
      <c r="F694" s="12">
        <f>SUMIF(Position!$B$3:$B$21,Trades!D694,Position!$E$3:$E$21)+SUMIF(Position!$K$3:$K$20,Trades!D694,Position!$N$3:$N$20)</f>
        <v>0</v>
      </c>
      <c r="G694" s="13">
        <f t="shared" si="44"/>
        <v>0</v>
      </c>
      <c r="H694" s="11" t="str">
        <f t="shared" si="45"/>
        <v xml:space="preserve">dallas </v>
      </c>
      <c r="I694" s="11">
        <f t="shared" si="42"/>
        <v>0</v>
      </c>
      <c r="J694" s="13">
        <f t="shared" si="43"/>
        <v>0</v>
      </c>
    </row>
    <row r="695" spans="1:10" x14ac:dyDescent="0.2">
      <c r="A695" s="14">
        <v>36465</v>
      </c>
      <c r="B695" s="15"/>
      <c r="C695" s="16">
        <v>0.5</v>
      </c>
      <c r="D695" s="17" t="s">
        <v>91</v>
      </c>
      <c r="E695" s="15" t="s">
        <v>59</v>
      </c>
      <c r="F695" s="12">
        <f>SUMIF(Position!$B$3:$B$21,Trades!D695,Position!$E$3:$E$21)+SUMIF(Position!$K$3:$K$20,Trades!D695,Position!$N$3:$N$20)</f>
        <v>0.5</v>
      </c>
      <c r="G695" s="13">
        <f t="shared" si="44"/>
        <v>0</v>
      </c>
      <c r="H695" s="11" t="str">
        <f t="shared" si="45"/>
        <v xml:space="preserve">giants </v>
      </c>
      <c r="I695" s="11">
        <f t="shared" si="42"/>
        <v>0</v>
      </c>
      <c r="J695" s="13">
        <f t="shared" si="43"/>
        <v>0</v>
      </c>
    </row>
    <row r="696" spans="1:10" x14ac:dyDescent="0.2">
      <c r="A696" s="14">
        <v>36465</v>
      </c>
      <c r="B696" s="15"/>
      <c r="C696" s="16">
        <v>0.1</v>
      </c>
      <c r="D696" s="17" t="s">
        <v>82</v>
      </c>
      <c r="E696" s="15" t="s">
        <v>59</v>
      </c>
      <c r="F696" s="12">
        <f>SUMIF(Position!$B$3:$B$21,Trades!D696,Position!$E$3:$E$21)+SUMIF(Position!$K$3:$K$20,Trades!D696,Position!$N$3:$N$20)</f>
        <v>0</v>
      </c>
      <c r="G696" s="13">
        <f t="shared" si="44"/>
        <v>0</v>
      </c>
      <c r="H696" s="11" t="str">
        <f t="shared" si="45"/>
        <v xml:space="preserve">arizona </v>
      </c>
      <c r="I696" s="11">
        <f t="shared" si="42"/>
        <v>0</v>
      </c>
      <c r="J696" s="13">
        <f t="shared" si="43"/>
        <v>0</v>
      </c>
    </row>
    <row r="697" spans="1:10" x14ac:dyDescent="0.2">
      <c r="A697" s="14">
        <v>36465</v>
      </c>
      <c r="B697" s="15"/>
      <c r="C697" s="16">
        <v>2.75</v>
      </c>
      <c r="D697" s="17" t="s">
        <v>92</v>
      </c>
      <c r="E697" s="15" t="s">
        <v>59</v>
      </c>
      <c r="F697" s="12">
        <f>SUMIF(Position!$B$3:$B$21,Trades!D697,Position!$E$3:$E$21)+SUMIF(Position!$K$3:$K$20,Trades!D697,Position!$N$3:$N$20)</f>
        <v>0.125</v>
      </c>
      <c r="G697" s="13">
        <f t="shared" si="44"/>
        <v>0</v>
      </c>
      <c r="H697" s="11" t="str">
        <f t="shared" si="45"/>
        <v xml:space="preserve">washington </v>
      </c>
      <c r="I697" s="11">
        <f t="shared" si="42"/>
        <v>0</v>
      </c>
      <c r="J697" s="13">
        <f t="shared" si="43"/>
        <v>0</v>
      </c>
    </row>
    <row r="698" spans="1:10" x14ac:dyDescent="0.2">
      <c r="A698" s="14">
        <v>36465</v>
      </c>
      <c r="B698" s="15"/>
      <c r="C698" s="16">
        <v>0.05</v>
      </c>
      <c r="D698" s="17" t="s">
        <v>117</v>
      </c>
      <c r="E698" s="15" t="s">
        <v>59</v>
      </c>
      <c r="F698" s="12">
        <f>SUMIF(Position!$B$3:$B$21,Trades!D698,Position!$E$3:$E$21)+SUMIF(Position!$K$3:$K$20,Trades!D698,Position!$N$3:$N$20)</f>
        <v>1.125</v>
      </c>
      <c r="G698" s="13">
        <f t="shared" si="44"/>
        <v>0</v>
      </c>
      <c r="H698" s="11" t="str">
        <f t="shared" si="45"/>
        <v xml:space="preserve">philadelphia </v>
      </c>
      <c r="I698" s="11">
        <f t="shared" si="42"/>
        <v>0</v>
      </c>
      <c r="J698" s="13">
        <f t="shared" si="43"/>
        <v>0</v>
      </c>
    </row>
    <row r="699" spans="1:10" x14ac:dyDescent="0.2">
      <c r="A699" s="14">
        <v>36465</v>
      </c>
      <c r="B699" s="15"/>
      <c r="C699" s="16">
        <v>1.5</v>
      </c>
      <c r="D699" s="17" t="s">
        <v>101</v>
      </c>
      <c r="E699" s="15" t="s">
        <v>59</v>
      </c>
      <c r="F699" s="12">
        <f>SUMIF(Position!$B$3:$B$21,Trades!D699,Position!$E$3:$E$21)+SUMIF(Position!$K$3:$K$20,Trades!D699,Position!$N$3:$N$20)</f>
        <v>1.125</v>
      </c>
      <c r="G699" s="13">
        <f t="shared" si="44"/>
        <v>0</v>
      </c>
      <c r="H699" s="11" t="str">
        <f t="shared" si="45"/>
        <v xml:space="preserve">packers </v>
      </c>
      <c r="I699" s="11">
        <f t="shared" si="42"/>
        <v>0</v>
      </c>
      <c r="J699" s="13">
        <f t="shared" si="43"/>
        <v>0</v>
      </c>
    </row>
    <row r="700" spans="1:10" x14ac:dyDescent="0.2">
      <c r="A700" s="14">
        <v>36465</v>
      </c>
      <c r="B700" s="15"/>
      <c r="C700" s="16">
        <v>2</v>
      </c>
      <c r="D700" s="17" t="s">
        <v>100</v>
      </c>
      <c r="E700" s="15" t="s">
        <v>59</v>
      </c>
      <c r="F700" s="12">
        <f>SUMIF(Position!$B$3:$B$21,Trades!D700,Position!$E$3:$E$21)+SUMIF(Position!$K$3:$K$20,Trades!D700,Position!$N$3:$N$20)</f>
        <v>0.7</v>
      </c>
      <c r="G700" s="13">
        <f t="shared" si="44"/>
        <v>0</v>
      </c>
      <c r="H700" s="11" t="str">
        <f t="shared" si="45"/>
        <v xml:space="preserve">minnesota </v>
      </c>
      <c r="I700" s="11">
        <f t="shared" si="42"/>
        <v>0</v>
      </c>
      <c r="J700" s="13">
        <f t="shared" si="43"/>
        <v>0</v>
      </c>
    </row>
    <row r="701" spans="1:10" x14ac:dyDescent="0.2">
      <c r="A701" s="14">
        <v>36465</v>
      </c>
      <c r="B701" s="15"/>
      <c r="C701" s="16">
        <v>0.75</v>
      </c>
      <c r="D701" s="17" t="s">
        <v>85</v>
      </c>
      <c r="E701" s="15" t="s">
        <v>59</v>
      </c>
      <c r="F701" s="12">
        <f>SUMIF(Position!$B$3:$B$21,Trades!D701,Position!$E$3:$E$21)+SUMIF(Position!$K$3:$K$20,Trades!D701,Position!$N$3:$N$20)</f>
        <v>3.25</v>
      </c>
      <c r="G701" s="13">
        <f t="shared" si="44"/>
        <v>0</v>
      </c>
      <c r="H701" s="11" t="str">
        <f t="shared" si="45"/>
        <v xml:space="preserve">bucks </v>
      </c>
      <c r="I701" s="11">
        <f t="shared" si="42"/>
        <v>0</v>
      </c>
      <c r="J701" s="13">
        <f t="shared" si="43"/>
        <v>0</v>
      </c>
    </row>
    <row r="702" spans="1:10" x14ac:dyDescent="0.2">
      <c r="A702" s="14">
        <v>36465</v>
      </c>
      <c r="B702" s="15"/>
      <c r="C702" s="16">
        <v>0.05</v>
      </c>
      <c r="D702" s="17" t="s">
        <v>95</v>
      </c>
      <c r="E702" s="15" t="s">
        <v>59</v>
      </c>
      <c r="F702" s="12">
        <f>SUMIF(Position!$B$3:$B$21,Trades!D702,Position!$E$3:$E$21)+SUMIF(Position!$K$3:$K$20,Trades!D702,Position!$N$3:$N$20)</f>
        <v>0</v>
      </c>
      <c r="G702" s="13">
        <f t="shared" si="44"/>
        <v>0</v>
      </c>
      <c r="H702" s="11" t="str">
        <f t="shared" si="45"/>
        <v xml:space="preserve">chicago </v>
      </c>
      <c r="I702" s="11">
        <f t="shared" si="42"/>
        <v>0</v>
      </c>
      <c r="J702" s="13">
        <f t="shared" si="43"/>
        <v>0</v>
      </c>
    </row>
    <row r="703" spans="1:10" x14ac:dyDescent="0.2">
      <c r="A703" s="14">
        <v>36465</v>
      </c>
      <c r="B703" s="15"/>
      <c r="C703" s="16">
        <v>1</v>
      </c>
      <c r="D703" s="17" t="s">
        <v>90</v>
      </c>
      <c r="E703" s="15" t="s">
        <v>59</v>
      </c>
      <c r="F703" s="12">
        <f>SUMIF(Position!$B$3:$B$21,Trades!D703,Position!$E$3:$E$21)+SUMIF(Position!$K$3:$K$20,Trades!D703,Position!$N$3:$N$20)</f>
        <v>0</v>
      </c>
      <c r="G703" s="13">
        <f t="shared" si="44"/>
        <v>0</v>
      </c>
      <c r="H703" s="11" t="str">
        <f t="shared" si="45"/>
        <v xml:space="preserve">detroit </v>
      </c>
      <c r="I703" s="11">
        <f t="shared" si="42"/>
        <v>0</v>
      </c>
      <c r="J703" s="13">
        <f t="shared" si="43"/>
        <v>0</v>
      </c>
    </row>
    <row r="704" spans="1:10" x14ac:dyDescent="0.2">
      <c r="A704" s="14">
        <v>36465</v>
      </c>
      <c r="B704" s="15"/>
      <c r="C704" s="16">
        <v>0.25</v>
      </c>
      <c r="D704" s="17" t="s">
        <v>84</v>
      </c>
      <c r="E704" s="15" t="s">
        <v>59</v>
      </c>
      <c r="F704" s="12">
        <f>SUMIF(Position!$B$3:$B$21,Trades!D704,Position!$E$3:$E$21)+SUMIF(Position!$K$3:$K$20,Trades!D704,Position!$N$3:$N$20)</f>
        <v>0</v>
      </c>
      <c r="G704" s="13">
        <f t="shared" si="44"/>
        <v>0</v>
      </c>
      <c r="H704" s="11" t="str">
        <f t="shared" si="45"/>
        <v xml:space="preserve">atlanta </v>
      </c>
      <c r="I704" s="11">
        <f t="shared" si="42"/>
        <v>0</v>
      </c>
      <c r="J704" s="13">
        <f t="shared" si="43"/>
        <v>0</v>
      </c>
    </row>
    <row r="705" spans="1:10" x14ac:dyDescent="0.2">
      <c r="A705" s="14">
        <v>36465</v>
      </c>
      <c r="B705" s="15"/>
      <c r="C705" s="16">
        <v>0.15</v>
      </c>
      <c r="D705" s="17" t="s">
        <v>86</v>
      </c>
      <c r="E705" s="15" t="s">
        <v>59</v>
      </c>
      <c r="F705" s="12">
        <f>SUMIF(Position!$B$3:$B$21,Trades!D705,Position!$E$3:$E$21)+SUMIF(Position!$K$3:$K$20,Trades!D705,Position!$N$3:$N$20)</f>
        <v>0</v>
      </c>
      <c r="G705" s="13">
        <f t="shared" si="44"/>
        <v>0</v>
      </c>
      <c r="H705" s="11" t="str">
        <f t="shared" si="45"/>
        <v xml:space="preserve">carolina </v>
      </c>
      <c r="I705" s="11">
        <f t="shared" si="42"/>
        <v>0</v>
      </c>
      <c r="J705" s="13">
        <f t="shared" si="43"/>
        <v>0</v>
      </c>
    </row>
    <row r="706" spans="1:10" x14ac:dyDescent="0.2">
      <c r="A706" s="14">
        <v>36465</v>
      </c>
      <c r="B706" s="15"/>
      <c r="C706" s="16">
        <v>0.05</v>
      </c>
      <c r="D706" s="17" t="s">
        <v>118</v>
      </c>
      <c r="E706" s="15" t="s">
        <v>59</v>
      </c>
      <c r="F706" s="12">
        <f>SUMIF(Position!$B$3:$B$21,Trades!D706,Position!$E$3:$E$21)+SUMIF(Position!$K$3:$K$20,Trades!D706,Position!$N$3:$N$20)</f>
        <v>2</v>
      </c>
      <c r="G706" s="13">
        <f t="shared" si="44"/>
        <v>0</v>
      </c>
      <c r="H706" s="11" t="str">
        <f t="shared" si="45"/>
        <v xml:space="preserve">saints </v>
      </c>
      <c r="I706" s="11">
        <f t="shared" si="42"/>
        <v>0</v>
      </c>
      <c r="J706" s="13">
        <f t="shared" si="43"/>
        <v>0</v>
      </c>
    </row>
    <row r="707" spans="1:10" x14ac:dyDescent="0.2">
      <c r="A707" s="14">
        <v>36465</v>
      </c>
      <c r="B707" s="15"/>
      <c r="C707" s="16">
        <v>0.6</v>
      </c>
      <c r="D707" s="17" t="s">
        <v>111</v>
      </c>
      <c r="E707" s="15" t="s">
        <v>59</v>
      </c>
      <c r="F707" s="12">
        <f>SUMIF(Position!$B$3:$B$21,Trades!D707,Position!$E$3:$E$21)+SUMIF(Position!$K$3:$K$20,Trades!D707,Position!$N$3:$N$20)</f>
        <v>0</v>
      </c>
      <c r="G707" s="13">
        <f t="shared" si="44"/>
        <v>0</v>
      </c>
      <c r="H707" s="11" t="str">
        <f t="shared" si="45"/>
        <v xml:space="preserve">niners </v>
      </c>
      <c r="I707" s="11">
        <f t="shared" si="42"/>
        <v>0</v>
      </c>
      <c r="J707" s="13">
        <f t="shared" si="43"/>
        <v>0</v>
      </c>
    </row>
    <row r="708" spans="1:10" x14ac:dyDescent="0.2">
      <c r="A708" s="14">
        <v>36465</v>
      </c>
      <c r="B708" s="15"/>
      <c r="C708" s="16">
        <v>4.5</v>
      </c>
      <c r="D708" s="17" t="s">
        <v>131</v>
      </c>
      <c r="E708" s="15" t="s">
        <v>59</v>
      </c>
      <c r="F708" s="12">
        <f>SUMIF(Position!$B$3:$B$21,Trades!D708,Position!$E$3:$E$21)+SUMIF(Position!$K$3:$K$20,Trades!D708,Position!$N$3:$N$20)</f>
        <v>4.75</v>
      </c>
      <c r="G708" s="13">
        <f t="shared" si="44"/>
        <v>0</v>
      </c>
      <c r="H708" s="11" t="str">
        <f t="shared" si="45"/>
        <v xml:space="preserve">rams </v>
      </c>
      <c r="I708" s="11">
        <f t="shared" si="42"/>
        <v>0</v>
      </c>
      <c r="J708" s="13">
        <f t="shared" si="43"/>
        <v>0</v>
      </c>
    </row>
    <row r="709" spans="1:10" x14ac:dyDescent="0.2">
      <c r="A709" s="14">
        <v>36467</v>
      </c>
      <c r="B709" s="15"/>
      <c r="C709" s="16">
        <v>2.75</v>
      </c>
      <c r="D709" s="17" t="s">
        <v>100</v>
      </c>
      <c r="E709" s="15" t="s">
        <v>59</v>
      </c>
      <c r="F709" s="12">
        <f>SUMIF(Position!$B$3:$B$21,Trades!D709,Position!$E$3:$E$21)+SUMIF(Position!$K$3:$K$20,Trades!D709,Position!$N$3:$N$20)</f>
        <v>0.7</v>
      </c>
      <c r="G709" s="13">
        <f t="shared" si="44"/>
        <v>0</v>
      </c>
      <c r="H709" s="11" t="str">
        <f t="shared" si="45"/>
        <v xml:space="preserve">minnesota </v>
      </c>
      <c r="I709" s="11">
        <f t="shared" si="42"/>
        <v>0</v>
      </c>
      <c r="J709" s="13">
        <f t="shared" si="43"/>
        <v>0</v>
      </c>
    </row>
    <row r="710" spans="1:10" x14ac:dyDescent="0.2">
      <c r="A710" s="14">
        <v>36467</v>
      </c>
      <c r="B710" s="15"/>
      <c r="C710" s="16">
        <v>2.25</v>
      </c>
      <c r="D710" s="17" t="s">
        <v>92</v>
      </c>
      <c r="E710" s="15" t="s">
        <v>59</v>
      </c>
      <c r="F710" s="12">
        <f>SUMIF(Position!$B$3:$B$21,Trades!D710,Position!$E$3:$E$21)+SUMIF(Position!$K$3:$K$20,Trades!D710,Position!$N$3:$N$20)</f>
        <v>0.125</v>
      </c>
      <c r="G710" s="13">
        <f t="shared" si="44"/>
        <v>0</v>
      </c>
      <c r="H710" s="11" t="str">
        <f t="shared" si="45"/>
        <v xml:space="preserve">washington </v>
      </c>
      <c r="I710" s="11">
        <f t="shared" si="42"/>
        <v>0</v>
      </c>
      <c r="J710" s="13">
        <f t="shared" si="43"/>
        <v>0</v>
      </c>
    </row>
    <row r="711" spans="1:10" x14ac:dyDescent="0.2">
      <c r="A711" s="14">
        <v>36467</v>
      </c>
      <c r="B711" s="15"/>
      <c r="C711" s="16">
        <v>0.85</v>
      </c>
      <c r="D711" s="17" t="s">
        <v>107</v>
      </c>
      <c r="E711" s="15" t="s">
        <v>59</v>
      </c>
      <c r="F711" s="12">
        <f>SUMIF(Position!$B$3:$B$21,Trades!D711,Position!$E$3:$E$21)+SUMIF(Position!$K$3:$K$20,Trades!D711,Position!$N$3:$N$20)</f>
        <v>0</v>
      </c>
      <c r="G711" s="13">
        <f t="shared" si="44"/>
        <v>0</v>
      </c>
      <c r="H711" s="11" t="str">
        <f t="shared" si="45"/>
        <v xml:space="preserve">buffalo </v>
      </c>
      <c r="I711" s="11">
        <f t="shared" si="42"/>
        <v>0</v>
      </c>
      <c r="J711" s="13">
        <f t="shared" si="43"/>
        <v>0</v>
      </c>
    </row>
    <row r="712" spans="1:10" x14ac:dyDescent="0.2">
      <c r="A712" s="14">
        <v>36467</v>
      </c>
      <c r="B712" s="15"/>
      <c r="C712" s="16">
        <v>0.6</v>
      </c>
      <c r="D712" s="17" t="s">
        <v>89</v>
      </c>
      <c r="E712" s="15" t="s">
        <v>59</v>
      </c>
      <c r="F712" s="12">
        <f>SUMIF(Position!$B$3:$B$21,Trades!D712,Position!$E$3:$E$21)+SUMIF(Position!$K$3:$K$20,Trades!D712,Position!$N$3:$N$20)</f>
        <v>0</v>
      </c>
      <c r="G712" s="13">
        <f t="shared" si="44"/>
        <v>0</v>
      </c>
      <c r="H712" s="11" t="str">
        <f t="shared" si="45"/>
        <v xml:space="preserve">dallas </v>
      </c>
      <c r="I712" s="11">
        <f t="shared" ref="I712:I775" si="46">B712*C712</f>
        <v>0</v>
      </c>
      <c r="J712" s="13">
        <f t="shared" si="43"/>
        <v>0</v>
      </c>
    </row>
    <row r="713" spans="1:10" x14ac:dyDescent="0.2">
      <c r="A713" s="14">
        <v>36467</v>
      </c>
      <c r="B713" s="15"/>
      <c r="C713" s="16">
        <v>0.2</v>
      </c>
      <c r="D713" s="17" t="s">
        <v>122</v>
      </c>
      <c r="E713" s="15" t="s">
        <v>59</v>
      </c>
      <c r="F713" s="12">
        <f>SUMIF(Position!$B$3:$B$21,Trades!D713,Position!$E$3:$E$21)+SUMIF(Position!$K$3:$K$20,Trades!D713,Position!$N$3:$N$20)</f>
        <v>3.25</v>
      </c>
      <c r="G713" s="13">
        <f t="shared" si="44"/>
        <v>0</v>
      </c>
      <c r="H713" s="11" t="str">
        <f t="shared" si="45"/>
        <v xml:space="preserve">oakland </v>
      </c>
      <c r="I713" s="11">
        <f t="shared" si="46"/>
        <v>0</v>
      </c>
      <c r="J713" s="13">
        <f t="shared" ref="J713:J776" si="47">(30-C713)*B713</f>
        <v>0</v>
      </c>
    </row>
    <row r="714" spans="1:10" x14ac:dyDescent="0.2">
      <c r="A714" s="14">
        <v>36467</v>
      </c>
      <c r="B714" s="15"/>
      <c r="C714" s="16">
        <v>0.2</v>
      </c>
      <c r="D714" s="17" t="s">
        <v>122</v>
      </c>
      <c r="E714" s="15" t="s">
        <v>59</v>
      </c>
      <c r="F714" s="12">
        <f>SUMIF(Position!$B$3:$B$21,Trades!D714,Position!$E$3:$E$21)+SUMIF(Position!$K$3:$K$20,Trades!D714,Position!$N$3:$N$20)</f>
        <v>3.25</v>
      </c>
      <c r="G714" s="13">
        <f t="shared" ref="G714:G777" si="48">(F714-C714)*B714</f>
        <v>0</v>
      </c>
      <c r="H714" s="11" t="str">
        <f t="shared" ref="H714:H777" si="49">D714&amp;E714</f>
        <v xml:space="preserve">oakland </v>
      </c>
      <c r="I714" s="11">
        <f t="shared" si="46"/>
        <v>0</v>
      </c>
      <c r="J714" s="13">
        <f t="shared" si="47"/>
        <v>0</v>
      </c>
    </row>
    <row r="715" spans="1:10" x14ac:dyDescent="0.2">
      <c r="A715" s="14">
        <v>36467</v>
      </c>
      <c r="B715" s="15"/>
      <c r="C715" s="16">
        <v>1.25</v>
      </c>
      <c r="D715" s="17" t="s">
        <v>97</v>
      </c>
      <c r="E715" s="15" t="s">
        <v>59</v>
      </c>
      <c r="F715" s="12">
        <f>SUMIF(Position!$B$3:$B$21,Trades!D715,Position!$E$3:$E$21)+SUMIF(Position!$K$3:$K$20,Trades!D715,Position!$N$3:$N$20)</f>
        <v>2.75</v>
      </c>
      <c r="G715" s="13">
        <f t="shared" si="48"/>
        <v>0</v>
      </c>
      <c r="H715" s="11" t="str">
        <f t="shared" si="49"/>
        <v xml:space="preserve">indianapolis </v>
      </c>
      <c r="I715" s="11">
        <f t="shared" si="46"/>
        <v>0</v>
      </c>
      <c r="J715" s="13">
        <f t="shared" si="47"/>
        <v>0</v>
      </c>
    </row>
    <row r="716" spans="1:10" x14ac:dyDescent="0.2">
      <c r="A716" s="14">
        <v>36467</v>
      </c>
      <c r="B716" s="15"/>
      <c r="C716" s="16">
        <v>5.75</v>
      </c>
      <c r="D716" s="17" t="s">
        <v>98</v>
      </c>
      <c r="E716" s="15" t="s">
        <v>59</v>
      </c>
      <c r="F716" s="12">
        <f>SUMIF(Position!$B$3:$B$21,Trades!D716,Position!$E$3:$E$21)+SUMIF(Position!$K$3:$K$20,Trades!D716,Position!$N$3:$N$20)</f>
        <v>0.5</v>
      </c>
      <c r="G716" s="13">
        <f t="shared" si="48"/>
        <v>0</v>
      </c>
      <c r="H716" s="11" t="str">
        <f t="shared" si="49"/>
        <v xml:space="preserve">jacksonville </v>
      </c>
      <c r="I716" s="11">
        <f t="shared" si="46"/>
        <v>0</v>
      </c>
      <c r="J716" s="13">
        <f t="shared" si="47"/>
        <v>0</v>
      </c>
    </row>
    <row r="717" spans="1:10" x14ac:dyDescent="0.2">
      <c r="A717" s="14">
        <v>36467</v>
      </c>
      <c r="B717" s="15"/>
      <c r="C717" s="16">
        <v>2.25</v>
      </c>
      <c r="D717" s="17" t="s">
        <v>99</v>
      </c>
      <c r="E717" s="15" t="s">
        <v>59</v>
      </c>
      <c r="F717" s="12">
        <f>SUMIF(Position!$B$3:$B$21,Trades!D717,Position!$E$3:$E$21)+SUMIF(Position!$K$3:$K$20,Trades!D717,Position!$N$3:$N$20)</f>
        <v>1</v>
      </c>
      <c r="G717" s="13">
        <f t="shared" si="48"/>
        <v>0</v>
      </c>
      <c r="H717" s="11" t="str">
        <f t="shared" si="49"/>
        <v xml:space="preserve">miami </v>
      </c>
      <c r="I717" s="11">
        <f t="shared" si="46"/>
        <v>0</v>
      </c>
      <c r="J717" s="13">
        <f t="shared" si="47"/>
        <v>0</v>
      </c>
    </row>
    <row r="718" spans="1:10" x14ac:dyDescent="0.2">
      <c r="A718" s="14">
        <v>36467</v>
      </c>
      <c r="B718" s="15"/>
      <c r="C718" s="16">
        <v>2.1</v>
      </c>
      <c r="D718" s="17" t="s">
        <v>112</v>
      </c>
      <c r="E718" s="15" t="s">
        <v>59</v>
      </c>
      <c r="F718" s="12">
        <f>SUMIF(Position!$B$3:$B$21,Trades!D718,Position!$E$3:$E$21)+SUMIF(Position!$K$3:$K$20,Trades!D718,Position!$N$3:$N$20)</f>
        <v>1.625</v>
      </c>
      <c r="G718" s="13">
        <f t="shared" si="48"/>
        <v>0</v>
      </c>
      <c r="H718" s="11" t="str">
        <f t="shared" si="49"/>
        <v xml:space="preserve">tennessee </v>
      </c>
      <c r="I718" s="11">
        <f t="shared" si="46"/>
        <v>0</v>
      </c>
      <c r="J718" s="13">
        <f t="shared" si="47"/>
        <v>0</v>
      </c>
    </row>
    <row r="719" spans="1:10" x14ac:dyDescent="0.2">
      <c r="A719" s="14">
        <v>36467</v>
      </c>
      <c r="B719" s="15"/>
      <c r="C719" s="16">
        <v>2.75</v>
      </c>
      <c r="D719" s="17" t="s">
        <v>100</v>
      </c>
      <c r="E719" s="15" t="s">
        <v>59</v>
      </c>
      <c r="F719" s="12">
        <f>SUMIF(Position!$B$3:$B$21,Trades!D719,Position!$E$3:$E$21)+SUMIF(Position!$K$3:$K$20,Trades!D719,Position!$N$3:$N$20)</f>
        <v>0.7</v>
      </c>
      <c r="G719" s="13">
        <f t="shared" si="48"/>
        <v>0</v>
      </c>
      <c r="H719" s="11" t="str">
        <f t="shared" si="49"/>
        <v xml:space="preserve">minnesota </v>
      </c>
      <c r="I719" s="11">
        <f t="shared" si="46"/>
        <v>0</v>
      </c>
      <c r="J719" s="13">
        <f t="shared" si="47"/>
        <v>0</v>
      </c>
    </row>
    <row r="720" spans="1:10" x14ac:dyDescent="0.2">
      <c r="A720" s="14">
        <v>36467</v>
      </c>
      <c r="B720" s="15"/>
      <c r="C720" s="16">
        <v>2.75</v>
      </c>
      <c r="D720" s="17" t="s">
        <v>100</v>
      </c>
      <c r="E720" s="15" t="s">
        <v>59</v>
      </c>
      <c r="F720" s="12">
        <f>SUMIF(Position!$B$3:$B$21,Trades!D720,Position!$E$3:$E$21)+SUMIF(Position!$K$3:$K$20,Trades!D720,Position!$N$3:$N$20)</f>
        <v>0.7</v>
      </c>
      <c r="G720" s="13">
        <f t="shared" si="48"/>
        <v>0</v>
      </c>
      <c r="H720" s="11" t="str">
        <f t="shared" si="49"/>
        <v xml:space="preserve">minnesota </v>
      </c>
      <c r="I720" s="11">
        <f t="shared" si="46"/>
        <v>0</v>
      </c>
      <c r="J720" s="13">
        <f t="shared" si="47"/>
        <v>0</v>
      </c>
    </row>
    <row r="721" spans="1:10" x14ac:dyDescent="0.2">
      <c r="A721" s="14">
        <v>36467</v>
      </c>
      <c r="B721" s="15"/>
      <c r="C721" s="16">
        <v>2.25</v>
      </c>
      <c r="D721" s="17" t="s">
        <v>99</v>
      </c>
      <c r="E721" s="15" t="s">
        <v>59</v>
      </c>
      <c r="F721" s="12">
        <f>SUMIF(Position!$B$3:$B$21,Trades!D721,Position!$E$3:$E$21)+SUMIF(Position!$K$3:$K$20,Trades!D721,Position!$N$3:$N$20)</f>
        <v>1</v>
      </c>
      <c r="G721" s="13">
        <f t="shared" si="48"/>
        <v>0</v>
      </c>
      <c r="H721" s="11" t="str">
        <f t="shared" si="49"/>
        <v xml:space="preserve">miami </v>
      </c>
      <c r="I721" s="11">
        <f t="shared" si="46"/>
        <v>0</v>
      </c>
      <c r="J721" s="13">
        <f t="shared" si="47"/>
        <v>0</v>
      </c>
    </row>
    <row r="722" spans="1:10" x14ac:dyDescent="0.2">
      <c r="A722" s="14">
        <v>36467</v>
      </c>
      <c r="B722" s="15"/>
      <c r="C722" s="16">
        <v>2.25</v>
      </c>
      <c r="D722" s="17" t="s">
        <v>112</v>
      </c>
      <c r="E722" s="15" t="s">
        <v>59</v>
      </c>
      <c r="F722" s="12">
        <f>SUMIF(Position!$B$3:$B$21,Trades!D722,Position!$E$3:$E$21)+SUMIF(Position!$K$3:$K$20,Trades!D722,Position!$N$3:$N$20)</f>
        <v>1.625</v>
      </c>
      <c r="G722" s="13">
        <f t="shared" si="48"/>
        <v>0</v>
      </c>
      <c r="H722" s="11" t="str">
        <f t="shared" si="49"/>
        <v xml:space="preserve">tennessee </v>
      </c>
      <c r="I722" s="11">
        <f t="shared" si="46"/>
        <v>0</v>
      </c>
      <c r="J722" s="13">
        <f t="shared" si="47"/>
        <v>0</v>
      </c>
    </row>
    <row r="723" spans="1:10" x14ac:dyDescent="0.2">
      <c r="A723" s="14">
        <v>36467</v>
      </c>
      <c r="B723" s="15"/>
      <c r="C723" s="16">
        <v>2.5</v>
      </c>
      <c r="D723" s="17" t="s">
        <v>99</v>
      </c>
      <c r="E723" s="15" t="s">
        <v>59</v>
      </c>
      <c r="F723" s="12">
        <f>SUMIF(Position!$B$3:$B$21,Trades!D723,Position!$E$3:$E$21)+SUMIF(Position!$K$3:$K$20,Trades!D723,Position!$N$3:$N$20)</f>
        <v>1</v>
      </c>
      <c r="G723" s="13">
        <f t="shared" si="48"/>
        <v>0</v>
      </c>
      <c r="H723" s="11" t="str">
        <f t="shared" si="49"/>
        <v xml:space="preserve">miami </v>
      </c>
      <c r="I723" s="11">
        <f t="shared" si="46"/>
        <v>0</v>
      </c>
      <c r="J723" s="13">
        <f t="shared" si="47"/>
        <v>0</v>
      </c>
    </row>
    <row r="724" spans="1:10" x14ac:dyDescent="0.2">
      <c r="A724" s="14">
        <v>36467</v>
      </c>
      <c r="B724" s="15"/>
      <c r="C724" s="16">
        <v>2.5</v>
      </c>
      <c r="D724" s="17" t="s">
        <v>92</v>
      </c>
      <c r="E724" s="15" t="s">
        <v>59</v>
      </c>
      <c r="F724" s="12">
        <f>SUMIF(Position!$B$3:$B$21,Trades!D724,Position!$E$3:$E$21)+SUMIF(Position!$K$3:$K$20,Trades!D724,Position!$N$3:$N$20)</f>
        <v>0.125</v>
      </c>
      <c r="G724" s="13">
        <f t="shared" si="48"/>
        <v>0</v>
      </c>
      <c r="H724" s="11" t="str">
        <f t="shared" si="49"/>
        <v xml:space="preserve">washington </v>
      </c>
      <c r="I724" s="11">
        <f t="shared" si="46"/>
        <v>0</v>
      </c>
      <c r="J724" s="13">
        <f t="shared" si="47"/>
        <v>0</v>
      </c>
    </row>
    <row r="725" spans="1:10" x14ac:dyDescent="0.2">
      <c r="A725" s="14">
        <v>36467</v>
      </c>
      <c r="B725" s="15"/>
      <c r="C725" s="16">
        <v>2.5</v>
      </c>
      <c r="D725" s="17" t="s">
        <v>92</v>
      </c>
      <c r="E725" s="15" t="s">
        <v>59</v>
      </c>
      <c r="F725" s="12">
        <f>SUMIF(Position!$B$3:$B$21,Trades!D725,Position!$E$3:$E$21)+SUMIF(Position!$K$3:$K$20,Trades!D725,Position!$N$3:$N$20)</f>
        <v>0.125</v>
      </c>
      <c r="G725" s="13">
        <f t="shared" si="48"/>
        <v>0</v>
      </c>
      <c r="H725" s="11" t="str">
        <f t="shared" si="49"/>
        <v xml:space="preserve">washington </v>
      </c>
      <c r="I725" s="11">
        <f t="shared" si="46"/>
        <v>0</v>
      </c>
      <c r="J725" s="13">
        <f t="shared" si="47"/>
        <v>0</v>
      </c>
    </row>
    <row r="726" spans="1:10" x14ac:dyDescent="0.2">
      <c r="A726" s="14">
        <v>36467</v>
      </c>
      <c r="B726" s="15"/>
      <c r="C726" s="16">
        <v>2.5</v>
      </c>
      <c r="D726" s="17" t="s">
        <v>92</v>
      </c>
      <c r="E726" s="15" t="s">
        <v>59</v>
      </c>
      <c r="F726" s="12">
        <f>SUMIF(Position!$B$3:$B$21,Trades!D726,Position!$E$3:$E$21)+SUMIF(Position!$K$3:$K$20,Trades!D726,Position!$N$3:$N$20)</f>
        <v>0.125</v>
      </c>
      <c r="G726" s="13">
        <f t="shared" si="48"/>
        <v>0</v>
      </c>
      <c r="H726" s="11" t="str">
        <f t="shared" si="49"/>
        <v xml:space="preserve">washington </v>
      </c>
      <c r="I726" s="11">
        <f t="shared" si="46"/>
        <v>0</v>
      </c>
      <c r="J726" s="13">
        <f t="shared" si="47"/>
        <v>0</v>
      </c>
    </row>
    <row r="727" spans="1:10" x14ac:dyDescent="0.2">
      <c r="A727" s="14">
        <v>36467</v>
      </c>
      <c r="B727" s="15"/>
      <c r="C727" s="16">
        <v>2.5</v>
      </c>
      <c r="D727" s="17" t="s">
        <v>92</v>
      </c>
      <c r="E727" s="15" t="s">
        <v>59</v>
      </c>
      <c r="F727" s="12">
        <f>SUMIF(Position!$B$3:$B$21,Trades!D727,Position!$E$3:$E$21)+SUMIF(Position!$K$3:$K$20,Trades!D727,Position!$N$3:$N$20)</f>
        <v>0.125</v>
      </c>
      <c r="G727" s="13">
        <f t="shared" si="48"/>
        <v>0</v>
      </c>
      <c r="H727" s="11" t="str">
        <f t="shared" si="49"/>
        <v xml:space="preserve">washington </v>
      </c>
      <c r="I727" s="11">
        <f t="shared" si="46"/>
        <v>0</v>
      </c>
      <c r="J727" s="13">
        <f t="shared" si="47"/>
        <v>0</v>
      </c>
    </row>
    <row r="728" spans="1:10" x14ac:dyDescent="0.2">
      <c r="A728" s="14">
        <v>36467</v>
      </c>
      <c r="B728" s="15"/>
      <c r="C728" s="16">
        <v>2.5</v>
      </c>
      <c r="D728" s="17" t="s">
        <v>92</v>
      </c>
      <c r="E728" s="15" t="s">
        <v>59</v>
      </c>
      <c r="F728" s="12">
        <f>SUMIF(Position!$B$3:$B$21,Trades!D728,Position!$E$3:$E$21)+SUMIF(Position!$K$3:$K$20,Trades!D728,Position!$N$3:$N$20)</f>
        <v>0.125</v>
      </c>
      <c r="G728" s="13">
        <f t="shared" si="48"/>
        <v>0</v>
      </c>
      <c r="H728" s="11" t="str">
        <f t="shared" si="49"/>
        <v xml:space="preserve">washington </v>
      </c>
      <c r="I728" s="11">
        <f t="shared" si="46"/>
        <v>0</v>
      </c>
      <c r="J728" s="13">
        <f t="shared" si="47"/>
        <v>0</v>
      </c>
    </row>
    <row r="729" spans="1:10" x14ac:dyDescent="0.2">
      <c r="A729" s="14">
        <v>36467</v>
      </c>
      <c r="B729" s="15"/>
      <c r="C729" s="16">
        <v>1.4</v>
      </c>
      <c r="D729" s="17" t="s">
        <v>110</v>
      </c>
      <c r="E729" s="15" t="s">
        <v>59</v>
      </c>
      <c r="F729" s="12">
        <f>SUMIF(Position!$B$3:$B$21,Trades!D729,Position!$E$3:$E$21)+SUMIF(Position!$K$3:$K$20,Trades!D729,Position!$N$3:$N$20)</f>
        <v>0</v>
      </c>
      <c r="G729" s="13">
        <f t="shared" si="48"/>
        <v>0</v>
      </c>
      <c r="H729" s="11" t="str">
        <f t="shared" si="49"/>
        <v xml:space="preserve">pats </v>
      </c>
      <c r="I729" s="11">
        <f t="shared" si="46"/>
        <v>0</v>
      </c>
      <c r="J729" s="13">
        <f t="shared" si="47"/>
        <v>0</v>
      </c>
    </row>
    <row r="730" spans="1:10" x14ac:dyDescent="0.2">
      <c r="A730" s="14">
        <v>36467</v>
      </c>
      <c r="B730" s="15"/>
      <c r="C730" s="16">
        <v>0.85</v>
      </c>
      <c r="D730" s="17" t="s">
        <v>108</v>
      </c>
      <c r="E730" s="15" t="s">
        <v>59</v>
      </c>
      <c r="F730" s="12">
        <f>SUMIF(Position!$B$3:$B$21,Trades!D730,Position!$E$3:$E$21)+SUMIF(Position!$K$3:$K$20,Trades!D730,Position!$N$3:$N$20)</f>
        <v>0</v>
      </c>
      <c r="G730" s="13">
        <f t="shared" si="48"/>
        <v>0</v>
      </c>
      <c r="H730" s="11" t="str">
        <f t="shared" si="49"/>
        <v xml:space="preserve">chiefs </v>
      </c>
      <c r="I730" s="11">
        <f t="shared" si="46"/>
        <v>0</v>
      </c>
      <c r="J730" s="13">
        <f t="shared" si="47"/>
        <v>0</v>
      </c>
    </row>
    <row r="731" spans="1:10" x14ac:dyDescent="0.2">
      <c r="A731" s="14">
        <v>36467</v>
      </c>
      <c r="B731" s="15"/>
      <c r="C731" s="16">
        <v>0.3</v>
      </c>
      <c r="D731" s="17" t="s">
        <v>111</v>
      </c>
      <c r="E731" s="15" t="s">
        <v>59</v>
      </c>
      <c r="F731" s="12">
        <f>SUMIF(Position!$B$3:$B$21,Trades!D731,Position!$E$3:$E$21)+SUMIF(Position!$K$3:$K$20,Trades!D731,Position!$N$3:$N$20)</f>
        <v>0</v>
      </c>
      <c r="G731" s="13">
        <f t="shared" si="48"/>
        <v>0</v>
      </c>
      <c r="H731" s="11" t="str">
        <f t="shared" si="49"/>
        <v xml:space="preserve">niners </v>
      </c>
      <c r="I731" s="11">
        <f t="shared" si="46"/>
        <v>0</v>
      </c>
      <c r="J731" s="13">
        <f t="shared" si="47"/>
        <v>0</v>
      </c>
    </row>
    <row r="732" spans="1:10" x14ac:dyDescent="0.2">
      <c r="A732" s="14">
        <v>36467</v>
      </c>
      <c r="B732" s="15"/>
      <c r="C732" s="16">
        <v>1.75</v>
      </c>
      <c r="D732" s="17" t="s">
        <v>110</v>
      </c>
      <c r="E732" s="15" t="s">
        <v>59</v>
      </c>
      <c r="F732" s="12">
        <f>SUMIF(Position!$B$3:$B$21,Trades!D732,Position!$E$3:$E$21)+SUMIF(Position!$K$3:$K$20,Trades!D732,Position!$N$3:$N$20)</f>
        <v>0</v>
      </c>
      <c r="G732" s="13">
        <f t="shared" si="48"/>
        <v>0</v>
      </c>
      <c r="H732" s="11" t="str">
        <f t="shared" si="49"/>
        <v xml:space="preserve">pats </v>
      </c>
      <c r="I732" s="11">
        <f t="shared" si="46"/>
        <v>0</v>
      </c>
      <c r="J732" s="13">
        <f t="shared" si="47"/>
        <v>0</v>
      </c>
    </row>
    <row r="733" spans="1:10" x14ac:dyDescent="0.2">
      <c r="A733" s="14">
        <v>36467</v>
      </c>
      <c r="B733" s="15"/>
      <c r="C733" s="16">
        <v>1.5</v>
      </c>
      <c r="D733" s="17" t="s">
        <v>110</v>
      </c>
      <c r="E733" s="15" t="s">
        <v>59</v>
      </c>
      <c r="F733" s="12">
        <f>SUMIF(Position!$B$3:$B$21,Trades!D733,Position!$E$3:$E$21)+SUMIF(Position!$K$3:$K$20,Trades!D733,Position!$N$3:$N$20)</f>
        <v>0</v>
      </c>
      <c r="G733" s="13">
        <f t="shared" si="48"/>
        <v>0</v>
      </c>
      <c r="H733" s="11" t="str">
        <f t="shared" si="49"/>
        <v xml:space="preserve">pats </v>
      </c>
      <c r="I733" s="11">
        <f t="shared" si="46"/>
        <v>0</v>
      </c>
      <c r="J733" s="13">
        <f t="shared" si="47"/>
        <v>0</v>
      </c>
    </row>
    <row r="734" spans="1:10" x14ac:dyDescent="0.2">
      <c r="A734" s="14">
        <v>36467</v>
      </c>
      <c r="B734" s="15"/>
      <c r="C734" s="16">
        <v>5.5</v>
      </c>
      <c r="D734" s="17" t="s">
        <v>98</v>
      </c>
      <c r="E734" s="15" t="s">
        <v>59</v>
      </c>
      <c r="F734" s="12">
        <f>SUMIF(Position!$B$3:$B$21,Trades!D734,Position!$E$3:$E$21)+SUMIF(Position!$K$3:$K$20,Trades!D734,Position!$N$3:$N$20)</f>
        <v>0.5</v>
      </c>
      <c r="G734" s="13">
        <f t="shared" si="48"/>
        <v>0</v>
      </c>
      <c r="H734" s="11" t="str">
        <f t="shared" si="49"/>
        <v xml:space="preserve">jacksonville </v>
      </c>
      <c r="I734" s="11">
        <f t="shared" si="46"/>
        <v>0</v>
      </c>
      <c r="J734" s="13">
        <f t="shared" si="47"/>
        <v>0</v>
      </c>
    </row>
    <row r="735" spans="1:10" x14ac:dyDescent="0.2">
      <c r="A735" s="14">
        <v>36467</v>
      </c>
      <c r="B735" s="15"/>
      <c r="C735" s="16">
        <v>2.25</v>
      </c>
      <c r="D735" s="17" t="s">
        <v>112</v>
      </c>
      <c r="E735" s="15" t="s">
        <v>59</v>
      </c>
      <c r="F735" s="12">
        <f>SUMIF(Position!$B$3:$B$21,Trades!D735,Position!$E$3:$E$21)+SUMIF(Position!$K$3:$K$20,Trades!D735,Position!$N$3:$N$20)</f>
        <v>1.625</v>
      </c>
      <c r="G735" s="13">
        <f t="shared" si="48"/>
        <v>0</v>
      </c>
      <c r="H735" s="11" t="str">
        <f t="shared" si="49"/>
        <v xml:space="preserve">tennessee </v>
      </c>
      <c r="I735" s="11">
        <f t="shared" si="46"/>
        <v>0</v>
      </c>
      <c r="J735" s="13">
        <f t="shared" si="47"/>
        <v>0</v>
      </c>
    </row>
    <row r="736" spans="1:10" x14ac:dyDescent="0.2">
      <c r="A736" s="14">
        <v>36467</v>
      </c>
      <c r="B736" s="15"/>
      <c r="C736" s="16">
        <v>0</v>
      </c>
      <c r="D736" s="17" t="s">
        <v>119</v>
      </c>
      <c r="E736" s="15" t="s">
        <v>59</v>
      </c>
      <c r="F736" s="12">
        <f>SUMIF(Position!$B$3:$B$21,Trades!D736,Position!$E$3:$E$21)+SUMIF(Position!$K$3:$K$20,Trades!D736,Position!$N$3:$N$20)</f>
        <v>0</v>
      </c>
      <c r="G736" s="13">
        <f t="shared" si="48"/>
        <v>0</v>
      </c>
      <c r="H736" s="11" t="str">
        <f t="shared" si="49"/>
        <v xml:space="preserve">cincinnati </v>
      </c>
      <c r="I736" s="11">
        <f t="shared" si="46"/>
        <v>0</v>
      </c>
      <c r="J736" s="13">
        <f t="shared" si="47"/>
        <v>0</v>
      </c>
    </row>
    <row r="737" spans="1:10" x14ac:dyDescent="0.2">
      <c r="A737" s="14">
        <v>36467</v>
      </c>
      <c r="B737" s="15"/>
      <c r="C737" s="16">
        <v>0</v>
      </c>
      <c r="D737" s="17" t="s">
        <v>80</v>
      </c>
      <c r="E737" s="15" t="s">
        <v>59</v>
      </c>
      <c r="F737" s="12">
        <f>SUMIF(Position!$B$3:$B$21,Trades!D737,Position!$E$3:$E$21)+SUMIF(Position!$K$3:$K$20,Trades!D737,Position!$N$3:$N$20)</f>
        <v>0</v>
      </c>
      <c r="G737" s="13">
        <f t="shared" si="48"/>
        <v>0</v>
      </c>
      <c r="H737" s="11" t="str">
        <f t="shared" si="49"/>
        <v xml:space="preserve">pittsburgh </v>
      </c>
      <c r="I737" s="11">
        <f t="shared" si="46"/>
        <v>0</v>
      </c>
      <c r="J737" s="13">
        <f t="shared" si="47"/>
        <v>0</v>
      </c>
    </row>
    <row r="738" spans="1:10" x14ac:dyDescent="0.2">
      <c r="A738" s="14">
        <v>36467</v>
      </c>
      <c r="B738" s="15"/>
      <c r="C738" s="16">
        <v>0</v>
      </c>
      <c r="D738" s="17" t="s">
        <v>88</v>
      </c>
      <c r="E738" s="15" t="s">
        <v>59</v>
      </c>
      <c r="F738" s="12">
        <f>SUMIF(Position!$B$3:$B$21,Trades!D738,Position!$E$3:$E$21)+SUMIF(Position!$K$3:$K$20,Trades!D738,Position!$N$3:$N$20)</f>
        <v>0</v>
      </c>
      <c r="G738" s="13">
        <f t="shared" si="48"/>
        <v>0</v>
      </c>
      <c r="H738" s="11" t="str">
        <f t="shared" si="49"/>
        <v xml:space="preserve">cleveland </v>
      </c>
      <c r="I738" s="11">
        <f t="shared" si="46"/>
        <v>0</v>
      </c>
      <c r="J738" s="13">
        <f t="shared" si="47"/>
        <v>0</v>
      </c>
    </row>
    <row r="739" spans="1:10" x14ac:dyDescent="0.2">
      <c r="A739" s="14">
        <v>36467</v>
      </c>
      <c r="B739" s="15"/>
      <c r="C739" s="16">
        <v>0</v>
      </c>
      <c r="D739" s="17" t="s">
        <v>113</v>
      </c>
      <c r="E739" s="15" t="s">
        <v>59</v>
      </c>
      <c r="F739" s="12">
        <f>SUMIF(Position!$B$3:$B$21,Trades!D739,Position!$E$3:$E$21)+SUMIF(Position!$K$3:$K$20,Trades!D739,Position!$N$3:$N$20)</f>
        <v>3.875</v>
      </c>
      <c r="G739" s="13">
        <f t="shared" si="48"/>
        <v>0</v>
      </c>
      <c r="H739" s="11" t="str">
        <f t="shared" si="49"/>
        <v xml:space="preserve">baltimore </v>
      </c>
      <c r="I739" s="11">
        <f t="shared" si="46"/>
        <v>0</v>
      </c>
      <c r="J739" s="13">
        <f t="shared" si="47"/>
        <v>0</v>
      </c>
    </row>
    <row r="740" spans="1:10" x14ac:dyDescent="0.2">
      <c r="A740" s="14">
        <v>36467</v>
      </c>
      <c r="B740" s="15"/>
      <c r="C740" s="16">
        <v>2.2000000000000002</v>
      </c>
      <c r="D740" s="17" t="s">
        <v>101</v>
      </c>
      <c r="E740" s="15" t="s">
        <v>59</v>
      </c>
      <c r="F740" s="12">
        <f>SUMIF(Position!$B$3:$B$21,Trades!D740,Position!$E$3:$E$21)+SUMIF(Position!$K$3:$K$20,Trades!D740,Position!$N$3:$N$20)</f>
        <v>1.125</v>
      </c>
      <c r="G740" s="13">
        <f t="shared" si="48"/>
        <v>0</v>
      </c>
      <c r="H740" s="11" t="str">
        <f t="shared" si="49"/>
        <v xml:space="preserve">packers </v>
      </c>
      <c r="I740" s="11">
        <f t="shared" si="46"/>
        <v>0</v>
      </c>
      <c r="J740" s="13">
        <f t="shared" si="47"/>
        <v>0</v>
      </c>
    </row>
    <row r="741" spans="1:10" x14ac:dyDescent="0.2">
      <c r="A741" s="14">
        <v>32301</v>
      </c>
      <c r="B741" s="15"/>
      <c r="C741" s="16">
        <v>1.1000000000000001</v>
      </c>
      <c r="D741" s="17" t="s">
        <v>110</v>
      </c>
      <c r="E741" s="15" t="s">
        <v>59</v>
      </c>
      <c r="F741" s="12">
        <f>SUMIF(Position!$B$3:$B$21,Trades!D741,Position!$E$3:$E$21)+SUMIF(Position!$K$3:$K$20,Trades!D741,Position!$N$3:$N$20)</f>
        <v>0</v>
      </c>
      <c r="G741" s="13">
        <f t="shared" si="48"/>
        <v>0</v>
      </c>
      <c r="H741" s="11" t="str">
        <f t="shared" si="49"/>
        <v xml:space="preserve">pats </v>
      </c>
      <c r="I741" s="11">
        <f t="shared" si="46"/>
        <v>0</v>
      </c>
      <c r="J741" s="13">
        <f t="shared" si="47"/>
        <v>0</v>
      </c>
    </row>
    <row r="742" spans="1:10" x14ac:dyDescent="0.2">
      <c r="A742" s="14">
        <v>32301</v>
      </c>
      <c r="B742" s="15"/>
      <c r="C742" s="16">
        <v>1.1000000000000001</v>
      </c>
      <c r="D742" s="17" t="s">
        <v>108</v>
      </c>
      <c r="E742" s="15" t="s">
        <v>59</v>
      </c>
      <c r="F742" s="12">
        <f>SUMIF(Position!$B$3:$B$21,Trades!D742,Position!$E$3:$E$21)+SUMIF(Position!$K$3:$K$20,Trades!D742,Position!$N$3:$N$20)</f>
        <v>0</v>
      </c>
      <c r="G742" s="13">
        <f t="shared" si="48"/>
        <v>0</v>
      </c>
      <c r="H742" s="11" t="str">
        <f t="shared" si="49"/>
        <v xml:space="preserve">chiefs </v>
      </c>
      <c r="I742" s="11">
        <f t="shared" si="46"/>
        <v>0</v>
      </c>
      <c r="J742" s="13">
        <f t="shared" si="47"/>
        <v>0</v>
      </c>
    </row>
    <row r="743" spans="1:10" x14ac:dyDescent="0.2">
      <c r="A743" s="14">
        <v>36468</v>
      </c>
      <c r="B743" s="15"/>
      <c r="C743" s="16">
        <v>5.25</v>
      </c>
      <c r="D743" s="120" t="s">
        <v>131</v>
      </c>
      <c r="E743" s="15" t="s">
        <v>59</v>
      </c>
      <c r="F743" s="12">
        <f>SUMIF(Position!$B$3:$B$21,Trades!D743,Position!$E$3:$E$21)+SUMIF(Position!$K$3:$K$20,Trades!D743,Position!$N$3:$N$20)</f>
        <v>4.75</v>
      </c>
      <c r="G743" s="13">
        <f t="shared" si="48"/>
        <v>0</v>
      </c>
      <c r="H743" s="11" t="str">
        <f t="shared" si="49"/>
        <v xml:space="preserve">rams </v>
      </c>
      <c r="I743" s="11">
        <f t="shared" si="46"/>
        <v>0</v>
      </c>
      <c r="J743" s="13">
        <f t="shared" si="47"/>
        <v>0</v>
      </c>
    </row>
    <row r="744" spans="1:10" x14ac:dyDescent="0.2">
      <c r="A744" s="14">
        <v>36468</v>
      </c>
      <c r="B744" s="15"/>
      <c r="C744" s="16">
        <v>5.75</v>
      </c>
      <c r="D744" s="17" t="s">
        <v>98</v>
      </c>
      <c r="E744" s="15" t="s">
        <v>59</v>
      </c>
      <c r="F744" s="12">
        <f>SUMIF(Position!$B$3:$B$21,Trades!D744,Position!$E$3:$E$21)+SUMIF(Position!$K$3:$K$20,Trades!D744,Position!$N$3:$N$20)</f>
        <v>0.5</v>
      </c>
      <c r="G744" s="13">
        <f t="shared" si="48"/>
        <v>0</v>
      </c>
      <c r="H744" s="11" t="str">
        <f t="shared" si="49"/>
        <v xml:space="preserve">jacksonville </v>
      </c>
      <c r="I744" s="11">
        <f t="shared" si="46"/>
        <v>0</v>
      </c>
      <c r="J744" s="13">
        <f t="shared" si="47"/>
        <v>0</v>
      </c>
    </row>
    <row r="745" spans="1:10" x14ac:dyDescent="0.2">
      <c r="A745" s="14">
        <v>36468</v>
      </c>
      <c r="B745" s="15"/>
      <c r="C745" s="16">
        <v>2.5</v>
      </c>
      <c r="D745" s="17" t="s">
        <v>112</v>
      </c>
      <c r="E745" s="15" t="s">
        <v>59</v>
      </c>
      <c r="F745" s="12">
        <f>SUMIF(Position!$B$3:$B$21,Trades!D745,Position!$E$3:$E$21)+SUMIF(Position!$K$3:$K$20,Trades!D745,Position!$N$3:$N$20)</f>
        <v>1.625</v>
      </c>
      <c r="G745" s="13">
        <f t="shared" si="48"/>
        <v>0</v>
      </c>
      <c r="H745" s="11" t="str">
        <f t="shared" si="49"/>
        <v xml:space="preserve">tennessee </v>
      </c>
      <c r="I745" s="11">
        <f t="shared" si="46"/>
        <v>0</v>
      </c>
      <c r="J745" s="13">
        <f t="shared" si="47"/>
        <v>0</v>
      </c>
    </row>
    <row r="746" spans="1:10" x14ac:dyDescent="0.2">
      <c r="A746" s="14">
        <v>36468</v>
      </c>
      <c r="B746" s="15"/>
      <c r="C746" s="16">
        <v>1.5</v>
      </c>
      <c r="D746" s="17" t="s">
        <v>97</v>
      </c>
      <c r="E746" s="15" t="s">
        <v>59</v>
      </c>
      <c r="F746" s="12">
        <f>SUMIF(Position!$B$3:$B$21,Trades!D746,Position!$E$3:$E$21)+SUMIF(Position!$K$3:$K$20,Trades!D746,Position!$N$3:$N$20)</f>
        <v>2.75</v>
      </c>
      <c r="G746" s="13">
        <f t="shared" si="48"/>
        <v>0</v>
      </c>
      <c r="H746" s="11" t="str">
        <f t="shared" si="49"/>
        <v xml:space="preserve">indianapolis </v>
      </c>
      <c r="I746" s="11">
        <f t="shared" si="46"/>
        <v>0</v>
      </c>
      <c r="J746" s="13">
        <f t="shared" si="47"/>
        <v>0</v>
      </c>
    </row>
    <row r="747" spans="1:10" x14ac:dyDescent="0.2">
      <c r="A747" s="14">
        <v>36468</v>
      </c>
      <c r="B747" s="15"/>
      <c r="C747" s="16">
        <v>4.5</v>
      </c>
      <c r="D747" s="17" t="s">
        <v>131</v>
      </c>
      <c r="E747" s="15" t="s">
        <v>59</v>
      </c>
      <c r="F747" s="12">
        <f>SUMIF(Position!$B$3:$B$21,Trades!D747,Position!$E$3:$E$21)+SUMIF(Position!$K$3:$K$20,Trades!D747,Position!$N$3:$N$20)</f>
        <v>4.75</v>
      </c>
      <c r="G747" s="13">
        <f t="shared" si="48"/>
        <v>0</v>
      </c>
      <c r="H747" s="11" t="str">
        <f t="shared" si="49"/>
        <v xml:space="preserve">rams </v>
      </c>
      <c r="I747" s="11">
        <f t="shared" si="46"/>
        <v>0</v>
      </c>
      <c r="J747" s="13">
        <f t="shared" si="47"/>
        <v>0</v>
      </c>
    </row>
    <row r="748" spans="1:10" x14ac:dyDescent="0.2">
      <c r="A748" s="14">
        <v>36472</v>
      </c>
      <c r="B748" s="15"/>
      <c r="C748" s="16">
        <v>2</v>
      </c>
      <c r="D748" s="17" t="s">
        <v>92</v>
      </c>
      <c r="E748" s="15" t="s">
        <v>59</v>
      </c>
      <c r="F748" s="12">
        <f>SUMIF(Position!$B$3:$B$21,Trades!D748,Position!$E$3:$E$21)+SUMIF(Position!$K$3:$K$20,Trades!D748,Position!$N$3:$N$20)</f>
        <v>0.125</v>
      </c>
      <c r="G748" s="13">
        <f t="shared" si="48"/>
        <v>0</v>
      </c>
      <c r="H748" s="11" t="str">
        <f t="shared" si="49"/>
        <v xml:space="preserve">washington </v>
      </c>
      <c r="I748" s="11">
        <f t="shared" si="46"/>
        <v>0</v>
      </c>
      <c r="J748" s="13">
        <f t="shared" si="47"/>
        <v>0</v>
      </c>
    </row>
    <row r="749" spans="1:10" x14ac:dyDescent="0.2">
      <c r="A749" s="14">
        <v>36472</v>
      </c>
      <c r="B749" s="15"/>
      <c r="C749" s="16">
        <v>3</v>
      </c>
      <c r="D749" s="17" t="s">
        <v>100</v>
      </c>
      <c r="E749" s="15" t="s">
        <v>59</v>
      </c>
      <c r="F749" s="12">
        <f>SUMIF(Position!$B$3:$B$21,Trades!D749,Position!$E$3:$E$21)+SUMIF(Position!$K$3:$K$20,Trades!D749,Position!$N$3:$N$20)</f>
        <v>0.7</v>
      </c>
      <c r="G749" s="13">
        <f t="shared" si="48"/>
        <v>0</v>
      </c>
      <c r="H749" s="11" t="str">
        <f t="shared" si="49"/>
        <v xml:space="preserve">minnesota </v>
      </c>
      <c r="I749" s="11">
        <f t="shared" si="46"/>
        <v>0</v>
      </c>
      <c r="J749" s="13">
        <f t="shared" si="47"/>
        <v>0</v>
      </c>
    </row>
    <row r="750" spans="1:10" x14ac:dyDescent="0.2">
      <c r="A750" s="14">
        <v>36472</v>
      </c>
      <c r="B750" s="15"/>
      <c r="C750" s="16">
        <v>1.88</v>
      </c>
      <c r="D750" s="17" t="s">
        <v>90</v>
      </c>
      <c r="E750" s="15" t="s">
        <v>59</v>
      </c>
      <c r="F750" s="12">
        <f>SUMIF(Position!$B$3:$B$21,Trades!D750,Position!$E$3:$E$21)+SUMIF(Position!$K$3:$K$20,Trades!D750,Position!$N$3:$N$20)</f>
        <v>0</v>
      </c>
      <c r="G750" s="13">
        <f t="shared" si="48"/>
        <v>0</v>
      </c>
      <c r="H750" s="11" t="str">
        <f t="shared" si="49"/>
        <v xml:space="preserve">detroit </v>
      </c>
      <c r="I750" s="11">
        <f t="shared" si="46"/>
        <v>0</v>
      </c>
      <c r="J750" s="13">
        <f t="shared" si="47"/>
        <v>0</v>
      </c>
    </row>
    <row r="751" spans="1:10" x14ac:dyDescent="0.2">
      <c r="A751" s="14">
        <v>36472</v>
      </c>
      <c r="B751" s="15"/>
      <c r="C751" s="16">
        <v>1.75</v>
      </c>
      <c r="D751" s="17" t="s">
        <v>92</v>
      </c>
      <c r="E751" s="15" t="s">
        <v>59</v>
      </c>
      <c r="F751" s="12">
        <f>SUMIF(Position!$B$3:$B$21,Trades!D751,Position!$E$3:$E$21)+SUMIF(Position!$K$3:$K$20,Trades!D751,Position!$N$3:$N$20)</f>
        <v>0.125</v>
      </c>
      <c r="G751" s="13">
        <f t="shared" si="48"/>
        <v>0</v>
      </c>
      <c r="H751" s="11" t="str">
        <f t="shared" si="49"/>
        <v xml:space="preserve">washington </v>
      </c>
      <c r="I751" s="11">
        <f t="shared" si="46"/>
        <v>0</v>
      </c>
      <c r="J751" s="13">
        <f t="shared" si="47"/>
        <v>0</v>
      </c>
    </row>
    <row r="752" spans="1:10" x14ac:dyDescent="0.2">
      <c r="A752" s="14">
        <v>36472</v>
      </c>
      <c r="B752" s="15"/>
      <c r="C752" s="16">
        <v>4</v>
      </c>
      <c r="D752" s="120" t="s">
        <v>131</v>
      </c>
      <c r="E752" s="15" t="s">
        <v>59</v>
      </c>
      <c r="F752" s="12">
        <f>SUMIF(Position!$B$3:$B$21,Trades!D752,Position!$E$3:$E$21)+SUMIF(Position!$K$3:$K$20,Trades!D752,Position!$N$3:$N$20)</f>
        <v>4.75</v>
      </c>
      <c r="G752" s="13">
        <f t="shared" si="48"/>
        <v>0</v>
      </c>
      <c r="H752" s="11" t="str">
        <f t="shared" si="49"/>
        <v xml:space="preserve">rams </v>
      </c>
      <c r="I752" s="11">
        <f t="shared" si="46"/>
        <v>0</v>
      </c>
      <c r="J752" s="13">
        <f t="shared" si="47"/>
        <v>0</v>
      </c>
    </row>
    <row r="753" spans="1:10" x14ac:dyDescent="0.2">
      <c r="A753" s="14">
        <v>36472</v>
      </c>
      <c r="B753" s="15"/>
      <c r="C753" s="16">
        <v>6</v>
      </c>
      <c r="D753" s="17" t="s">
        <v>98</v>
      </c>
      <c r="E753" s="15" t="s">
        <v>59</v>
      </c>
      <c r="F753" s="12">
        <f>SUMIF(Position!$B$3:$B$21,Trades!D753,Position!$E$3:$E$21)+SUMIF(Position!$K$3:$K$20,Trades!D753,Position!$N$3:$N$20)</f>
        <v>0.5</v>
      </c>
      <c r="G753" s="13">
        <f t="shared" si="48"/>
        <v>0</v>
      </c>
      <c r="H753" s="11" t="str">
        <f t="shared" si="49"/>
        <v xml:space="preserve">jacksonville </v>
      </c>
      <c r="I753" s="11">
        <f t="shared" si="46"/>
        <v>0</v>
      </c>
      <c r="J753" s="13">
        <f t="shared" si="47"/>
        <v>0</v>
      </c>
    </row>
    <row r="754" spans="1:10" x14ac:dyDescent="0.2">
      <c r="A754" s="14">
        <v>36472</v>
      </c>
      <c r="B754" s="15"/>
      <c r="C754" s="16">
        <v>1.5</v>
      </c>
      <c r="D754" s="17" t="s">
        <v>97</v>
      </c>
      <c r="E754" s="15" t="s">
        <v>59</v>
      </c>
      <c r="F754" s="12">
        <f>SUMIF(Position!$B$3:$B$21,Trades!D754,Position!$E$3:$E$21)+SUMIF(Position!$K$3:$K$20,Trades!D754,Position!$N$3:$N$20)</f>
        <v>2.75</v>
      </c>
      <c r="G754" s="13">
        <f t="shared" si="48"/>
        <v>0</v>
      </c>
      <c r="H754" s="11" t="str">
        <f t="shared" si="49"/>
        <v xml:space="preserve">indianapolis </v>
      </c>
      <c r="I754" s="11">
        <f t="shared" si="46"/>
        <v>0</v>
      </c>
      <c r="J754" s="13">
        <f t="shared" si="47"/>
        <v>0</v>
      </c>
    </row>
    <row r="755" spans="1:10" x14ac:dyDescent="0.2">
      <c r="A755" s="14">
        <v>36472</v>
      </c>
      <c r="B755" s="15"/>
      <c r="C755" s="16">
        <v>0.1</v>
      </c>
      <c r="D755" s="17" t="s">
        <v>122</v>
      </c>
      <c r="E755" s="15" t="s">
        <v>59</v>
      </c>
      <c r="F755" s="12">
        <f>SUMIF(Position!$B$3:$B$21,Trades!D755,Position!$E$3:$E$21)+SUMIF(Position!$K$3:$K$20,Trades!D755,Position!$N$3:$N$20)</f>
        <v>3.25</v>
      </c>
      <c r="G755" s="13">
        <f t="shared" si="48"/>
        <v>0</v>
      </c>
      <c r="H755" s="11" t="str">
        <f t="shared" si="49"/>
        <v xml:space="preserve">oakland </v>
      </c>
      <c r="I755" s="11">
        <f t="shared" si="46"/>
        <v>0</v>
      </c>
      <c r="J755" s="13">
        <f t="shared" si="47"/>
        <v>0</v>
      </c>
    </row>
    <row r="756" spans="1:10" x14ac:dyDescent="0.2">
      <c r="A756" s="14">
        <v>36472</v>
      </c>
      <c r="B756" s="15"/>
      <c r="C756" s="16">
        <v>0.2</v>
      </c>
      <c r="D756" s="17" t="s">
        <v>80</v>
      </c>
      <c r="E756" s="15" t="s">
        <v>59</v>
      </c>
      <c r="F756" s="12">
        <f>SUMIF(Position!$B$3:$B$21,Trades!D756,Position!$E$3:$E$21)+SUMIF(Position!$K$3:$K$20,Trades!D756,Position!$N$3:$N$20)</f>
        <v>0</v>
      </c>
      <c r="G756" s="13">
        <f t="shared" si="48"/>
        <v>0</v>
      </c>
      <c r="H756" s="11" t="str">
        <f t="shared" si="49"/>
        <v xml:space="preserve">pittsburgh </v>
      </c>
      <c r="I756" s="11">
        <f t="shared" si="46"/>
        <v>0</v>
      </c>
      <c r="J756" s="13">
        <f t="shared" si="47"/>
        <v>0</v>
      </c>
    </row>
    <row r="757" spans="1:10" x14ac:dyDescent="0.2">
      <c r="A757" s="14">
        <v>36472</v>
      </c>
      <c r="B757" s="15"/>
      <c r="C757" s="16">
        <v>0.2</v>
      </c>
      <c r="D757" s="17" t="s">
        <v>109</v>
      </c>
      <c r="E757" s="15" t="s">
        <v>59</v>
      </c>
      <c r="F757" s="12">
        <f>SUMIF(Position!$B$3:$B$21,Trades!D757,Position!$E$3:$E$21)+SUMIF(Position!$K$3:$K$20,Trades!D757,Position!$N$3:$N$20)</f>
        <v>3.5</v>
      </c>
      <c r="G757" s="13">
        <f t="shared" si="48"/>
        <v>0</v>
      </c>
      <c r="H757" s="11" t="str">
        <f t="shared" si="49"/>
        <v xml:space="preserve">denver </v>
      </c>
      <c r="I757" s="11">
        <f t="shared" si="46"/>
        <v>0</v>
      </c>
      <c r="J757" s="13">
        <f t="shared" si="47"/>
        <v>0</v>
      </c>
    </row>
    <row r="758" spans="1:10" x14ac:dyDescent="0.2">
      <c r="A758" s="14">
        <v>36472</v>
      </c>
      <c r="B758" s="15"/>
      <c r="C758" s="16">
        <v>1.5</v>
      </c>
      <c r="D758" s="17" t="s">
        <v>102</v>
      </c>
      <c r="E758" s="15" t="s">
        <v>59</v>
      </c>
      <c r="F758" s="12">
        <f>SUMIF(Position!$B$3:$B$21,Trades!D758,Position!$E$3:$E$21)+SUMIF(Position!$K$3:$K$20,Trades!D758,Position!$N$3:$N$20)</f>
        <v>0</v>
      </c>
      <c r="G758" s="13">
        <f t="shared" si="48"/>
        <v>0</v>
      </c>
      <c r="H758" s="11" t="str">
        <f t="shared" si="49"/>
        <v xml:space="preserve">seattle </v>
      </c>
      <c r="I758" s="11">
        <f t="shared" si="46"/>
        <v>0</v>
      </c>
      <c r="J758" s="13">
        <f t="shared" si="47"/>
        <v>0</v>
      </c>
    </row>
    <row r="759" spans="1:10" x14ac:dyDescent="0.2">
      <c r="A759" s="14">
        <v>36472</v>
      </c>
      <c r="B759" s="15"/>
      <c r="C759" s="16">
        <v>0.75</v>
      </c>
      <c r="D759" s="17" t="s">
        <v>101</v>
      </c>
      <c r="E759" s="15" t="s">
        <v>59</v>
      </c>
      <c r="F759" s="12">
        <f>SUMIF(Position!$B$3:$B$21,Trades!D759,Position!$E$3:$E$21)+SUMIF(Position!$K$3:$K$20,Trades!D759,Position!$N$3:$N$20)</f>
        <v>1.125</v>
      </c>
      <c r="G759" s="13">
        <f t="shared" si="48"/>
        <v>0</v>
      </c>
      <c r="H759" s="11" t="str">
        <f t="shared" si="49"/>
        <v xml:space="preserve">packers </v>
      </c>
      <c r="I759" s="11">
        <f t="shared" si="46"/>
        <v>0</v>
      </c>
      <c r="J759" s="13">
        <f t="shared" si="47"/>
        <v>0</v>
      </c>
    </row>
    <row r="760" spans="1:10" x14ac:dyDescent="0.2">
      <c r="A760" s="14">
        <v>36472</v>
      </c>
      <c r="B760" s="15"/>
      <c r="C760" s="16">
        <v>0.13</v>
      </c>
      <c r="D760" s="17" t="s">
        <v>86</v>
      </c>
      <c r="E760" s="15" t="s">
        <v>59</v>
      </c>
      <c r="F760" s="12">
        <f>SUMIF(Position!$B$3:$B$21,Trades!D760,Position!$E$3:$E$21)+SUMIF(Position!$K$3:$K$20,Trades!D760,Position!$N$3:$N$20)</f>
        <v>0</v>
      </c>
      <c r="G760" s="13">
        <f t="shared" si="48"/>
        <v>0</v>
      </c>
      <c r="H760" s="11" t="str">
        <f t="shared" si="49"/>
        <v xml:space="preserve">carolina </v>
      </c>
      <c r="I760" s="11">
        <f t="shared" si="46"/>
        <v>0</v>
      </c>
      <c r="J760" s="13">
        <f t="shared" si="47"/>
        <v>0</v>
      </c>
    </row>
    <row r="761" spans="1:10" x14ac:dyDescent="0.2">
      <c r="A761" s="14">
        <v>36472</v>
      </c>
      <c r="B761" s="15"/>
      <c r="C761" s="16">
        <v>0.03</v>
      </c>
      <c r="D761" s="17" t="s">
        <v>82</v>
      </c>
      <c r="E761" s="15" t="s">
        <v>59</v>
      </c>
      <c r="F761" s="12">
        <f>SUMIF(Position!$B$3:$B$21,Trades!D761,Position!$E$3:$E$21)+SUMIF(Position!$K$3:$K$20,Trades!D761,Position!$N$3:$N$20)</f>
        <v>0</v>
      </c>
      <c r="G761" s="13">
        <f t="shared" si="48"/>
        <v>0</v>
      </c>
      <c r="H761" s="11" t="str">
        <f t="shared" si="49"/>
        <v xml:space="preserve">arizona </v>
      </c>
      <c r="I761" s="11">
        <f t="shared" si="46"/>
        <v>0</v>
      </c>
      <c r="J761" s="13">
        <f t="shared" si="47"/>
        <v>0</v>
      </c>
    </row>
    <row r="762" spans="1:10" x14ac:dyDescent="0.2">
      <c r="A762" s="14">
        <v>36472</v>
      </c>
      <c r="B762" s="15"/>
      <c r="C762" s="16">
        <v>1.6</v>
      </c>
      <c r="D762" s="17" t="s">
        <v>92</v>
      </c>
      <c r="E762" s="15" t="s">
        <v>59</v>
      </c>
      <c r="F762" s="12">
        <f>SUMIF(Position!$B$3:$B$21,Trades!D762,Position!$E$3:$E$21)+SUMIF(Position!$K$3:$K$20,Trades!D762,Position!$N$3:$N$20)</f>
        <v>0.125</v>
      </c>
      <c r="G762" s="13">
        <f t="shared" si="48"/>
        <v>0</v>
      </c>
      <c r="H762" s="11" t="str">
        <f t="shared" si="49"/>
        <v xml:space="preserve">washington </v>
      </c>
      <c r="I762" s="11">
        <f t="shared" si="46"/>
        <v>0</v>
      </c>
      <c r="J762" s="13">
        <f t="shared" si="47"/>
        <v>0</v>
      </c>
    </row>
    <row r="763" spans="1:10" x14ac:dyDescent="0.2">
      <c r="A763" s="14">
        <v>36472</v>
      </c>
      <c r="B763" s="15"/>
      <c r="C763" s="16">
        <v>0.15</v>
      </c>
      <c r="D763" s="17" t="s">
        <v>122</v>
      </c>
      <c r="E763" s="15" t="s">
        <v>59</v>
      </c>
      <c r="F763" s="12">
        <f>SUMIF(Position!$B$3:$B$21,Trades!D763,Position!$E$3:$E$21)+SUMIF(Position!$K$3:$K$20,Trades!D763,Position!$N$3:$N$20)</f>
        <v>3.25</v>
      </c>
      <c r="G763" s="13">
        <f t="shared" si="48"/>
        <v>0</v>
      </c>
      <c r="H763" s="11" t="str">
        <f t="shared" si="49"/>
        <v xml:space="preserve">oakland </v>
      </c>
      <c r="I763" s="11">
        <f t="shared" si="46"/>
        <v>0</v>
      </c>
      <c r="J763" s="13">
        <f t="shared" si="47"/>
        <v>0</v>
      </c>
    </row>
    <row r="764" spans="1:10" x14ac:dyDescent="0.2">
      <c r="A764" s="14">
        <v>36472</v>
      </c>
      <c r="B764" s="15"/>
      <c r="C764" s="16">
        <v>2.5</v>
      </c>
      <c r="D764" s="17" t="s">
        <v>90</v>
      </c>
      <c r="E764" s="15" t="s">
        <v>59</v>
      </c>
      <c r="F764" s="12">
        <f>SUMIF(Position!$B$3:$B$21,Trades!D764,Position!$E$3:$E$21)+SUMIF(Position!$K$3:$K$20,Trades!D764,Position!$N$3:$N$20)</f>
        <v>0</v>
      </c>
      <c r="G764" s="13">
        <f t="shared" si="48"/>
        <v>0</v>
      </c>
      <c r="H764" s="11" t="str">
        <f t="shared" si="49"/>
        <v xml:space="preserve">detroit </v>
      </c>
      <c r="I764" s="11">
        <f t="shared" si="46"/>
        <v>0</v>
      </c>
      <c r="J764" s="13">
        <f t="shared" si="47"/>
        <v>0</v>
      </c>
    </row>
    <row r="765" spans="1:10" x14ac:dyDescent="0.2">
      <c r="A765" s="14">
        <v>36472</v>
      </c>
      <c r="B765" s="15"/>
      <c r="C765" s="16">
        <v>1.75</v>
      </c>
      <c r="D765" s="17" t="s">
        <v>102</v>
      </c>
      <c r="E765" s="15" t="s">
        <v>59</v>
      </c>
      <c r="F765" s="12">
        <f>SUMIF(Position!$B$3:$B$21,Trades!D765,Position!$E$3:$E$21)+SUMIF(Position!$K$3:$K$20,Trades!D765,Position!$N$3:$N$20)</f>
        <v>0</v>
      </c>
      <c r="G765" s="13">
        <f t="shared" si="48"/>
        <v>0</v>
      </c>
      <c r="H765" s="11" t="str">
        <f t="shared" si="49"/>
        <v xml:space="preserve">seattle </v>
      </c>
      <c r="I765" s="11">
        <f t="shared" si="46"/>
        <v>0</v>
      </c>
      <c r="J765" s="13">
        <f t="shared" si="47"/>
        <v>0</v>
      </c>
    </row>
    <row r="766" spans="1:10" x14ac:dyDescent="0.2">
      <c r="A766" s="14">
        <v>36472</v>
      </c>
      <c r="B766" s="15"/>
      <c r="C766" s="16">
        <v>0.2</v>
      </c>
      <c r="D766" s="17" t="s">
        <v>122</v>
      </c>
      <c r="E766" s="15" t="s">
        <v>59</v>
      </c>
      <c r="F766" s="12">
        <f>SUMIF(Position!$B$3:$B$21,Trades!D766,Position!$E$3:$E$21)+SUMIF(Position!$K$3:$K$20,Trades!D766,Position!$N$3:$N$20)</f>
        <v>3.25</v>
      </c>
      <c r="G766" s="13">
        <f t="shared" si="48"/>
        <v>0</v>
      </c>
      <c r="H766" s="11" t="str">
        <f t="shared" si="49"/>
        <v xml:space="preserve">oakland </v>
      </c>
      <c r="I766" s="11">
        <f t="shared" si="46"/>
        <v>0</v>
      </c>
      <c r="J766" s="13">
        <f t="shared" si="47"/>
        <v>0</v>
      </c>
    </row>
    <row r="767" spans="1:10" x14ac:dyDescent="0.2">
      <c r="A767" s="14">
        <v>36472</v>
      </c>
      <c r="B767" s="15"/>
      <c r="C767" s="16">
        <v>3</v>
      </c>
      <c r="D767" s="17" t="s">
        <v>100</v>
      </c>
      <c r="E767" s="15" t="s">
        <v>59</v>
      </c>
      <c r="F767" s="12">
        <f>SUMIF(Position!$B$3:$B$21,Trades!D767,Position!$E$3:$E$21)+SUMIF(Position!$K$3:$K$20,Trades!D767,Position!$N$3:$N$20)</f>
        <v>0.7</v>
      </c>
      <c r="G767" s="13">
        <f t="shared" si="48"/>
        <v>0</v>
      </c>
      <c r="H767" s="11" t="str">
        <f t="shared" si="49"/>
        <v xml:space="preserve">minnesota </v>
      </c>
      <c r="I767" s="11">
        <f t="shared" si="46"/>
        <v>0</v>
      </c>
      <c r="J767" s="13">
        <f t="shared" si="47"/>
        <v>0</v>
      </c>
    </row>
    <row r="768" spans="1:10" x14ac:dyDescent="0.2">
      <c r="A768" s="14">
        <v>36472</v>
      </c>
      <c r="B768" s="15"/>
      <c r="C768" s="16">
        <v>1.85</v>
      </c>
      <c r="D768" s="17" t="s">
        <v>112</v>
      </c>
      <c r="E768" s="15" t="s">
        <v>59</v>
      </c>
      <c r="F768" s="12">
        <f>SUMIF(Position!$B$3:$B$21,Trades!D768,Position!$E$3:$E$21)+SUMIF(Position!$K$3:$K$20,Trades!D768,Position!$N$3:$N$20)</f>
        <v>1.625</v>
      </c>
      <c r="G768" s="13">
        <f t="shared" si="48"/>
        <v>0</v>
      </c>
      <c r="H768" s="11" t="str">
        <f t="shared" si="49"/>
        <v xml:space="preserve">tennessee </v>
      </c>
      <c r="I768" s="11">
        <f t="shared" si="46"/>
        <v>0</v>
      </c>
      <c r="J768" s="13">
        <f t="shared" si="47"/>
        <v>0</v>
      </c>
    </row>
    <row r="769" spans="1:10" x14ac:dyDescent="0.2">
      <c r="A769" s="14">
        <v>36472</v>
      </c>
      <c r="B769" s="15"/>
      <c r="C769" s="16">
        <v>2</v>
      </c>
      <c r="D769" s="17" t="s">
        <v>99</v>
      </c>
      <c r="E769" s="15" t="s">
        <v>59</v>
      </c>
      <c r="F769" s="12">
        <f>SUMIF(Position!$B$3:$B$21,Trades!D769,Position!$E$3:$E$21)+SUMIF(Position!$K$3:$K$20,Trades!D769,Position!$N$3:$N$20)</f>
        <v>1</v>
      </c>
      <c r="G769" s="13">
        <f t="shared" si="48"/>
        <v>0</v>
      </c>
      <c r="H769" s="11" t="str">
        <f t="shared" si="49"/>
        <v xml:space="preserve">miami </v>
      </c>
      <c r="I769" s="11">
        <f t="shared" si="46"/>
        <v>0</v>
      </c>
      <c r="J769" s="13">
        <f t="shared" si="47"/>
        <v>0</v>
      </c>
    </row>
    <row r="770" spans="1:10" x14ac:dyDescent="0.2">
      <c r="A770" s="14">
        <v>36472</v>
      </c>
      <c r="B770" s="15"/>
      <c r="C770" s="16">
        <v>0.75</v>
      </c>
      <c r="D770" s="17" t="s">
        <v>107</v>
      </c>
      <c r="E770" s="15" t="s">
        <v>59</v>
      </c>
      <c r="F770" s="12">
        <f>SUMIF(Position!$B$3:$B$21,Trades!D770,Position!$E$3:$E$21)+SUMIF(Position!$K$3:$K$20,Trades!D770,Position!$N$3:$N$20)</f>
        <v>0</v>
      </c>
      <c r="G770" s="13">
        <f t="shared" si="48"/>
        <v>0</v>
      </c>
      <c r="H770" s="11" t="str">
        <f t="shared" si="49"/>
        <v xml:space="preserve">buffalo </v>
      </c>
      <c r="I770" s="11">
        <f t="shared" si="46"/>
        <v>0</v>
      </c>
      <c r="J770" s="13">
        <f t="shared" si="47"/>
        <v>0</v>
      </c>
    </row>
    <row r="771" spans="1:10" x14ac:dyDescent="0.2">
      <c r="A771" s="14">
        <v>36472</v>
      </c>
      <c r="B771" s="15"/>
      <c r="C771" s="16">
        <v>1.2</v>
      </c>
      <c r="D771" s="17" t="s">
        <v>110</v>
      </c>
      <c r="E771" s="15" t="s">
        <v>59</v>
      </c>
      <c r="F771" s="12">
        <f>SUMIF(Position!$B$3:$B$21,Trades!D771,Position!$E$3:$E$21)+SUMIF(Position!$K$3:$K$20,Trades!D771,Position!$N$3:$N$20)</f>
        <v>0</v>
      </c>
      <c r="G771" s="13">
        <f t="shared" si="48"/>
        <v>0</v>
      </c>
      <c r="H771" s="11" t="str">
        <f t="shared" si="49"/>
        <v xml:space="preserve">pats </v>
      </c>
      <c r="I771" s="11">
        <f t="shared" si="46"/>
        <v>0</v>
      </c>
      <c r="J771" s="13">
        <f t="shared" si="47"/>
        <v>0</v>
      </c>
    </row>
    <row r="772" spans="1:10" x14ac:dyDescent="0.2">
      <c r="A772" s="14">
        <v>36472</v>
      </c>
      <c r="B772" s="15"/>
      <c r="C772" s="16">
        <v>0.1</v>
      </c>
      <c r="D772" s="17" t="s">
        <v>41</v>
      </c>
      <c r="E772" s="15" t="s">
        <v>59</v>
      </c>
      <c r="F772" s="12">
        <f>SUMIF(Position!$B$3:$B$21,Trades!D772,Position!$E$3:$E$21)+SUMIF(Position!$K$3:$K$20,Trades!D772,Position!$N$3:$N$20)</f>
        <v>0</v>
      </c>
      <c r="G772" s="13">
        <f t="shared" si="48"/>
        <v>0</v>
      </c>
      <c r="H772" s="11" t="str">
        <f t="shared" si="49"/>
        <v xml:space="preserve">Jets </v>
      </c>
      <c r="I772" s="11">
        <f t="shared" si="46"/>
        <v>0</v>
      </c>
      <c r="J772" s="13">
        <f t="shared" si="47"/>
        <v>0</v>
      </c>
    </row>
    <row r="773" spans="1:10" x14ac:dyDescent="0.2">
      <c r="A773" s="14">
        <v>36472</v>
      </c>
      <c r="B773" s="15"/>
      <c r="C773" s="16">
        <v>1.5</v>
      </c>
      <c r="D773" s="17" t="s">
        <v>97</v>
      </c>
      <c r="E773" s="15" t="s">
        <v>59</v>
      </c>
      <c r="F773" s="12">
        <f>SUMIF(Position!$B$3:$B$21,Trades!D773,Position!$E$3:$E$21)+SUMIF(Position!$K$3:$K$20,Trades!D773,Position!$N$3:$N$20)</f>
        <v>2.75</v>
      </c>
      <c r="G773" s="13">
        <f t="shared" si="48"/>
        <v>0</v>
      </c>
      <c r="H773" s="11" t="str">
        <f t="shared" si="49"/>
        <v xml:space="preserve">indianapolis </v>
      </c>
      <c r="I773" s="11">
        <f t="shared" si="46"/>
        <v>0</v>
      </c>
      <c r="J773" s="13">
        <f t="shared" si="47"/>
        <v>0</v>
      </c>
    </row>
    <row r="774" spans="1:10" x14ac:dyDescent="0.2">
      <c r="A774" s="14">
        <v>36472</v>
      </c>
      <c r="B774" s="15"/>
      <c r="C774" s="16">
        <v>1.75</v>
      </c>
      <c r="D774" s="17" t="s">
        <v>112</v>
      </c>
      <c r="E774" s="15" t="s">
        <v>59</v>
      </c>
      <c r="F774" s="12">
        <f>SUMIF(Position!$B$3:$B$21,Trades!D774,Position!$E$3:$E$21)+SUMIF(Position!$K$3:$K$20,Trades!D774,Position!$N$3:$N$20)</f>
        <v>1.625</v>
      </c>
      <c r="G774" s="13">
        <f t="shared" si="48"/>
        <v>0</v>
      </c>
      <c r="H774" s="11" t="str">
        <f t="shared" si="49"/>
        <v xml:space="preserve">tennessee </v>
      </c>
      <c r="I774" s="11">
        <f t="shared" si="46"/>
        <v>0</v>
      </c>
      <c r="J774" s="13">
        <f t="shared" si="47"/>
        <v>0</v>
      </c>
    </row>
    <row r="775" spans="1:10" x14ac:dyDescent="0.2">
      <c r="A775" s="14">
        <v>36472</v>
      </c>
      <c r="B775" s="15"/>
      <c r="C775" s="16">
        <v>0.35</v>
      </c>
      <c r="D775" s="17" t="s">
        <v>80</v>
      </c>
      <c r="E775" s="15" t="s">
        <v>59</v>
      </c>
      <c r="F775" s="12">
        <f>SUMIF(Position!$B$3:$B$21,Trades!D775,Position!$E$3:$E$21)+SUMIF(Position!$K$3:$K$20,Trades!D775,Position!$N$3:$N$20)</f>
        <v>0</v>
      </c>
      <c r="G775" s="13">
        <f t="shared" si="48"/>
        <v>0</v>
      </c>
      <c r="H775" s="11" t="str">
        <f t="shared" si="49"/>
        <v xml:space="preserve">pittsburgh </v>
      </c>
      <c r="I775" s="11">
        <f t="shared" si="46"/>
        <v>0</v>
      </c>
      <c r="J775" s="13">
        <f t="shared" si="47"/>
        <v>0</v>
      </c>
    </row>
    <row r="776" spans="1:10" x14ac:dyDescent="0.2">
      <c r="A776" s="14">
        <v>36472</v>
      </c>
      <c r="B776" s="15"/>
      <c r="C776" s="16">
        <v>0</v>
      </c>
      <c r="D776" s="17" t="s">
        <v>113</v>
      </c>
      <c r="E776" s="15" t="s">
        <v>59</v>
      </c>
      <c r="F776" s="12">
        <f>SUMIF(Position!$B$3:$B$21,Trades!D776,Position!$E$3:$E$21)+SUMIF(Position!$K$3:$K$20,Trades!D776,Position!$N$3:$N$20)</f>
        <v>3.875</v>
      </c>
      <c r="G776" s="13">
        <f t="shared" si="48"/>
        <v>0</v>
      </c>
      <c r="H776" s="11" t="str">
        <f t="shared" si="49"/>
        <v xml:space="preserve">baltimore </v>
      </c>
      <c r="I776" s="11">
        <f t="shared" ref="I776:I839" si="50">B776*C776</f>
        <v>0</v>
      </c>
      <c r="J776" s="13">
        <f t="shared" si="47"/>
        <v>0</v>
      </c>
    </row>
    <row r="777" spans="1:10" x14ac:dyDescent="0.2">
      <c r="A777" s="14">
        <v>36472</v>
      </c>
      <c r="B777" s="15"/>
      <c r="C777" s="16">
        <v>0</v>
      </c>
      <c r="D777" s="17" t="s">
        <v>88</v>
      </c>
      <c r="E777" s="15" t="s">
        <v>59</v>
      </c>
      <c r="F777" s="12">
        <f>SUMIF(Position!$B$3:$B$21,Trades!D777,Position!$E$3:$E$21)+SUMIF(Position!$K$3:$K$20,Trades!D777,Position!$N$3:$N$20)</f>
        <v>0</v>
      </c>
      <c r="G777" s="13">
        <f t="shared" si="48"/>
        <v>0</v>
      </c>
      <c r="H777" s="11" t="str">
        <f t="shared" si="49"/>
        <v xml:space="preserve">cleveland </v>
      </c>
      <c r="I777" s="11">
        <f t="shared" si="50"/>
        <v>0</v>
      </c>
      <c r="J777" s="13">
        <f t="shared" ref="J777:J840" si="51">(30-C777)*B777</f>
        <v>0</v>
      </c>
    </row>
    <row r="778" spans="1:10" x14ac:dyDescent="0.2">
      <c r="A778" s="14">
        <v>36472</v>
      </c>
      <c r="B778" s="15"/>
      <c r="C778" s="16">
        <v>0</v>
      </c>
      <c r="D778" s="17" t="s">
        <v>119</v>
      </c>
      <c r="E778" s="15" t="s">
        <v>59</v>
      </c>
      <c r="F778" s="12">
        <f>SUMIF(Position!$B$3:$B$21,Trades!D778,Position!$E$3:$E$21)+SUMIF(Position!$K$3:$K$20,Trades!D778,Position!$N$3:$N$20)</f>
        <v>0</v>
      </c>
      <c r="G778" s="13">
        <f t="shared" ref="G778:G841" si="52">(F778-C778)*B778</f>
        <v>0</v>
      </c>
      <c r="H778" s="11" t="str">
        <f t="shared" ref="H778:H841" si="53">D778&amp;E778</f>
        <v xml:space="preserve">cincinnati </v>
      </c>
      <c r="I778" s="11">
        <f t="shared" si="50"/>
        <v>0</v>
      </c>
      <c r="J778" s="13">
        <f t="shared" si="51"/>
        <v>0</v>
      </c>
    </row>
    <row r="779" spans="1:10" x14ac:dyDescent="0.2">
      <c r="A779" s="14">
        <v>36472</v>
      </c>
      <c r="B779" s="15"/>
      <c r="C779" s="16">
        <v>0.25</v>
      </c>
      <c r="D779" s="17" t="s">
        <v>109</v>
      </c>
      <c r="E779" s="15" t="s">
        <v>59</v>
      </c>
      <c r="F779" s="12">
        <f>SUMIF(Position!$B$3:$B$21,Trades!D779,Position!$E$3:$E$21)+SUMIF(Position!$K$3:$K$20,Trades!D779,Position!$N$3:$N$20)</f>
        <v>3.5</v>
      </c>
      <c r="G779" s="13">
        <f t="shared" si="52"/>
        <v>0</v>
      </c>
      <c r="H779" s="11" t="str">
        <f t="shared" si="53"/>
        <v xml:space="preserve">denver </v>
      </c>
      <c r="I779" s="11">
        <f t="shared" si="50"/>
        <v>0</v>
      </c>
      <c r="J779" s="13">
        <f t="shared" si="51"/>
        <v>0</v>
      </c>
    </row>
    <row r="780" spans="1:10" x14ac:dyDescent="0.2">
      <c r="A780" s="14">
        <v>36472</v>
      </c>
      <c r="B780" s="15"/>
      <c r="C780" s="16">
        <v>0.2</v>
      </c>
      <c r="D780" s="17" t="s">
        <v>122</v>
      </c>
      <c r="E780" s="15" t="s">
        <v>59</v>
      </c>
      <c r="F780" s="12">
        <f>SUMIF(Position!$B$3:$B$21,Trades!D780,Position!$E$3:$E$21)+SUMIF(Position!$K$3:$K$20,Trades!D780,Position!$N$3:$N$20)</f>
        <v>3.25</v>
      </c>
      <c r="G780" s="13">
        <f t="shared" si="52"/>
        <v>0</v>
      </c>
      <c r="H780" s="11" t="str">
        <f t="shared" si="53"/>
        <v xml:space="preserve">oakland </v>
      </c>
      <c r="I780" s="11">
        <f t="shared" si="50"/>
        <v>0</v>
      </c>
      <c r="J780" s="13">
        <f t="shared" si="51"/>
        <v>0</v>
      </c>
    </row>
    <row r="781" spans="1:10" x14ac:dyDescent="0.2">
      <c r="A781" s="14">
        <v>36472</v>
      </c>
      <c r="B781" s="15"/>
      <c r="C781" s="16">
        <v>1.5</v>
      </c>
      <c r="D781" s="17" t="s">
        <v>102</v>
      </c>
      <c r="E781" s="15" t="s">
        <v>59</v>
      </c>
      <c r="F781" s="12">
        <f>SUMIF(Position!$B$3:$B$21,Trades!D781,Position!$E$3:$E$21)+SUMIF(Position!$K$3:$K$20,Trades!D781,Position!$N$3:$N$20)</f>
        <v>0</v>
      </c>
      <c r="G781" s="13">
        <f t="shared" si="52"/>
        <v>0</v>
      </c>
      <c r="H781" s="11" t="str">
        <f t="shared" si="53"/>
        <v xml:space="preserve">seattle </v>
      </c>
      <c r="I781" s="11">
        <f t="shared" si="50"/>
        <v>0</v>
      </c>
      <c r="J781" s="13">
        <f t="shared" si="51"/>
        <v>0</v>
      </c>
    </row>
    <row r="782" spans="1:10" x14ac:dyDescent="0.2">
      <c r="A782" s="14">
        <v>36472</v>
      </c>
      <c r="B782" s="15"/>
      <c r="C782" s="16">
        <v>0.4</v>
      </c>
      <c r="D782" s="17" t="s">
        <v>108</v>
      </c>
      <c r="E782" s="15" t="s">
        <v>59</v>
      </c>
      <c r="F782" s="12">
        <f>SUMIF(Position!$B$3:$B$21,Trades!D782,Position!$E$3:$E$21)+SUMIF(Position!$K$3:$K$20,Trades!D782,Position!$N$3:$N$20)</f>
        <v>0</v>
      </c>
      <c r="G782" s="13">
        <f t="shared" si="52"/>
        <v>0</v>
      </c>
      <c r="H782" s="11" t="str">
        <f t="shared" si="53"/>
        <v xml:space="preserve">chiefs </v>
      </c>
      <c r="I782" s="11">
        <f t="shared" si="50"/>
        <v>0</v>
      </c>
      <c r="J782" s="13">
        <f t="shared" si="51"/>
        <v>0</v>
      </c>
    </row>
    <row r="783" spans="1:10" x14ac:dyDescent="0.2">
      <c r="A783" s="14">
        <v>36472</v>
      </c>
      <c r="B783" s="15"/>
      <c r="C783" s="16">
        <v>0</v>
      </c>
      <c r="D783" s="17" t="s">
        <v>87</v>
      </c>
      <c r="E783" s="15" t="s">
        <v>59</v>
      </c>
      <c r="F783" s="12">
        <f>SUMIF(Position!$B$3:$B$21,Trades!D783,Position!$E$3:$E$21)+SUMIF(Position!$K$3:$K$20,Trades!D783,Position!$N$3:$N$20)</f>
        <v>0.2</v>
      </c>
      <c r="G783" s="13">
        <f t="shared" si="52"/>
        <v>0</v>
      </c>
      <c r="H783" s="11" t="str">
        <f t="shared" si="53"/>
        <v xml:space="preserve">chargers </v>
      </c>
      <c r="I783" s="11">
        <f t="shared" si="50"/>
        <v>0</v>
      </c>
      <c r="J783" s="13">
        <f t="shared" si="51"/>
        <v>0</v>
      </c>
    </row>
    <row r="784" spans="1:10" x14ac:dyDescent="0.2">
      <c r="A784" s="14">
        <v>36474</v>
      </c>
      <c r="B784" s="15"/>
      <c r="C784" s="16">
        <v>3.75</v>
      </c>
      <c r="D784" s="17" t="s">
        <v>100</v>
      </c>
      <c r="E784" s="15" t="s">
        <v>59</v>
      </c>
      <c r="F784" s="12">
        <f>SUMIF(Position!$B$3:$B$21,Trades!D784,Position!$E$3:$E$21)+SUMIF(Position!$K$3:$K$20,Trades!D784,Position!$N$3:$N$20)</f>
        <v>0.7</v>
      </c>
      <c r="G784" s="13">
        <f t="shared" si="52"/>
        <v>0</v>
      </c>
      <c r="H784" s="11" t="str">
        <f t="shared" si="53"/>
        <v xml:space="preserve">minnesota </v>
      </c>
      <c r="I784" s="11">
        <f t="shared" si="50"/>
        <v>0</v>
      </c>
      <c r="J784" s="13">
        <f t="shared" si="51"/>
        <v>0</v>
      </c>
    </row>
    <row r="785" spans="1:10" x14ac:dyDescent="0.2">
      <c r="A785" s="14">
        <v>36474</v>
      </c>
      <c r="B785" s="15"/>
      <c r="C785" s="16">
        <v>3.75</v>
      </c>
      <c r="D785" s="17" t="s">
        <v>100</v>
      </c>
      <c r="E785" s="15" t="s">
        <v>59</v>
      </c>
      <c r="F785" s="12">
        <f>SUMIF(Position!$B$3:$B$21,Trades!D785,Position!$E$3:$E$21)+SUMIF(Position!$K$3:$K$20,Trades!D785,Position!$N$3:$N$20)</f>
        <v>0.7</v>
      </c>
      <c r="G785" s="13">
        <f t="shared" si="52"/>
        <v>0</v>
      </c>
      <c r="H785" s="11" t="str">
        <f t="shared" si="53"/>
        <v xml:space="preserve">minnesota </v>
      </c>
      <c r="I785" s="11">
        <f t="shared" si="50"/>
        <v>0</v>
      </c>
      <c r="J785" s="13">
        <f t="shared" si="51"/>
        <v>0</v>
      </c>
    </row>
    <row r="786" spans="1:10" x14ac:dyDescent="0.2">
      <c r="A786" s="14">
        <v>36474</v>
      </c>
      <c r="B786" s="15"/>
      <c r="C786" s="16">
        <v>3.75</v>
      </c>
      <c r="D786" s="17" t="s">
        <v>100</v>
      </c>
      <c r="E786" s="15" t="s">
        <v>59</v>
      </c>
      <c r="F786" s="12">
        <f>SUMIF(Position!$B$3:$B$21,Trades!D786,Position!$E$3:$E$21)+SUMIF(Position!$K$3:$K$20,Trades!D786,Position!$N$3:$N$20)</f>
        <v>0.7</v>
      </c>
      <c r="G786" s="13">
        <f t="shared" si="52"/>
        <v>0</v>
      </c>
      <c r="H786" s="11" t="str">
        <f t="shared" si="53"/>
        <v xml:space="preserve">minnesota </v>
      </c>
      <c r="I786" s="11">
        <f t="shared" si="50"/>
        <v>0</v>
      </c>
      <c r="J786" s="13">
        <f t="shared" si="51"/>
        <v>0</v>
      </c>
    </row>
    <row r="787" spans="1:10" x14ac:dyDescent="0.2">
      <c r="A787" s="14">
        <v>36474</v>
      </c>
      <c r="B787" s="15"/>
      <c r="C787" s="16">
        <v>1.25</v>
      </c>
      <c r="D787" s="17" t="s">
        <v>97</v>
      </c>
      <c r="E787" s="15" t="s">
        <v>59</v>
      </c>
      <c r="F787" s="12">
        <f>SUMIF(Position!$B$3:$B$21,Trades!D787,Position!$E$3:$E$21)+SUMIF(Position!$K$3:$K$20,Trades!D787,Position!$N$3:$N$20)</f>
        <v>2.75</v>
      </c>
      <c r="G787" s="13">
        <f t="shared" si="52"/>
        <v>0</v>
      </c>
      <c r="H787" s="11" t="str">
        <f t="shared" si="53"/>
        <v xml:space="preserve">indianapolis </v>
      </c>
      <c r="I787" s="11">
        <f t="shared" si="50"/>
        <v>0</v>
      </c>
      <c r="J787" s="13">
        <f t="shared" si="51"/>
        <v>0</v>
      </c>
    </row>
    <row r="788" spans="1:10" x14ac:dyDescent="0.2">
      <c r="A788" s="14">
        <v>36474</v>
      </c>
      <c r="B788" s="15"/>
      <c r="C788" s="16">
        <v>3.5</v>
      </c>
      <c r="D788" s="17" t="s">
        <v>100</v>
      </c>
      <c r="E788" s="15" t="s">
        <v>59</v>
      </c>
      <c r="F788" s="12">
        <f>SUMIF(Position!$B$3:$B$21,Trades!D788,Position!$E$3:$E$21)+SUMIF(Position!$K$3:$K$20,Trades!D788,Position!$N$3:$N$20)</f>
        <v>0.7</v>
      </c>
      <c r="G788" s="13">
        <f t="shared" si="52"/>
        <v>0</v>
      </c>
      <c r="H788" s="11" t="str">
        <f t="shared" si="53"/>
        <v xml:space="preserve">minnesota </v>
      </c>
      <c r="I788" s="11">
        <f t="shared" si="50"/>
        <v>0</v>
      </c>
      <c r="J788" s="13">
        <f t="shared" si="51"/>
        <v>0</v>
      </c>
    </row>
    <row r="789" spans="1:10" x14ac:dyDescent="0.2">
      <c r="A789" s="14">
        <v>36474</v>
      </c>
      <c r="B789" s="15"/>
      <c r="C789" s="16">
        <v>3.75</v>
      </c>
      <c r="D789" s="17" t="s">
        <v>100</v>
      </c>
      <c r="E789" s="15" t="s">
        <v>59</v>
      </c>
      <c r="F789" s="12">
        <f>SUMIF(Position!$B$3:$B$21,Trades!D789,Position!$E$3:$E$21)+SUMIF(Position!$K$3:$K$20,Trades!D789,Position!$N$3:$N$20)</f>
        <v>0.7</v>
      </c>
      <c r="G789" s="13">
        <f t="shared" si="52"/>
        <v>0</v>
      </c>
      <c r="H789" s="11" t="str">
        <f t="shared" si="53"/>
        <v xml:space="preserve">minnesota </v>
      </c>
      <c r="I789" s="11">
        <f t="shared" si="50"/>
        <v>0</v>
      </c>
      <c r="J789" s="13">
        <f t="shared" si="51"/>
        <v>0</v>
      </c>
    </row>
    <row r="790" spans="1:10" x14ac:dyDescent="0.2">
      <c r="A790" s="14">
        <v>36474</v>
      </c>
      <c r="B790" s="15"/>
      <c r="C790" s="16">
        <v>0.2</v>
      </c>
      <c r="D790" s="17" t="s">
        <v>109</v>
      </c>
      <c r="E790" s="15" t="s">
        <v>59</v>
      </c>
      <c r="F790" s="12">
        <f>SUMIF(Position!$B$3:$B$21,Trades!D790,Position!$E$3:$E$21)+SUMIF(Position!$K$3:$K$20,Trades!D790,Position!$N$3:$N$20)</f>
        <v>3.5</v>
      </c>
      <c r="G790" s="13">
        <f t="shared" si="52"/>
        <v>0</v>
      </c>
      <c r="H790" s="11" t="str">
        <f t="shared" si="53"/>
        <v xml:space="preserve">denver </v>
      </c>
      <c r="I790" s="11">
        <f t="shared" si="50"/>
        <v>0</v>
      </c>
      <c r="J790" s="13">
        <f t="shared" si="51"/>
        <v>0</v>
      </c>
    </row>
    <row r="791" spans="1:10" x14ac:dyDescent="0.2">
      <c r="A791" s="14">
        <v>36475</v>
      </c>
      <c r="B791" s="15"/>
      <c r="C791" s="16">
        <v>3</v>
      </c>
      <c r="D791" s="17" t="s">
        <v>99</v>
      </c>
      <c r="E791" s="15" t="s">
        <v>59</v>
      </c>
      <c r="F791" s="12">
        <f>SUMIF(Position!$B$3:$B$21,Trades!D791,Position!$E$3:$E$21)+SUMIF(Position!$K$3:$K$20,Trades!D791,Position!$N$3:$N$20)</f>
        <v>1</v>
      </c>
      <c r="G791" s="13">
        <f t="shared" si="52"/>
        <v>0</v>
      </c>
      <c r="H791" s="11" t="str">
        <f t="shared" si="53"/>
        <v xml:space="preserve">miami </v>
      </c>
      <c r="I791" s="11">
        <f t="shared" si="50"/>
        <v>0</v>
      </c>
      <c r="J791" s="13">
        <f t="shared" si="51"/>
        <v>0</v>
      </c>
    </row>
    <row r="792" spans="1:10" x14ac:dyDescent="0.2">
      <c r="A792" s="14">
        <v>36479</v>
      </c>
      <c r="B792" s="15"/>
      <c r="C792" s="16">
        <v>7.25</v>
      </c>
      <c r="D792" s="17" t="s">
        <v>98</v>
      </c>
      <c r="E792" s="15" t="s">
        <v>59</v>
      </c>
      <c r="F792" s="12">
        <f>SUMIF(Position!$B$3:$B$21,Trades!D792,Position!$E$3:$E$21)+SUMIF(Position!$K$3:$K$20,Trades!D792,Position!$N$3:$N$20)</f>
        <v>0.5</v>
      </c>
      <c r="G792" s="13">
        <f t="shared" si="52"/>
        <v>0</v>
      </c>
      <c r="H792" s="11" t="str">
        <f t="shared" si="53"/>
        <v xml:space="preserve">jacksonville </v>
      </c>
      <c r="I792" s="11">
        <f t="shared" si="50"/>
        <v>0</v>
      </c>
      <c r="J792" s="13">
        <f t="shared" si="51"/>
        <v>0</v>
      </c>
    </row>
    <row r="793" spans="1:10" x14ac:dyDescent="0.2">
      <c r="A793" s="14">
        <v>36479</v>
      </c>
      <c r="B793" s="15"/>
      <c r="C793" s="16">
        <v>5.5</v>
      </c>
      <c r="D793" s="17" t="s">
        <v>131</v>
      </c>
      <c r="E793" s="15" t="s">
        <v>59</v>
      </c>
      <c r="F793" s="12">
        <f>SUMIF(Position!$B$3:$B$21,Trades!D793,Position!$E$3:$E$21)+SUMIF(Position!$K$3:$K$20,Trades!D793,Position!$N$3:$N$20)</f>
        <v>4.75</v>
      </c>
      <c r="G793" s="13">
        <f t="shared" si="52"/>
        <v>0</v>
      </c>
      <c r="H793" s="11" t="str">
        <f t="shared" si="53"/>
        <v xml:space="preserve">rams </v>
      </c>
      <c r="I793" s="11">
        <f t="shared" si="50"/>
        <v>0</v>
      </c>
      <c r="J793" s="13">
        <f t="shared" si="51"/>
        <v>0</v>
      </c>
    </row>
    <row r="794" spans="1:10" x14ac:dyDescent="0.2">
      <c r="A794" s="14">
        <v>36479</v>
      </c>
      <c r="B794" s="15"/>
      <c r="C794" s="16">
        <v>5.5</v>
      </c>
      <c r="D794" s="17" t="s">
        <v>131</v>
      </c>
      <c r="E794" s="15" t="s">
        <v>59</v>
      </c>
      <c r="F794" s="12">
        <f>SUMIF(Position!$B$3:$B$21,Trades!D794,Position!$E$3:$E$21)+SUMIF(Position!$K$3:$K$20,Trades!D794,Position!$N$3:$N$20)</f>
        <v>4.75</v>
      </c>
      <c r="G794" s="13">
        <f t="shared" si="52"/>
        <v>0</v>
      </c>
      <c r="H794" s="11" t="str">
        <f t="shared" si="53"/>
        <v xml:space="preserve">rams </v>
      </c>
      <c r="I794" s="11">
        <f t="shared" si="50"/>
        <v>0</v>
      </c>
      <c r="J794" s="13">
        <f t="shared" si="51"/>
        <v>0</v>
      </c>
    </row>
    <row r="795" spans="1:10" x14ac:dyDescent="0.2">
      <c r="A795" s="14">
        <v>36479</v>
      </c>
      <c r="B795" s="15"/>
      <c r="C795" s="16">
        <v>5.5</v>
      </c>
      <c r="D795" s="17" t="s">
        <v>131</v>
      </c>
      <c r="E795" s="15" t="s">
        <v>59</v>
      </c>
      <c r="F795" s="12">
        <f>SUMIF(Position!$B$3:$B$21,Trades!D795,Position!$E$3:$E$21)+SUMIF(Position!$K$3:$K$20,Trades!D795,Position!$N$3:$N$20)</f>
        <v>4.75</v>
      </c>
      <c r="G795" s="13">
        <f t="shared" si="52"/>
        <v>0</v>
      </c>
      <c r="H795" s="11" t="str">
        <f t="shared" si="53"/>
        <v xml:space="preserve">rams </v>
      </c>
      <c r="I795" s="11">
        <f t="shared" si="50"/>
        <v>0</v>
      </c>
      <c r="J795" s="13">
        <f t="shared" si="51"/>
        <v>0</v>
      </c>
    </row>
    <row r="796" spans="1:10" x14ac:dyDescent="0.2">
      <c r="A796" s="14">
        <v>32363</v>
      </c>
      <c r="B796" s="15"/>
      <c r="C796" s="16">
        <v>0.5</v>
      </c>
      <c r="D796" s="17" t="s">
        <v>110</v>
      </c>
      <c r="E796" s="15" t="s">
        <v>59</v>
      </c>
      <c r="F796" s="12">
        <f>SUMIF(Position!$B$3:$B$21,Trades!D796,Position!$E$3:$E$21)+SUMIF(Position!$K$3:$K$20,Trades!D796,Position!$N$3:$N$20)</f>
        <v>0</v>
      </c>
      <c r="G796" s="13">
        <f t="shared" si="52"/>
        <v>0</v>
      </c>
      <c r="H796" s="11" t="str">
        <f t="shared" si="53"/>
        <v xml:space="preserve">pats </v>
      </c>
      <c r="I796" s="11">
        <f t="shared" si="50"/>
        <v>0</v>
      </c>
      <c r="J796" s="13">
        <f t="shared" si="51"/>
        <v>0</v>
      </c>
    </row>
    <row r="797" spans="1:10" x14ac:dyDescent="0.2">
      <c r="A797" s="14">
        <v>36480</v>
      </c>
      <c r="B797" s="15"/>
      <c r="C797" s="16">
        <v>3.5</v>
      </c>
      <c r="D797" s="17" t="s">
        <v>100</v>
      </c>
      <c r="E797" s="15" t="s">
        <v>59</v>
      </c>
      <c r="F797" s="12">
        <f>SUMIF(Position!$B$3:$B$21,Trades!D797,Position!$E$3:$E$21)+SUMIF(Position!$K$3:$K$20,Trades!D797,Position!$N$3:$N$20)</f>
        <v>0.7</v>
      </c>
      <c r="G797" s="13">
        <f t="shared" si="52"/>
        <v>0</v>
      </c>
      <c r="H797" s="11" t="str">
        <f t="shared" si="53"/>
        <v xml:space="preserve">minnesota </v>
      </c>
      <c r="I797" s="11">
        <f t="shared" si="50"/>
        <v>0</v>
      </c>
      <c r="J797" s="13">
        <f t="shared" si="51"/>
        <v>0</v>
      </c>
    </row>
    <row r="798" spans="1:10" x14ac:dyDescent="0.2">
      <c r="A798" s="14">
        <v>36480</v>
      </c>
      <c r="B798" s="15"/>
      <c r="C798" s="16">
        <v>6.5</v>
      </c>
      <c r="D798" s="17" t="s">
        <v>98</v>
      </c>
      <c r="E798" s="15" t="s">
        <v>59</v>
      </c>
      <c r="F798" s="12">
        <f>SUMIF(Position!$B$3:$B$21,Trades!D798,Position!$E$3:$E$21)+SUMIF(Position!$K$3:$K$20,Trades!D798,Position!$N$3:$N$20)</f>
        <v>0.5</v>
      </c>
      <c r="G798" s="13">
        <f t="shared" si="52"/>
        <v>0</v>
      </c>
      <c r="H798" s="11" t="str">
        <f t="shared" si="53"/>
        <v xml:space="preserve">jacksonville </v>
      </c>
      <c r="I798" s="11">
        <f t="shared" si="50"/>
        <v>0</v>
      </c>
      <c r="J798" s="13">
        <f t="shared" si="51"/>
        <v>0</v>
      </c>
    </row>
    <row r="799" spans="1:10" x14ac:dyDescent="0.2">
      <c r="A799" s="14">
        <v>36480</v>
      </c>
      <c r="B799" s="15"/>
      <c r="C799" s="16">
        <v>1</v>
      </c>
      <c r="D799" s="17" t="s">
        <v>92</v>
      </c>
      <c r="E799" s="15" t="s">
        <v>59</v>
      </c>
      <c r="F799" s="12">
        <f>SUMIF(Position!$B$3:$B$21,Trades!D799,Position!$E$3:$E$21)+SUMIF(Position!$K$3:$K$20,Trades!D799,Position!$N$3:$N$20)</f>
        <v>0.125</v>
      </c>
      <c r="G799" s="13">
        <f t="shared" si="52"/>
        <v>0</v>
      </c>
      <c r="H799" s="11" t="str">
        <f t="shared" si="53"/>
        <v xml:space="preserve">washington </v>
      </c>
      <c r="I799" s="11">
        <f t="shared" si="50"/>
        <v>0</v>
      </c>
      <c r="J799" s="13">
        <f t="shared" si="51"/>
        <v>0</v>
      </c>
    </row>
    <row r="800" spans="1:10" x14ac:dyDescent="0.2">
      <c r="A800" s="14">
        <v>36480</v>
      </c>
      <c r="B800" s="15"/>
      <c r="C800" s="16">
        <v>0.5</v>
      </c>
      <c r="D800" s="17" t="s">
        <v>89</v>
      </c>
      <c r="E800" s="15" t="s">
        <v>59</v>
      </c>
      <c r="F800" s="12">
        <f>SUMIF(Position!$B$3:$B$21,Trades!D800,Position!$E$3:$E$21)+SUMIF(Position!$K$3:$K$20,Trades!D800,Position!$N$3:$N$20)</f>
        <v>0</v>
      </c>
      <c r="G800" s="13">
        <f t="shared" si="52"/>
        <v>0</v>
      </c>
      <c r="H800" s="11" t="str">
        <f t="shared" si="53"/>
        <v xml:space="preserve">dallas </v>
      </c>
      <c r="I800" s="11">
        <f t="shared" si="50"/>
        <v>0</v>
      </c>
      <c r="J800" s="13">
        <f t="shared" si="51"/>
        <v>0</v>
      </c>
    </row>
    <row r="801" spans="1:10" x14ac:dyDescent="0.2">
      <c r="A801" s="14">
        <v>36480</v>
      </c>
      <c r="B801" s="15"/>
      <c r="C801" s="16">
        <v>2</v>
      </c>
      <c r="D801" s="17" t="s">
        <v>99</v>
      </c>
      <c r="E801" s="15" t="s">
        <v>59</v>
      </c>
      <c r="F801" s="12">
        <f>SUMIF(Position!$B$3:$B$21,Trades!D801,Position!$E$3:$E$21)+SUMIF(Position!$K$3:$K$20,Trades!D801,Position!$N$3:$N$20)</f>
        <v>1</v>
      </c>
      <c r="G801" s="13">
        <f t="shared" si="52"/>
        <v>0</v>
      </c>
      <c r="H801" s="11" t="str">
        <f t="shared" si="53"/>
        <v xml:space="preserve">miami </v>
      </c>
      <c r="I801" s="11">
        <f t="shared" si="50"/>
        <v>0</v>
      </c>
      <c r="J801" s="13">
        <f t="shared" si="51"/>
        <v>0</v>
      </c>
    </row>
    <row r="802" spans="1:10" x14ac:dyDescent="0.2">
      <c r="A802" s="14">
        <v>36480</v>
      </c>
      <c r="B802" s="15"/>
      <c r="C802" s="16">
        <v>2</v>
      </c>
      <c r="D802" s="17" t="s">
        <v>97</v>
      </c>
      <c r="E802" s="15" t="s">
        <v>59</v>
      </c>
      <c r="F802" s="12">
        <f>SUMIF(Position!$B$3:$B$21,Trades!D802,Position!$E$3:$E$21)+SUMIF(Position!$K$3:$K$20,Trades!D802,Position!$N$3:$N$20)</f>
        <v>2.75</v>
      </c>
      <c r="G802" s="13">
        <f t="shared" si="52"/>
        <v>0</v>
      </c>
      <c r="H802" s="11" t="str">
        <f t="shared" si="53"/>
        <v xml:space="preserve">indianapolis </v>
      </c>
      <c r="I802" s="11">
        <f t="shared" si="50"/>
        <v>0</v>
      </c>
      <c r="J802" s="13">
        <f t="shared" si="51"/>
        <v>0</v>
      </c>
    </row>
    <row r="803" spans="1:10" x14ac:dyDescent="0.2">
      <c r="A803" s="14">
        <v>36480</v>
      </c>
      <c r="B803" s="15"/>
      <c r="C803" s="16">
        <v>6</v>
      </c>
      <c r="D803" s="17" t="s">
        <v>98</v>
      </c>
      <c r="E803" s="15" t="s">
        <v>59</v>
      </c>
      <c r="F803" s="12">
        <f>SUMIF(Position!$B$3:$B$21,Trades!D803,Position!$E$3:$E$21)+SUMIF(Position!$K$3:$K$20,Trades!D803,Position!$N$3:$N$20)</f>
        <v>0.5</v>
      </c>
      <c r="G803" s="13">
        <f t="shared" si="52"/>
        <v>0</v>
      </c>
      <c r="H803" s="11" t="str">
        <f t="shared" si="53"/>
        <v xml:space="preserve">jacksonville </v>
      </c>
      <c r="I803" s="11">
        <f t="shared" si="50"/>
        <v>0</v>
      </c>
      <c r="J803" s="13">
        <f t="shared" si="51"/>
        <v>0</v>
      </c>
    </row>
    <row r="804" spans="1:10" x14ac:dyDescent="0.2">
      <c r="A804" s="14">
        <v>36480</v>
      </c>
      <c r="B804" s="15"/>
      <c r="C804" s="16">
        <v>2</v>
      </c>
      <c r="D804" s="17" t="s">
        <v>107</v>
      </c>
      <c r="E804" s="15" t="s">
        <v>59</v>
      </c>
      <c r="F804" s="12">
        <f>SUMIF(Position!$B$3:$B$21,Trades!D804,Position!$E$3:$E$21)+SUMIF(Position!$K$3:$K$20,Trades!D804,Position!$N$3:$N$20)</f>
        <v>0</v>
      </c>
      <c r="G804" s="13">
        <f t="shared" si="52"/>
        <v>0</v>
      </c>
      <c r="H804" s="11" t="str">
        <f t="shared" si="53"/>
        <v xml:space="preserve">buffalo </v>
      </c>
      <c r="I804" s="11">
        <f t="shared" si="50"/>
        <v>0</v>
      </c>
      <c r="J804" s="13">
        <f t="shared" si="51"/>
        <v>0</v>
      </c>
    </row>
    <row r="805" spans="1:10" x14ac:dyDescent="0.2">
      <c r="A805" s="14">
        <v>36480</v>
      </c>
      <c r="B805" s="15"/>
      <c r="C805" s="16">
        <v>2</v>
      </c>
      <c r="D805" s="17" t="s">
        <v>99</v>
      </c>
      <c r="E805" s="15" t="s">
        <v>59</v>
      </c>
      <c r="F805" s="12">
        <f>SUMIF(Position!$B$3:$B$21,Trades!D805,Position!$E$3:$E$21)+SUMIF(Position!$K$3:$K$20,Trades!D805,Position!$N$3:$N$20)</f>
        <v>1</v>
      </c>
      <c r="G805" s="13">
        <f t="shared" si="52"/>
        <v>0</v>
      </c>
      <c r="H805" s="11" t="str">
        <f t="shared" si="53"/>
        <v xml:space="preserve">miami </v>
      </c>
      <c r="I805" s="11">
        <f t="shared" si="50"/>
        <v>0</v>
      </c>
      <c r="J805" s="13">
        <f t="shared" si="51"/>
        <v>0</v>
      </c>
    </row>
    <row r="806" spans="1:10" x14ac:dyDescent="0.2">
      <c r="A806" s="14">
        <v>36480</v>
      </c>
      <c r="B806" s="15"/>
      <c r="C806" s="16">
        <v>2</v>
      </c>
      <c r="D806" s="17" t="s">
        <v>97</v>
      </c>
      <c r="E806" s="15" t="s">
        <v>59</v>
      </c>
      <c r="F806" s="12">
        <f>SUMIF(Position!$B$3:$B$21,Trades!D806,Position!$E$3:$E$21)+SUMIF(Position!$K$3:$K$20,Trades!D806,Position!$N$3:$N$20)</f>
        <v>2.75</v>
      </c>
      <c r="G806" s="13">
        <f t="shared" si="52"/>
        <v>0</v>
      </c>
      <c r="H806" s="11" t="str">
        <f t="shared" si="53"/>
        <v xml:space="preserve">indianapolis </v>
      </c>
      <c r="I806" s="11">
        <f t="shared" si="50"/>
        <v>0</v>
      </c>
      <c r="J806" s="13">
        <f t="shared" si="51"/>
        <v>0</v>
      </c>
    </row>
    <row r="807" spans="1:10" x14ac:dyDescent="0.2">
      <c r="A807" s="14">
        <v>36480</v>
      </c>
      <c r="B807" s="15"/>
      <c r="C807" s="16">
        <v>0.9</v>
      </c>
      <c r="D807" s="17" t="s">
        <v>92</v>
      </c>
      <c r="E807" s="15" t="s">
        <v>59</v>
      </c>
      <c r="F807" s="12">
        <f>SUMIF(Position!$B$3:$B$21,Trades!D807,Position!$E$3:$E$21)+SUMIF(Position!$K$3:$K$20,Trades!D807,Position!$N$3:$N$20)</f>
        <v>0.125</v>
      </c>
      <c r="G807" s="13">
        <f t="shared" si="52"/>
        <v>0</v>
      </c>
      <c r="H807" s="11" t="str">
        <f t="shared" si="53"/>
        <v xml:space="preserve">washington </v>
      </c>
      <c r="I807" s="11">
        <f t="shared" si="50"/>
        <v>0</v>
      </c>
      <c r="J807" s="13">
        <f t="shared" si="51"/>
        <v>0</v>
      </c>
    </row>
    <row r="808" spans="1:10" x14ac:dyDescent="0.2">
      <c r="A808" s="14">
        <v>36480</v>
      </c>
      <c r="B808" s="15"/>
      <c r="C808" s="16">
        <v>2.15</v>
      </c>
      <c r="D808" s="17" t="s">
        <v>112</v>
      </c>
      <c r="E808" s="15" t="s">
        <v>59</v>
      </c>
      <c r="F808" s="12">
        <f>SUMIF(Position!$B$3:$B$21,Trades!D808,Position!$E$3:$E$21)+SUMIF(Position!$K$3:$K$20,Trades!D808,Position!$N$3:$N$20)</f>
        <v>1.625</v>
      </c>
      <c r="G808" s="13">
        <f t="shared" si="52"/>
        <v>0</v>
      </c>
      <c r="H808" s="11" t="str">
        <f t="shared" si="53"/>
        <v xml:space="preserve">tennessee </v>
      </c>
      <c r="I808" s="11">
        <f t="shared" si="50"/>
        <v>0</v>
      </c>
      <c r="J808" s="13">
        <f t="shared" si="51"/>
        <v>0</v>
      </c>
    </row>
    <row r="809" spans="1:10" x14ac:dyDescent="0.2">
      <c r="A809" s="14">
        <v>36480</v>
      </c>
      <c r="B809" s="15"/>
      <c r="C809" s="16">
        <v>0.6</v>
      </c>
      <c r="D809" s="17" t="s">
        <v>110</v>
      </c>
      <c r="E809" s="15" t="s">
        <v>59</v>
      </c>
      <c r="F809" s="12">
        <f>SUMIF(Position!$B$3:$B$21,Trades!D809,Position!$E$3:$E$21)+SUMIF(Position!$K$3:$K$20,Trades!D809,Position!$N$3:$N$20)</f>
        <v>0</v>
      </c>
      <c r="G809" s="13">
        <f t="shared" si="52"/>
        <v>0</v>
      </c>
      <c r="H809" s="11" t="str">
        <f t="shared" si="53"/>
        <v xml:space="preserve">pats </v>
      </c>
      <c r="I809" s="11">
        <f t="shared" si="50"/>
        <v>0</v>
      </c>
      <c r="J809" s="13">
        <f t="shared" si="51"/>
        <v>0</v>
      </c>
    </row>
    <row r="810" spans="1:10" x14ac:dyDescent="0.2">
      <c r="A810" s="14">
        <v>36480</v>
      </c>
      <c r="B810" s="15"/>
      <c r="C810" s="16">
        <v>2.25</v>
      </c>
      <c r="D810" s="17" t="s">
        <v>112</v>
      </c>
      <c r="E810" s="15" t="s">
        <v>59</v>
      </c>
      <c r="F810" s="12">
        <f>SUMIF(Position!$B$3:$B$21,Trades!D810,Position!$E$3:$E$21)+SUMIF(Position!$K$3:$K$20,Trades!D810,Position!$N$3:$N$20)</f>
        <v>1.625</v>
      </c>
      <c r="G810" s="13">
        <f t="shared" si="52"/>
        <v>0</v>
      </c>
      <c r="H810" s="11" t="str">
        <f t="shared" si="53"/>
        <v xml:space="preserve">tennessee </v>
      </c>
      <c r="I810" s="11">
        <f t="shared" si="50"/>
        <v>0</v>
      </c>
      <c r="J810" s="13">
        <f t="shared" si="51"/>
        <v>0</v>
      </c>
    </row>
    <row r="811" spans="1:10" x14ac:dyDescent="0.2">
      <c r="A811" s="14">
        <v>36480</v>
      </c>
      <c r="B811" s="15"/>
      <c r="C811" s="16">
        <v>0.5</v>
      </c>
      <c r="D811" s="17" t="s">
        <v>110</v>
      </c>
      <c r="E811" s="15" t="s">
        <v>59</v>
      </c>
      <c r="F811" s="12">
        <f>SUMIF(Position!$B$3:$B$21,Trades!D811,Position!$E$3:$E$21)+SUMIF(Position!$K$3:$K$20,Trades!D811,Position!$N$3:$N$20)</f>
        <v>0</v>
      </c>
      <c r="G811" s="13">
        <f t="shared" si="52"/>
        <v>0</v>
      </c>
      <c r="H811" s="11" t="str">
        <f t="shared" si="53"/>
        <v xml:space="preserve">pats </v>
      </c>
      <c r="I811" s="11">
        <f t="shared" si="50"/>
        <v>0</v>
      </c>
      <c r="J811" s="13">
        <f t="shared" si="51"/>
        <v>0</v>
      </c>
    </row>
    <row r="812" spans="1:10" x14ac:dyDescent="0.2">
      <c r="A812" s="14">
        <v>36480</v>
      </c>
      <c r="B812" s="15"/>
      <c r="C812" s="16">
        <v>1.75</v>
      </c>
      <c r="D812" s="17" t="s">
        <v>102</v>
      </c>
      <c r="E812" s="15" t="s">
        <v>59</v>
      </c>
      <c r="F812" s="12">
        <f>SUMIF(Position!$B$3:$B$21,Trades!D812,Position!$E$3:$E$21)+SUMIF(Position!$K$3:$K$20,Trades!D812,Position!$N$3:$N$20)</f>
        <v>0</v>
      </c>
      <c r="G812" s="13">
        <f t="shared" si="52"/>
        <v>0</v>
      </c>
      <c r="H812" s="11" t="str">
        <f t="shared" si="53"/>
        <v xml:space="preserve">seattle </v>
      </c>
      <c r="I812" s="11">
        <f t="shared" si="50"/>
        <v>0</v>
      </c>
      <c r="J812" s="13">
        <f t="shared" si="51"/>
        <v>0</v>
      </c>
    </row>
    <row r="813" spans="1:10" x14ac:dyDescent="0.2">
      <c r="A813" s="14">
        <v>36481</v>
      </c>
      <c r="B813" s="15"/>
      <c r="C813" s="16">
        <v>0.75</v>
      </c>
      <c r="D813" s="17" t="s">
        <v>101</v>
      </c>
      <c r="E813" s="15" t="s">
        <v>59</v>
      </c>
      <c r="F813" s="12">
        <f>SUMIF(Position!$B$3:$B$21,Trades!D813,Position!$E$3:$E$21)+SUMIF(Position!$K$3:$K$20,Trades!D813,Position!$N$3:$N$20)</f>
        <v>1.125</v>
      </c>
      <c r="G813" s="13">
        <f t="shared" si="52"/>
        <v>0</v>
      </c>
      <c r="H813" s="11" t="str">
        <f t="shared" si="53"/>
        <v xml:space="preserve">packers </v>
      </c>
      <c r="I813" s="11">
        <f t="shared" si="50"/>
        <v>0</v>
      </c>
      <c r="J813" s="13">
        <f t="shared" si="51"/>
        <v>0</v>
      </c>
    </row>
    <row r="814" spans="1:10" x14ac:dyDescent="0.2">
      <c r="A814" s="14">
        <v>36481</v>
      </c>
      <c r="B814" s="15"/>
      <c r="C814" s="16">
        <v>0.75</v>
      </c>
      <c r="D814" s="17" t="s">
        <v>85</v>
      </c>
      <c r="E814" s="15" t="s">
        <v>59</v>
      </c>
      <c r="F814" s="12">
        <f>SUMIF(Position!$B$3:$B$21,Trades!D814,Position!$E$3:$E$21)+SUMIF(Position!$K$3:$K$20,Trades!D814,Position!$N$3:$N$20)</f>
        <v>3.25</v>
      </c>
      <c r="G814" s="13">
        <f t="shared" si="52"/>
        <v>0</v>
      </c>
      <c r="H814" s="11" t="str">
        <f t="shared" si="53"/>
        <v xml:space="preserve">bucks </v>
      </c>
      <c r="I814" s="11">
        <f t="shared" si="50"/>
        <v>0</v>
      </c>
      <c r="J814" s="13">
        <f t="shared" si="51"/>
        <v>0</v>
      </c>
    </row>
    <row r="815" spans="1:10" x14ac:dyDescent="0.2">
      <c r="A815" s="14">
        <v>36481</v>
      </c>
      <c r="B815" s="15"/>
      <c r="C815" s="16">
        <v>2</v>
      </c>
      <c r="D815" s="17" t="s">
        <v>107</v>
      </c>
      <c r="E815" s="15" t="s">
        <v>59</v>
      </c>
      <c r="F815" s="12">
        <f>SUMIF(Position!$B$3:$B$21,Trades!D815,Position!$E$3:$E$21)+SUMIF(Position!$K$3:$K$20,Trades!D815,Position!$N$3:$N$20)</f>
        <v>0</v>
      </c>
      <c r="G815" s="13">
        <f t="shared" si="52"/>
        <v>0</v>
      </c>
      <c r="H815" s="11" t="str">
        <f t="shared" si="53"/>
        <v xml:space="preserve">buffalo </v>
      </c>
      <c r="I815" s="11">
        <f t="shared" si="50"/>
        <v>0</v>
      </c>
      <c r="J815" s="13">
        <f t="shared" si="51"/>
        <v>0</v>
      </c>
    </row>
    <row r="816" spans="1:10" x14ac:dyDescent="0.2">
      <c r="A816" s="14">
        <v>36481</v>
      </c>
      <c r="B816" s="15"/>
      <c r="C816" s="16">
        <v>1.75</v>
      </c>
      <c r="D816" s="17" t="s">
        <v>112</v>
      </c>
      <c r="E816" s="15" t="s">
        <v>59</v>
      </c>
      <c r="F816" s="12">
        <f>SUMIF(Position!$B$3:$B$21,Trades!D816,Position!$E$3:$E$21)+SUMIF(Position!$K$3:$K$20,Trades!D816,Position!$N$3:$N$20)</f>
        <v>1.625</v>
      </c>
      <c r="G816" s="13">
        <f t="shared" si="52"/>
        <v>0</v>
      </c>
      <c r="H816" s="11" t="str">
        <f t="shared" si="53"/>
        <v xml:space="preserve">tennessee </v>
      </c>
      <c r="I816" s="11">
        <f t="shared" si="50"/>
        <v>0</v>
      </c>
      <c r="J816" s="13">
        <f t="shared" si="51"/>
        <v>0</v>
      </c>
    </row>
    <row r="817" spans="1:10" x14ac:dyDescent="0.2">
      <c r="A817" s="14">
        <v>36481</v>
      </c>
      <c r="B817" s="15"/>
      <c r="C817" s="16">
        <v>0.9</v>
      </c>
      <c r="D817" s="17" t="s">
        <v>90</v>
      </c>
      <c r="E817" s="15" t="s">
        <v>59</v>
      </c>
      <c r="F817" s="12">
        <f>SUMIF(Position!$B$3:$B$21,Trades!D817,Position!$E$3:$E$21)+SUMIF(Position!$K$3:$K$20,Trades!D817,Position!$N$3:$N$20)</f>
        <v>0</v>
      </c>
      <c r="G817" s="13">
        <f t="shared" si="52"/>
        <v>0</v>
      </c>
      <c r="H817" s="11" t="str">
        <f t="shared" si="53"/>
        <v xml:space="preserve">detroit </v>
      </c>
      <c r="I817" s="11">
        <f t="shared" si="50"/>
        <v>0</v>
      </c>
      <c r="J817" s="13">
        <f t="shared" si="51"/>
        <v>0</v>
      </c>
    </row>
    <row r="818" spans="1:10" x14ac:dyDescent="0.2">
      <c r="A818" s="14">
        <v>36481</v>
      </c>
      <c r="B818" s="15"/>
      <c r="C818" s="16">
        <v>1.75</v>
      </c>
      <c r="D818" s="17" t="s">
        <v>107</v>
      </c>
      <c r="E818" s="15" t="s">
        <v>59</v>
      </c>
      <c r="F818" s="12">
        <f>SUMIF(Position!$B$3:$B$21,Trades!D818,Position!$E$3:$E$21)+SUMIF(Position!$K$3:$K$20,Trades!D818,Position!$N$3:$N$20)</f>
        <v>0</v>
      </c>
      <c r="G818" s="13">
        <f t="shared" si="52"/>
        <v>0</v>
      </c>
      <c r="H818" s="11" t="str">
        <f t="shared" si="53"/>
        <v xml:space="preserve">buffalo </v>
      </c>
      <c r="I818" s="11">
        <f t="shared" si="50"/>
        <v>0</v>
      </c>
      <c r="J818" s="13">
        <f t="shared" si="51"/>
        <v>0</v>
      </c>
    </row>
    <row r="819" spans="1:10" x14ac:dyDescent="0.2">
      <c r="A819" s="14">
        <v>36481</v>
      </c>
      <c r="B819" s="15"/>
      <c r="C819" s="16">
        <v>1.75</v>
      </c>
      <c r="D819" s="17" t="s">
        <v>97</v>
      </c>
      <c r="E819" s="15" t="s">
        <v>59</v>
      </c>
      <c r="F819" s="12">
        <f>SUMIF(Position!$B$3:$B$21,Trades!D819,Position!$E$3:$E$21)+SUMIF(Position!$K$3:$K$20,Trades!D819,Position!$N$3:$N$20)</f>
        <v>2.75</v>
      </c>
      <c r="G819" s="13">
        <f t="shared" si="52"/>
        <v>0</v>
      </c>
      <c r="H819" s="11" t="str">
        <f t="shared" si="53"/>
        <v xml:space="preserve">indianapolis </v>
      </c>
      <c r="I819" s="11">
        <f t="shared" si="50"/>
        <v>0</v>
      </c>
      <c r="J819" s="13">
        <f t="shared" si="51"/>
        <v>0</v>
      </c>
    </row>
    <row r="820" spans="1:10" x14ac:dyDescent="0.2">
      <c r="A820" s="14">
        <v>36481</v>
      </c>
      <c r="B820" s="15"/>
      <c r="C820" s="16">
        <v>3.65</v>
      </c>
      <c r="D820" s="17" t="s">
        <v>100</v>
      </c>
      <c r="E820" s="15" t="s">
        <v>59</v>
      </c>
      <c r="F820" s="12">
        <f>SUMIF(Position!$B$3:$B$21,Trades!D820,Position!$E$3:$E$21)+SUMIF(Position!$K$3:$K$20,Trades!D820,Position!$N$3:$N$20)</f>
        <v>0.7</v>
      </c>
      <c r="G820" s="13">
        <f t="shared" si="52"/>
        <v>0</v>
      </c>
      <c r="H820" s="11" t="str">
        <f t="shared" si="53"/>
        <v xml:space="preserve">minnesota </v>
      </c>
      <c r="I820" s="11">
        <f t="shared" si="50"/>
        <v>0</v>
      </c>
      <c r="J820" s="13">
        <f t="shared" si="51"/>
        <v>0</v>
      </c>
    </row>
    <row r="821" spans="1:10" x14ac:dyDescent="0.2">
      <c r="A821" s="14">
        <v>36481</v>
      </c>
      <c r="B821" s="15"/>
      <c r="C821" s="16">
        <v>1.85</v>
      </c>
      <c r="D821" s="17" t="s">
        <v>112</v>
      </c>
      <c r="E821" s="15" t="s">
        <v>59</v>
      </c>
      <c r="F821" s="12">
        <f>SUMIF(Position!$B$3:$B$21,Trades!D821,Position!$E$3:$E$21)+SUMIF(Position!$K$3:$K$20,Trades!D821,Position!$N$3:$N$20)</f>
        <v>1.625</v>
      </c>
      <c r="G821" s="13">
        <f t="shared" si="52"/>
        <v>0</v>
      </c>
      <c r="H821" s="11" t="str">
        <f t="shared" si="53"/>
        <v xml:space="preserve">tennessee </v>
      </c>
      <c r="I821" s="11">
        <f t="shared" si="50"/>
        <v>0</v>
      </c>
      <c r="J821" s="13">
        <f t="shared" si="51"/>
        <v>0</v>
      </c>
    </row>
    <row r="822" spans="1:10" x14ac:dyDescent="0.2">
      <c r="A822" s="14">
        <v>36481</v>
      </c>
      <c r="B822" s="15"/>
      <c r="C822" s="16">
        <v>5.5</v>
      </c>
      <c r="D822" s="17" t="s">
        <v>131</v>
      </c>
      <c r="E822" s="15" t="s">
        <v>59</v>
      </c>
      <c r="F822" s="12">
        <f>SUMIF(Position!$B$3:$B$21,Trades!D822,Position!$E$3:$E$21)+SUMIF(Position!$K$3:$K$20,Trades!D822,Position!$N$3:$N$20)</f>
        <v>4.75</v>
      </c>
      <c r="G822" s="13">
        <f t="shared" si="52"/>
        <v>0</v>
      </c>
      <c r="H822" s="11" t="str">
        <f t="shared" si="53"/>
        <v xml:space="preserve">rams </v>
      </c>
      <c r="I822" s="11">
        <f t="shared" si="50"/>
        <v>0</v>
      </c>
      <c r="J822" s="13">
        <f t="shared" si="51"/>
        <v>0</v>
      </c>
    </row>
    <row r="823" spans="1:10" x14ac:dyDescent="0.2">
      <c r="A823" s="14">
        <v>36484</v>
      </c>
      <c r="B823" s="15"/>
      <c r="C823" s="16">
        <v>2</v>
      </c>
      <c r="D823" s="17" t="s">
        <v>99</v>
      </c>
      <c r="E823" s="15" t="s">
        <v>59</v>
      </c>
      <c r="F823" s="12">
        <f>SUMIF(Position!$B$3:$B$21,Trades!D823,Position!$E$3:$E$21)+SUMIF(Position!$K$3:$K$20,Trades!D823,Position!$N$3:$N$20)</f>
        <v>1</v>
      </c>
      <c r="G823" s="13">
        <f t="shared" si="52"/>
        <v>0</v>
      </c>
      <c r="H823" s="11" t="str">
        <f t="shared" si="53"/>
        <v xml:space="preserve">miami </v>
      </c>
      <c r="I823" s="11">
        <f t="shared" si="50"/>
        <v>0</v>
      </c>
      <c r="J823" s="13">
        <f t="shared" si="51"/>
        <v>0</v>
      </c>
    </row>
    <row r="824" spans="1:10" x14ac:dyDescent="0.2">
      <c r="A824" s="14">
        <v>36484</v>
      </c>
      <c r="B824" s="15"/>
      <c r="C824" s="16">
        <v>1.5</v>
      </c>
      <c r="D824" s="17" t="s">
        <v>112</v>
      </c>
      <c r="E824" s="15" t="s">
        <v>59</v>
      </c>
      <c r="F824" s="12">
        <f>SUMIF(Position!$B$3:$B$21,Trades!D824,Position!$E$3:$E$21)+SUMIF(Position!$K$3:$K$20,Trades!D824,Position!$N$3:$N$20)</f>
        <v>1.625</v>
      </c>
      <c r="G824" s="13">
        <f t="shared" si="52"/>
        <v>0</v>
      </c>
      <c r="H824" s="11" t="str">
        <f t="shared" si="53"/>
        <v xml:space="preserve">tennessee </v>
      </c>
      <c r="I824" s="11">
        <f t="shared" si="50"/>
        <v>0</v>
      </c>
      <c r="J824" s="13">
        <f t="shared" si="51"/>
        <v>0</v>
      </c>
    </row>
    <row r="825" spans="1:10" x14ac:dyDescent="0.2">
      <c r="A825" s="14">
        <v>36485</v>
      </c>
      <c r="B825" s="15"/>
      <c r="C825" s="16">
        <v>0.04</v>
      </c>
      <c r="D825" s="17" t="s">
        <v>95</v>
      </c>
      <c r="E825" s="15" t="s">
        <v>59</v>
      </c>
      <c r="F825" s="12">
        <f>SUMIF(Position!$B$3:$B$21,Trades!D825,Position!$E$3:$E$21)+SUMIF(Position!$K$3:$K$20,Trades!D825,Position!$N$3:$N$20)</f>
        <v>0</v>
      </c>
      <c r="G825" s="13">
        <f t="shared" si="52"/>
        <v>0</v>
      </c>
      <c r="H825" s="11" t="str">
        <f t="shared" si="53"/>
        <v xml:space="preserve">chicago </v>
      </c>
      <c r="I825" s="11">
        <f t="shared" si="50"/>
        <v>0</v>
      </c>
      <c r="J825" s="13">
        <f t="shared" si="51"/>
        <v>0</v>
      </c>
    </row>
    <row r="826" spans="1:10" x14ac:dyDescent="0.2">
      <c r="A826" s="14">
        <v>36485</v>
      </c>
      <c r="B826" s="15"/>
      <c r="C826" s="16">
        <v>0.75</v>
      </c>
      <c r="D826" s="17" t="s">
        <v>89</v>
      </c>
      <c r="E826" s="15" t="s">
        <v>59</v>
      </c>
      <c r="F826" s="12">
        <f>SUMIF(Position!$B$3:$B$21,Trades!D826,Position!$E$3:$E$21)+SUMIF(Position!$K$3:$K$20,Trades!D826,Position!$N$3:$N$20)</f>
        <v>0</v>
      </c>
      <c r="G826" s="13">
        <f t="shared" si="52"/>
        <v>0</v>
      </c>
      <c r="H826" s="11" t="str">
        <f t="shared" si="53"/>
        <v xml:space="preserve">dallas </v>
      </c>
      <c r="I826" s="11">
        <f t="shared" si="50"/>
        <v>0</v>
      </c>
      <c r="J826" s="13">
        <f t="shared" si="51"/>
        <v>0</v>
      </c>
    </row>
    <row r="827" spans="1:10" x14ac:dyDescent="0.2">
      <c r="A827" s="14">
        <v>36485</v>
      </c>
      <c r="B827" s="15"/>
      <c r="C827" s="16">
        <v>0</v>
      </c>
      <c r="D827" s="17" t="s">
        <v>82</v>
      </c>
      <c r="E827" s="15" t="s">
        <v>59</v>
      </c>
      <c r="F827" s="12">
        <f>SUMIF(Position!$B$3:$B$21,Trades!D827,Position!$E$3:$E$21)+SUMIF(Position!$K$3:$K$20,Trades!D827,Position!$N$3:$N$20)</f>
        <v>0</v>
      </c>
      <c r="G827" s="13">
        <f t="shared" si="52"/>
        <v>0</v>
      </c>
      <c r="H827" s="11" t="str">
        <f t="shared" si="53"/>
        <v xml:space="preserve">arizona </v>
      </c>
      <c r="I827" s="11">
        <f t="shared" si="50"/>
        <v>0</v>
      </c>
      <c r="J827" s="13">
        <f t="shared" si="51"/>
        <v>0</v>
      </c>
    </row>
    <row r="828" spans="1:10" x14ac:dyDescent="0.2">
      <c r="A828" s="14">
        <v>36485</v>
      </c>
      <c r="B828" s="15"/>
      <c r="C828" s="16">
        <v>0</v>
      </c>
      <c r="D828" s="17" t="s">
        <v>117</v>
      </c>
      <c r="E828" s="15" t="s">
        <v>59</v>
      </c>
      <c r="F828" s="12">
        <f>SUMIF(Position!$B$3:$B$21,Trades!D828,Position!$E$3:$E$21)+SUMIF(Position!$K$3:$K$20,Trades!D828,Position!$N$3:$N$20)</f>
        <v>1.125</v>
      </c>
      <c r="G828" s="13">
        <f t="shared" si="52"/>
        <v>0</v>
      </c>
      <c r="H828" s="11" t="str">
        <f t="shared" si="53"/>
        <v xml:space="preserve">philadelphia </v>
      </c>
      <c r="I828" s="11">
        <f t="shared" si="50"/>
        <v>0</v>
      </c>
      <c r="J828" s="13">
        <f t="shared" si="51"/>
        <v>0</v>
      </c>
    </row>
    <row r="829" spans="1:10" x14ac:dyDescent="0.2">
      <c r="A829" s="14">
        <v>36485</v>
      </c>
      <c r="B829" s="15"/>
      <c r="C829" s="16">
        <v>0</v>
      </c>
      <c r="D829" s="17" t="s">
        <v>91</v>
      </c>
      <c r="E829" s="15" t="s">
        <v>59</v>
      </c>
      <c r="F829" s="12">
        <f>SUMIF(Position!$B$3:$B$21,Trades!D829,Position!$E$3:$E$21)+SUMIF(Position!$K$3:$K$20,Trades!D829,Position!$N$3:$N$20)</f>
        <v>0.5</v>
      </c>
      <c r="G829" s="13">
        <f t="shared" si="52"/>
        <v>0</v>
      </c>
      <c r="H829" s="11" t="str">
        <f t="shared" si="53"/>
        <v xml:space="preserve">giants </v>
      </c>
      <c r="I829" s="11">
        <f t="shared" si="50"/>
        <v>0</v>
      </c>
      <c r="J829" s="13">
        <f t="shared" si="51"/>
        <v>0</v>
      </c>
    </row>
    <row r="830" spans="1:10" x14ac:dyDescent="0.2">
      <c r="A830" s="14">
        <v>36485</v>
      </c>
      <c r="B830" s="15"/>
      <c r="C830" s="16">
        <v>0.5</v>
      </c>
      <c r="D830" s="17" t="s">
        <v>89</v>
      </c>
      <c r="E830" s="15" t="s">
        <v>59</v>
      </c>
      <c r="F830" s="12">
        <f>SUMIF(Position!$B$3:$B$21,Trades!D830,Position!$E$3:$E$21)+SUMIF(Position!$K$3:$K$20,Trades!D830,Position!$N$3:$N$20)</f>
        <v>0</v>
      </c>
      <c r="G830" s="13">
        <f t="shared" si="52"/>
        <v>0</v>
      </c>
      <c r="H830" s="11" t="str">
        <f t="shared" si="53"/>
        <v xml:space="preserve">dallas </v>
      </c>
      <c r="I830" s="11">
        <f t="shared" si="50"/>
        <v>0</v>
      </c>
      <c r="J830" s="13">
        <f t="shared" si="51"/>
        <v>0</v>
      </c>
    </row>
    <row r="831" spans="1:10" x14ac:dyDescent="0.2">
      <c r="A831" s="14">
        <v>36485</v>
      </c>
      <c r="B831" s="15"/>
      <c r="C831" s="16">
        <v>1.25</v>
      </c>
      <c r="D831" s="17" t="s">
        <v>92</v>
      </c>
      <c r="E831" s="15" t="s">
        <v>59</v>
      </c>
      <c r="F831" s="12">
        <f>SUMIF(Position!$B$3:$B$21,Trades!D831,Position!$E$3:$E$21)+SUMIF(Position!$K$3:$K$20,Trades!D831,Position!$N$3:$N$20)</f>
        <v>0.125</v>
      </c>
      <c r="G831" s="13">
        <f t="shared" si="52"/>
        <v>0</v>
      </c>
      <c r="H831" s="11" t="str">
        <f t="shared" si="53"/>
        <v xml:space="preserve">washington </v>
      </c>
      <c r="I831" s="11">
        <f t="shared" si="50"/>
        <v>0</v>
      </c>
      <c r="J831" s="13">
        <f t="shared" si="51"/>
        <v>0</v>
      </c>
    </row>
    <row r="832" spans="1:10" x14ac:dyDescent="0.2">
      <c r="A832" s="14">
        <v>36485</v>
      </c>
      <c r="B832" s="15"/>
      <c r="C832" s="16">
        <v>0</v>
      </c>
      <c r="D832" s="17" t="s">
        <v>117</v>
      </c>
      <c r="E832" s="15" t="s">
        <v>59</v>
      </c>
      <c r="F832" s="12">
        <f>SUMIF(Position!$B$3:$B$21,Trades!D832,Position!$E$3:$E$21)+SUMIF(Position!$K$3:$K$20,Trades!D832,Position!$N$3:$N$20)</f>
        <v>1.125</v>
      </c>
      <c r="G832" s="13">
        <f t="shared" si="52"/>
        <v>0</v>
      </c>
      <c r="H832" s="11" t="str">
        <f t="shared" si="53"/>
        <v xml:space="preserve">philadelphia </v>
      </c>
      <c r="I832" s="11">
        <f t="shared" si="50"/>
        <v>0</v>
      </c>
      <c r="J832" s="13">
        <f t="shared" si="51"/>
        <v>0</v>
      </c>
    </row>
    <row r="833" spans="1:10" x14ac:dyDescent="0.2">
      <c r="A833" s="14">
        <v>36485</v>
      </c>
      <c r="B833" s="15"/>
      <c r="C833" s="16">
        <v>0</v>
      </c>
      <c r="D833" s="17" t="s">
        <v>82</v>
      </c>
      <c r="E833" s="15" t="s">
        <v>59</v>
      </c>
      <c r="F833" s="12">
        <f>SUMIF(Position!$B$3:$B$21,Trades!D833,Position!$E$3:$E$21)+SUMIF(Position!$K$3:$K$20,Trades!D833,Position!$N$3:$N$20)</f>
        <v>0</v>
      </c>
      <c r="G833" s="13">
        <f t="shared" si="52"/>
        <v>0</v>
      </c>
      <c r="H833" s="11" t="str">
        <f t="shared" si="53"/>
        <v xml:space="preserve">arizona </v>
      </c>
      <c r="I833" s="11">
        <f t="shared" si="50"/>
        <v>0</v>
      </c>
      <c r="J833" s="13">
        <f t="shared" si="51"/>
        <v>0</v>
      </c>
    </row>
    <row r="834" spans="1:10" x14ac:dyDescent="0.2">
      <c r="A834" s="14">
        <v>36485</v>
      </c>
      <c r="B834" s="15"/>
      <c r="C834" s="16">
        <v>0</v>
      </c>
      <c r="D834" s="17" t="s">
        <v>91</v>
      </c>
      <c r="E834" s="15" t="s">
        <v>59</v>
      </c>
      <c r="F834" s="12">
        <f>SUMIF(Position!$B$3:$B$21,Trades!D834,Position!$E$3:$E$21)+SUMIF(Position!$K$3:$K$20,Trades!D834,Position!$N$3:$N$20)</f>
        <v>0.5</v>
      </c>
      <c r="G834" s="13">
        <f t="shared" si="52"/>
        <v>0</v>
      </c>
      <c r="H834" s="11" t="str">
        <f t="shared" si="53"/>
        <v xml:space="preserve">giants </v>
      </c>
      <c r="I834" s="11">
        <f t="shared" si="50"/>
        <v>0</v>
      </c>
      <c r="J834" s="13">
        <f t="shared" si="51"/>
        <v>0</v>
      </c>
    </row>
    <row r="835" spans="1:10" x14ac:dyDescent="0.2">
      <c r="A835" s="14">
        <v>36485</v>
      </c>
      <c r="B835" s="15"/>
      <c r="C835" s="16">
        <v>0.6</v>
      </c>
      <c r="D835" s="17" t="s">
        <v>89</v>
      </c>
      <c r="E835" s="15" t="s">
        <v>59</v>
      </c>
      <c r="F835" s="12">
        <f>SUMIF(Position!$B$3:$B$21,Trades!D835,Position!$E$3:$E$21)+SUMIF(Position!$K$3:$K$20,Trades!D835,Position!$N$3:$N$20)</f>
        <v>0</v>
      </c>
      <c r="G835" s="13">
        <f t="shared" si="52"/>
        <v>0</v>
      </c>
      <c r="H835" s="11" t="str">
        <f t="shared" si="53"/>
        <v xml:space="preserve">dallas </v>
      </c>
      <c r="I835" s="11">
        <f t="shared" si="50"/>
        <v>0</v>
      </c>
      <c r="J835" s="13">
        <f t="shared" si="51"/>
        <v>0</v>
      </c>
    </row>
    <row r="836" spans="1:10" x14ac:dyDescent="0.2">
      <c r="A836" s="14">
        <v>36485</v>
      </c>
      <c r="B836" s="15"/>
      <c r="C836" s="16">
        <v>1</v>
      </c>
      <c r="D836" s="17" t="s">
        <v>92</v>
      </c>
      <c r="E836" s="15" t="s">
        <v>59</v>
      </c>
      <c r="F836" s="12">
        <f>SUMIF(Position!$B$3:$B$21,Trades!D836,Position!$E$3:$E$21)+SUMIF(Position!$K$3:$K$20,Trades!D836,Position!$N$3:$N$20)</f>
        <v>0.125</v>
      </c>
      <c r="G836" s="13">
        <f t="shared" si="52"/>
        <v>0</v>
      </c>
      <c r="H836" s="11" t="str">
        <f t="shared" si="53"/>
        <v xml:space="preserve">washington </v>
      </c>
      <c r="I836" s="11">
        <f t="shared" si="50"/>
        <v>0</v>
      </c>
      <c r="J836" s="13">
        <f t="shared" si="51"/>
        <v>0</v>
      </c>
    </row>
    <row r="837" spans="1:10" x14ac:dyDescent="0.2">
      <c r="A837" s="14">
        <v>36485</v>
      </c>
      <c r="B837" s="15"/>
      <c r="C837" s="16">
        <v>0</v>
      </c>
      <c r="D837" s="17" t="s">
        <v>117</v>
      </c>
      <c r="E837" s="15" t="s">
        <v>59</v>
      </c>
      <c r="F837" s="12">
        <f>SUMIF(Position!$B$3:$B$21,Trades!D837,Position!$E$3:$E$21)+SUMIF(Position!$K$3:$K$20,Trades!D837,Position!$N$3:$N$20)</f>
        <v>1.125</v>
      </c>
      <c r="G837" s="13">
        <f t="shared" si="52"/>
        <v>0</v>
      </c>
      <c r="H837" s="11" t="str">
        <f t="shared" si="53"/>
        <v xml:space="preserve">philadelphia </v>
      </c>
      <c r="I837" s="11">
        <f t="shared" si="50"/>
        <v>0</v>
      </c>
      <c r="J837" s="13">
        <f t="shared" si="51"/>
        <v>0</v>
      </c>
    </row>
    <row r="838" spans="1:10" x14ac:dyDescent="0.2">
      <c r="A838" s="14">
        <v>36485</v>
      </c>
      <c r="B838" s="15"/>
      <c r="C838" s="16">
        <v>0</v>
      </c>
      <c r="D838" s="17" t="s">
        <v>91</v>
      </c>
      <c r="E838" s="15" t="s">
        <v>59</v>
      </c>
      <c r="F838" s="12">
        <f>SUMIF(Position!$B$3:$B$21,Trades!D838,Position!$E$3:$E$21)+SUMIF(Position!$K$3:$K$20,Trades!D838,Position!$N$3:$N$20)</f>
        <v>0.5</v>
      </c>
      <c r="G838" s="13">
        <f t="shared" si="52"/>
        <v>0</v>
      </c>
      <c r="H838" s="11" t="str">
        <f t="shared" si="53"/>
        <v xml:space="preserve">giants </v>
      </c>
      <c r="I838" s="11">
        <f t="shared" si="50"/>
        <v>0</v>
      </c>
      <c r="J838" s="13">
        <f t="shared" si="51"/>
        <v>0</v>
      </c>
    </row>
    <row r="839" spans="1:10" x14ac:dyDescent="0.2">
      <c r="A839" s="14">
        <v>36485</v>
      </c>
      <c r="B839" s="15"/>
      <c r="C839" s="16">
        <v>0</v>
      </c>
      <c r="D839" s="17" t="s">
        <v>82</v>
      </c>
      <c r="E839" s="15" t="s">
        <v>59</v>
      </c>
      <c r="F839" s="12">
        <f>SUMIF(Position!$B$3:$B$21,Trades!D839,Position!$E$3:$E$21)+SUMIF(Position!$K$3:$K$20,Trades!D839,Position!$N$3:$N$20)</f>
        <v>0</v>
      </c>
      <c r="G839" s="13">
        <f t="shared" si="52"/>
        <v>0</v>
      </c>
      <c r="H839" s="11" t="str">
        <f t="shared" si="53"/>
        <v xml:space="preserve">arizona </v>
      </c>
      <c r="I839" s="11">
        <f t="shared" si="50"/>
        <v>0</v>
      </c>
      <c r="J839" s="13">
        <f t="shared" si="51"/>
        <v>0</v>
      </c>
    </row>
    <row r="840" spans="1:10" x14ac:dyDescent="0.2">
      <c r="A840" s="14">
        <v>36485</v>
      </c>
      <c r="B840" s="15"/>
      <c r="C840" s="16">
        <v>1.2</v>
      </c>
      <c r="D840" s="17" t="s">
        <v>92</v>
      </c>
      <c r="E840" s="15" t="s">
        <v>59</v>
      </c>
      <c r="F840" s="12">
        <f>SUMIF(Position!$B$3:$B$21,Trades!D840,Position!$E$3:$E$21)+SUMIF(Position!$K$3:$K$20,Trades!D840,Position!$N$3:$N$20)</f>
        <v>0.125</v>
      </c>
      <c r="G840" s="13">
        <f t="shared" si="52"/>
        <v>0</v>
      </c>
      <c r="H840" s="11" t="str">
        <f t="shared" si="53"/>
        <v xml:space="preserve">washington </v>
      </c>
      <c r="I840" s="11">
        <f t="shared" ref="I840:I903" si="54">B840*C840</f>
        <v>0</v>
      </c>
      <c r="J840" s="13">
        <f t="shared" si="51"/>
        <v>0</v>
      </c>
    </row>
    <row r="841" spans="1:10" x14ac:dyDescent="0.2">
      <c r="A841" s="14">
        <v>36485</v>
      </c>
      <c r="B841" s="15"/>
      <c r="C841" s="16">
        <v>0.4</v>
      </c>
      <c r="D841" s="17" t="s">
        <v>89</v>
      </c>
      <c r="E841" s="15" t="s">
        <v>59</v>
      </c>
      <c r="F841" s="12">
        <f>SUMIF(Position!$B$3:$B$21,Trades!D841,Position!$E$3:$E$21)+SUMIF(Position!$K$3:$K$20,Trades!D841,Position!$N$3:$N$20)</f>
        <v>0</v>
      </c>
      <c r="G841" s="13">
        <f t="shared" si="52"/>
        <v>0</v>
      </c>
      <c r="H841" s="11" t="str">
        <f t="shared" si="53"/>
        <v xml:space="preserve">dallas </v>
      </c>
      <c r="I841" s="11">
        <f t="shared" si="54"/>
        <v>0</v>
      </c>
      <c r="J841" s="13">
        <f t="shared" ref="J841:J904" si="55">(30-C841)*B841</f>
        <v>0</v>
      </c>
    </row>
    <row r="842" spans="1:10" x14ac:dyDescent="0.2">
      <c r="A842" s="14">
        <v>36486</v>
      </c>
      <c r="B842" s="15"/>
      <c r="C842" s="16">
        <v>2.9</v>
      </c>
      <c r="D842" s="17" t="s">
        <v>97</v>
      </c>
      <c r="E842" s="15" t="s">
        <v>59</v>
      </c>
      <c r="F842" s="12">
        <f>SUMIF(Position!$B$3:$B$21,Trades!D842,Position!$E$3:$E$21)+SUMIF(Position!$K$3:$K$20,Trades!D842,Position!$N$3:$N$20)</f>
        <v>2.75</v>
      </c>
      <c r="G842" s="13">
        <f t="shared" ref="G842:G905" si="56">(F842-C842)*B842</f>
        <v>0</v>
      </c>
      <c r="H842" s="11" t="str">
        <f t="shared" ref="H842:H905" si="57">D842&amp;E842</f>
        <v xml:space="preserve">indianapolis </v>
      </c>
      <c r="I842" s="11">
        <f t="shared" si="54"/>
        <v>0</v>
      </c>
      <c r="J842" s="13">
        <f t="shared" si="55"/>
        <v>0</v>
      </c>
    </row>
    <row r="843" spans="1:10" x14ac:dyDescent="0.2">
      <c r="A843" s="14">
        <v>36486</v>
      </c>
      <c r="B843" s="15"/>
      <c r="C843" s="16">
        <v>2</v>
      </c>
      <c r="D843" s="17" t="s">
        <v>99</v>
      </c>
      <c r="E843" s="15" t="s">
        <v>59</v>
      </c>
      <c r="F843" s="12">
        <f>SUMIF(Position!$B$3:$B$21,Trades!D843,Position!$E$3:$E$21)+SUMIF(Position!$K$3:$K$20,Trades!D843,Position!$N$3:$N$20)</f>
        <v>1</v>
      </c>
      <c r="G843" s="13">
        <f t="shared" si="56"/>
        <v>0</v>
      </c>
      <c r="H843" s="11" t="str">
        <f t="shared" si="57"/>
        <v xml:space="preserve">miami </v>
      </c>
      <c r="I843" s="11">
        <f t="shared" si="54"/>
        <v>0</v>
      </c>
      <c r="J843" s="13">
        <f t="shared" si="55"/>
        <v>0</v>
      </c>
    </row>
    <row r="844" spans="1:10" x14ac:dyDescent="0.2">
      <c r="A844" s="14">
        <v>36486</v>
      </c>
      <c r="B844" s="15"/>
      <c r="C844" s="16">
        <v>2</v>
      </c>
      <c r="D844" s="17" t="s">
        <v>97</v>
      </c>
      <c r="E844" s="15" t="s">
        <v>59</v>
      </c>
      <c r="F844" s="12">
        <f>SUMIF(Position!$B$3:$B$21,Trades!D844,Position!$E$3:$E$21)+SUMIF(Position!$K$3:$K$20,Trades!D844,Position!$N$3:$N$20)</f>
        <v>2.75</v>
      </c>
      <c r="G844" s="13">
        <f t="shared" si="56"/>
        <v>0</v>
      </c>
      <c r="H844" s="11" t="str">
        <f t="shared" si="57"/>
        <v xml:space="preserve">indianapolis </v>
      </c>
      <c r="I844" s="11">
        <f t="shared" si="54"/>
        <v>0</v>
      </c>
      <c r="J844" s="13">
        <f t="shared" si="55"/>
        <v>0</v>
      </c>
    </row>
    <row r="845" spans="1:10" x14ac:dyDescent="0.2">
      <c r="A845" s="14">
        <v>36486</v>
      </c>
      <c r="B845" s="15"/>
      <c r="C845" s="16">
        <v>0</v>
      </c>
      <c r="D845" s="17" t="s">
        <v>117</v>
      </c>
      <c r="E845" s="15" t="s">
        <v>59</v>
      </c>
      <c r="F845" s="12">
        <f>SUMIF(Position!$B$3:$B$21,Trades!D845,Position!$E$3:$E$21)+SUMIF(Position!$K$3:$K$20,Trades!D845,Position!$N$3:$N$20)</f>
        <v>1.125</v>
      </c>
      <c r="G845" s="13">
        <f t="shared" si="56"/>
        <v>0</v>
      </c>
      <c r="H845" s="11" t="str">
        <f t="shared" si="57"/>
        <v xml:space="preserve">philadelphia </v>
      </c>
      <c r="I845" s="11">
        <f t="shared" si="54"/>
        <v>0</v>
      </c>
      <c r="J845" s="13">
        <f t="shared" si="55"/>
        <v>0</v>
      </c>
    </row>
    <row r="846" spans="1:10" x14ac:dyDescent="0.2">
      <c r="A846" s="14">
        <v>36486</v>
      </c>
      <c r="B846" s="15"/>
      <c r="C846" s="16">
        <v>0</v>
      </c>
      <c r="D846" s="17" t="s">
        <v>91</v>
      </c>
      <c r="E846" s="15" t="s">
        <v>59</v>
      </c>
      <c r="F846" s="12">
        <f>SUMIF(Position!$B$3:$B$21,Trades!D846,Position!$E$3:$E$21)+SUMIF(Position!$K$3:$K$20,Trades!D846,Position!$N$3:$N$20)</f>
        <v>0.5</v>
      </c>
      <c r="G846" s="13">
        <f t="shared" si="56"/>
        <v>0</v>
      </c>
      <c r="H846" s="11" t="str">
        <f t="shared" si="57"/>
        <v xml:space="preserve">giants </v>
      </c>
      <c r="I846" s="11">
        <f t="shared" si="54"/>
        <v>0</v>
      </c>
      <c r="J846" s="13">
        <f t="shared" si="55"/>
        <v>0</v>
      </c>
    </row>
    <row r="847" spans="1:10" x14ac:dyDescent="0.2">
      <c r="A847" s="14">
        <v>36486</v>
      </c>
      <c r="B847" s="15"/>
      <c r="C847" s="16">
        <v>0.3</v>
      </c>
      <c r="D847" s="17" t="s">
        <v>89</v>
      </c>
      <c r="E847" s="15" t="s">
        <v>59</v>
      </c>
      <c r="F847" s="12">
        <f>SUMIF(Position!$B$3:$B$21,Trades!D847,Position!$E$3:$E$21)+SUMIF(Position!$K$3:$K$20,Trades!D847,Position!$N$3:$N$20)</f>
        <v>0</v>
      </c>
      <c r="G847" s="13">
        <f t="shared" si="56"/>
        <v>0</v>
      </c>
      <c r="H847" s="11" t="str">
        <f t="shared" si="57"/>
        <v xml:space="preserve">dallas </v>
      </c>
      <c r="I847" s="11">
        <f t="shared" si="54"/>
        <v>0</v>
      </c>
      <c r="J847" s="13">
        <f t="shared" si="55"/>
        <v>0</v>
      </c>
    </row>
    <row r="848" spans="1:10" x14ac:dyDescent="0.2">
      <c r="A848" s="14">
        <v>36486</v>
      </c>
      <c r="B848" s="15"/>
      <c r="C848" s="16">
        <v>1.75</v>
      </c>
      <c r="D848" s="17" t="s">
        <v>92</v>
      </c>
      <c r="E848" s="15" t="s">
        <v>59</v>
      </c>
      <c r="F848" s="12">
        <f>SUMIF(Position!$B$3:$B$21,Trades!D848,Position!$E$3:$E$21)+SUMIF(Position!$K$3:$K$20,Trades!D848,Position!$N$3:$N$20)</f>
        <v>0.125</v>
      </c>
      <c r="G848" s="13">
        <f t="shared" si="56"/>
        <v>0</v>
      </c>
      <c r="H848" s="11" t="str">
        <f t="shared" si="57"/>
        <v xml:space="preserve">washington </v>
      </c>
      <c r="I848" s="11">
        <f t="shared" si="54"/>
        <v>0</v>
      </c>
      <c r="J848" s="13">
        <f t="shared" si="55"/>
        <v>0</v>
      </c>
    </row>
    <row r="849" spans="1:10" x14ac:dyDescent="0.2">
      <c r="A849" s="14">
        <v>36486</v>
      </c>
      <c r="B849" s="15"/>
      <c r="C849" s="16">
        <v>0</v>
      </c>
      <c r="D849" s="17" t="s">
        <v>82</v>
      </c>
      <c r="E849" s="15" t="s">
        <v>59</v>
      </c>
      <c r="F849" s="12">
        <f>SUMIF(Position!$B$3:$B$21,Trades!D849,Position!$E$3:$E$21)+SUMIF(Position!$K$3:$K$20,Trades!D849,Position!$N$3:$N$20)</f>
        <v>0</v>
      </c>
      <c r="G849" s="13">
        <f t="shared" si="56"/>
        <v>0</v>
      </c>
      <c r="H849" s="11" t="str">
        <f t="shared" si="57"/>
        <v xml:space="preserve">arizona </v>
      </c>
      <c r="I849" s="11">
        <f t="shared" si="54"/>
        <v>0</v>
      </c>
      <c r="J849" s="13">
        <f t="shared" si="55"/>
        <v>0</v>
      </c>
    </row>
    <row r="850" spans="1:10" x14ac:dyDescent="0.2">
      <c r="A850" s="14">
        <v>36486</v>
      </c>
      <c r="B850" s="15"/>
      <c r="C850" s="16">
        <v>3.25</v>
      </c>
      <c r="D850" s="17" t="s">
        <v>100</v>
      </c>
      <c r="E850" s="15" t="s">
        <v>59</v>
      </c>
      <c r="F850" s="12">
        <f>SUMIF(Position!$B$3:$B$21,Trades!D850,Position!$E$3:$E$21)+SUMIF(Position!$K$3:$K$20,Trades!D850,Position!$N$3:$N$20)</f>
        <v>0.7</v>
      </c>
      <c r="G850" s="13">
        <f t="shared" si="56"/>
        <v>0</v>
      </c>
      <c r="H850" s="11" t="str">
        <f t="shared" si="57"/>
        <v xml:space="preserve">minnesota </v>
      </c>
      <c r="I850" s="11">
        <f t="shared" si="54"/>
        <v>0</v>
      </c>
      <c r="J850" s="13">
        <f t="shared" si="55"/>
        <v>0</v>
      </c>
    </row>
    <row r="851" spans="1:10" x14ac:dyDescent="0.2">
      <c r="A851" s="14">
        <v>36486</v>
      </c>
      <c r="B851" s="15"/>
      <c r="C851" s="16">
        <v>0</v>
      </c>
      <c r="D851" s="17" t="s">
        <v>101</v>
      </c>
      <c r="E851" s="15" t="s">
        <v>59</v>
      </c>
      <c r="F851" s="12">
        <f>SUMIF(Position!$B$3:$B$21,Trades!D851,Position!$E$3:$E$21)+SUMIF(Position!$K$3:$K$20,Trades!D851,Position!$N$3:$N$20)</f>
        <v>1.125</v>
      </c>
      <c r="G851" s="13">
        <f t="shared" si="56"/>
        <v>0</v>
      </c>
      <c r="H851" s="11" t="str">
        <f t="shared" si="57"/>
        <v xml:space="preserve">packers </v>
      </c>
      <c r="I851" s="11">
        <f t="shared" si="54"/>
        <v>0</v>
      </c>
      <c r="J851" s="13">
        <f t="shared" si="55"/>
        <v>0</v>
      </c>
    </row>
    <row r="852" spans="1:10" x14ac:dyDescent="0.2">
      <c r="A852" s="14">
        <v>36486</v>
      </c>
      <c r="B852" s="15"/>
      <c r="C852" s="16">
        <v>0.5</v>
      </c>
      <c r="D852" s="17" t="s">
        <v>85</v>
      </c>
      <c r="E852" s="15" t="s">
        <v>59</v>
      </c>
      <c r="F852" s="12">
        <f>SUMIF(Position!$B$3:$B$21,Trades!D852,Position!$E$3:$E$21)+SUMIF(Position!$K$3:$K$20,Trades!D852,Position!$N$3:$N$20)</f>
        <v>3.25</v>
      </c>
      <c r="G852" s="13">
        <f t="shared" si="56"/>
        <v>0</v>
      </c>
      <c r="H852" s="11" t="str">
        <f t="shared" si="57"/>
        <v xml:space="preserve">bucks </v>
      </c>
      <c r="I852" s="11">
        <f t="shared" si="54"/>
        <v>0</v>
      </c>
      <c r="J852" s="13">
        <f t="shared" si="55"/>
        <v>0</v>
      </c>
    </row>
    <row r="853" spans="1:10" x14ac:dyDescent="0.2">
      <c r="A853" s="14">
        <v>36486</v>
      </c>
      <c r="B853" s="15"/>
      <c r="C853" s="16">
        <v>0.7</v>
      </c>
      <c r="D853" s="17" t="s">
        <v>90</v>
      </c>
      <c r="E853" s="15" t="s">
        <v>59</v>
      </c>
      <c r="F853" s="12">
        <f>SUMIF(Position!$B$3:$B$21,Trades!D853,Position!$E$3:$E$21)+SUMIF(Position!$K$3:$K$20,Trades!D853,Position!$N$3:$N$20)</f>
        <v>0</v>
      </c>
      <c r="G853" s="13">
        <f t="shared" si="56"/>
        <v>0</v>
      </c>
      <c r="H853" s="11" t="str">
        <f t="shared" si="57"/>
        <v xml:space="preserve">detroit </v>
      </c>
      <c r="I853" s="11">
        <f t="shared" si="54"/>
        <v>0</v>
      </c>
      <c r="J853" s="13">
        <f t="shared" si="55"/>
        <v>0</v>
      </c>
    </row>
    <row r="854" spans="1:10" x14ac:dyDescent="0.2">
      <c r="A854" s="14">
        <v>36486</v>
      </c>
      <c r="B854" s="15"/>
      <c r="C854" s="16">
        <v>0</v>
      </c>
      <c r="D854" s="17" t="s">
        <v>95</v>
      </c>
      <c r="E854" s="15" t="s">
        <v>59</v>
      </c>
      <c r="F854" s="12">
        <f>SUMIF(Position!$B$3:$B$21,Trades!D854,Position!$E$3:$E$21)+SUMIF(Position!$K$3:$K$20,Trades!D854,Position!$N$3:$N$20)</f>
        <v>0</v>
      </c>
      <c r="G854" s="13">
        <f t="shared" si="56"/>
        <v>0</v>
      </c>
      <c r="H854" s="11" t="str">
        <f t="shared" si="57"/>
        <v xml:space="preserve">chicago </v>
      </c>
      <c r="I854" s="11">
        <f t="shared" si="54"/>
        <v>0</v>
      </c>
      <c r="J854" s="13">
        <f t="shared" si="55"/>
        <v>0</v>
      </c>
    </row>
    <row r="855" spans="1:10" x14ac:dyDescent="0.2">
      <c r="A855" s="14">
        <v>36486</v>
      </c>
      <c r="B855" s="15"/>
      <c r="C855" s="16">
        <v>0</v>
      </c>
      <c r="D855" s="17" t="s">
        <v>111</v>
      </c>
      <c r="E855" s="15" t="s">
        <v>59</v>
      </c>
      <c r="F855" s="12">
        <f>SUMIF(Position!$B$3:$B$21,Trades!D855,Position!$E$3:$E$21)+SUMIF(Position!$K$3:$K$20,Trades!D855,Position!$N$3:$N$20)</f>
        <v>0</v>
      </c>
      <c r="G855" s="13">
        <f t="shared" si="56"/>
        <v>0</v>
      </c>
      <c r="H855" s="11" t="str">
        <f t="shared" si="57"/>
        <v xml:space="preserve">niners </v>
      </c>
      <c r="I855" s="11">
        <f t="shared" si="54"/>
        <v>0</v>
      </c>
      <c r="J855" s="13">
        <f t="shared" si="55"/>
        <v>0</v>
      </c>
    </row>
    <row r="856" spans="1:10" x14ac:dyDescent="0.2">
      <c r="A856" s="14">
        <v>36486</v>
      </c>
      <c r="B856" s="15"/>
      <c r="C856" s="16">
        <v>0</v>
      </c>
      <c r="D856" s="17" t="s">
        <v>84</v>
      </c>
      <c r="E856" s="15" t="s">
        <v>59</v>
      </c>
      <c r="F856" s="12">
        <f>SUMIF(Position!$B$3:$B$21,Trades!D856,Position!$E$3:$E$21)+SUMIF(Position!$K$3:$K$20,Trades!D856,Position!$N$3:$N$20)</f>
        <v>0</v>
      </c>
      <c r="G856" s="13">
        <f t="shared" si="56"/>
        <v>0</v>
      </c>
      <c r="H856" s="11" t="str">
        <f t="shared" si="57"/>
        <v xml:space="preserve">atlanta </v>
      </c>
      <c r="I856" s="11">
        <f t="shared" si="54"/>
        <v>0</v>
      </c>
      <c r="J856" s="13">
        <f t="shared" si="55"/>
        <v>0</v>
      </c>
    </row>
    <row r="857" spans="1:10" x14ac:dyDescent="0.2">
      <c r="A857" s="14">
        <v>36486</v>
      </c>
      <c r="B857" s="15"/>
      <c r="C857" s="16">
        <v>0</v>
      </c>
      <c r="D857" s="17" t="s">
        <v>86</v>
      </c>
      <c r="E857" s="15" t="s">
        <v>59</v>
      </c>
      <c r="F857" s="12">
        <f>SUMIF(Position!$B$3:$B$21,Trades!D857,Position!$E$3:$E$21)+SUMIF(Position!$K$3:$K$20,Trades!D857,Position!$N$3:$N$20)</f>
        <v>0</v>
      </c>
      <c r="G857" s="13">
        <f t="shared" si="56"/>
        <v>0</v>
      </c>
      <c r="H857" s="11" t="str">
        <f t="shared" si="57"/>
        <v xml:space="preserve">carolina </v>
      </c>
      <c r="I857" s="11">
        <f t="shared" si="54"/>
        <v>0</v>
      </c>
      <c r="J857" s="13">
        <f t="shared" si="55"/>
        <v>0</v>
      </c>
    </row>
    <row r="858" spans="1:10" x14ac:dyDescent="0.2">
      <c r="A858" s="14">
        <v>36486</v>
      </c>
      <c r="B858" s="15"/>
      <c r="C858" s="16">
        <v>6.5</v>
      </c>
      <c r="D858" s="17" t="s">
        <v>131</v>
      </c>
      <c r="E858" s="15" t="s">
        <v>59</v>
      </c>
      <c r="F858" s="12">
        <f>SUMIF(Position!$B$3:$B$21,Trades!D858,Position!$E$3:$E$21)+SUMIF(Position!$K$3:$K$20,Trades!D858,Position!$N$3:$N$20)</f>
        <v>4.75</v>
      </c>
      <c r="G858" s="13">
        <f t="shared" si="56"/>
        <v>0</v>
      </c>
      <c r="H858" s="11" t="str">
        <f t="shared" si="57"/>
        <v xml:space="preserve">rams </v>
      </c>
      <c r="I858" s="11">
        <f t="shared" si="54"/>
        <v>0</v>
      </c>
      <c r="J858" s="13">
        <f t="shared" si="55"/>
        <v>0</v>
      </c>
    </row>
    <row r="859" spans="1:10" x14ac:dyDescent="0.2">
      <c r="A859" s="14">
        <v>36486</v>
      </c>
      <c r="B859" s="15"/>
      <c r="C859" s="16">
        <v>0</v>
      </c>
      <c r="D859" s="17" t="s">
        <v>118</v>
      </c>
      <c r="E859" s="15" t="s">
        <v>59</v>
      </c>
      <c r="F859" s="12">
        <f>SUMIF(Position!$B$3:$B$21,Trades!D859,Position!$E$3:$E$21)+SUMIF(Position!$K$3:$K$20,Trades!D859,Position!$N$3:$N$20)</f>
        <v>2</v>
      </c>
      <c r="G859" s="13">
        <f t="shared" si="56"/>
        <v>0</v>
      </c>
      <c r="H859" s="11" t="str">
        <f t="shared" si="57"/>
        <v xml:space="preserve">saints </v>
      </c>
      <c r="I859" s="11">
        <f t="shared" si="54"/>
        <v>0</v>
      </c>
      <c r="J859" s="13">
        <f t="shared" si="55"/>
        <v>0</v>
      </c>
    </row>
    <row r="860" spans="1:10" x14ac:dyDescent="0.2">
      <c r="A860" s="14">
        <v>36486</v>
      </c>
      <c r="B860" s="15"/>
      <c r="C860" s="16">
        <v>0</v>
      </c>
      <c r="D860" s="17" t="s">
        <v>91</v>
      </c>
      <c r="E860" s="15" t="s">
        <v>59</v>
      </c>
      <c r="F860" s="12">
        <f>SUMIF(Position!$B$3:$B$21,Trades!D860,Position!$E$3:$E$21)+SUMIF(Position!$K$3:$K$20,Trades!D860,Position!$N$3:$N$20)</f>
        <v>0.5</v>
      </c>
      <c r="G860" s="13">
        <f t="shared" si="56"/>
        <v>0</v>
      </c>
      <c r="H860" s="11" t="str">
        <f t="shared" si="57"/>
        <v xml:space="preserve">giants </v>
      </c>
      <c r="I860" s="11">
        <f t="shared" si="54"/>
        <v>0</v>
      </c>
      <c r="J860" s="13">
        <f t="shared" si="55"/>
        <v>0</v>
      </c>
    </row>
    <row r="861" spans="1:10" x14ac:dyDescent="0.2">
      <c r="A861" s="14">
        <v>36486</v>
      </c>
      <c r="B861" s="15"/>
      <c r="C861" s="16">
        <v>0</v>
      </c>
      <c r="D861" s="17" t="s">
        <v>82</v>
      </c>
      <c r="E861" s="15" t="s">
        <v>59</v>
      </c>
      <c r="F861" s="12">
        <f>SUMIF(Position!$B$3:$B$21,Trades!D861,Position!$E$3:$E$21)+SUMIF(Position!$K$3:$K$20,Trades!D861,Position!$N$3:$N$20)</f>
        <v>0</v>
      </c>
      <c r="G861" s="13">
        <f t="shared" si="56"/>
        <v>0</v>
      </c>
      <c r="H861" s="11" t="str">
        <f t="shared" si="57"/>
        <v xml:space="preserve">arizona </v>
      </c>
      <c r="I861" s="11">
        <f t="shared" si="54"/>
        <v>0</v>
      </c>
      <c r="J861" s="13">
        <f t="shared" si="55"/>
        <v>0</v>
      </c>
    </row>
    <row r="862" spans="1:10" x14ac:dyDescent="0.2">
      <c r="A862" s="14">
        <v>36486</v>
      </c>
      <c r="B862" s="15"/>
      <c r="C862" s="16">
        <v>0</v>
      </c>
      <c r="D862" s="17" t="s">
        <v>117</v>
      </c>
      <c r="E862" s="15" t="s">
        <v>59</v>
      </c>
      <c r="F862" s="12">
        <f>SUMIF(Position!$B$3:$B$21,Trades!D862,Position!$E$3:$E$21)+SUMIF(Position!$K$3:$K$20,Trades!D862,Position!$N$3:$N$20)</f>
        <v>1.125</v>
      </c>
      <c r="G862" s="13">
        <f t="shared" si="56"/>
        <v>0</v>
      </c>
      <c r="H862" s="11" t="str">
        <f t="shared" si="57"/>
        <v xml:space="preserve">philadelphia </v>
      </c>
      <c r="I862" s="11">
        <f t="shared" si="54"/>
        <v>0</v>
      </c>
      <c r="J862" s="13">
        <f t="shared" si="55"/>
        <v>0</v>
      </c>
    </row>
    <row r="863" spans="1:10" x14ac:dyDescent="0.2">
      <c r="A863" s="14">
        <v>36486</v>
      </c>
      <c r="B863" s="15"/>
      <c r="C863" s="16">
        <v>1.75</v>
      </c>
      <c r="D863" s="17" t="s">
        <v>92</v>
      </c>
      <c r="E863" s="15" t="s">
        <v>59</v>
      </c>
      <c r="F863" s="12">
        <f>SUMIF(Position!$B$3:$B$21,Trades!D863,Position!$E$3:$E$21)+SUMIF(Position!$K$3:$K$20,Trades!D863,Position!$N$3:$N$20)</f>
        <v>0.125</v>
      </c>
      <c r="G863" s="13">
        <f t="shared" si="56"/>
        <v>0</v>
      </c>
      <c r="H863" s="11" t="str">
        <f t="shared" si="57"/>
        <v xml:space="preserve">washington </v>
      </c>
      <c r="I863" s="11">
        <f t="shared" si="54"/>
        <v>0</v>
      </c>
      <c r="J863" s="13">
        <f t="shared" si="55"/>
        <v>0</v>
      </c>
    </row>
    <row r="864" spans="1:10" x14ac:dyDescent="0.2">
      <c r="A864" s="14">
        <v>36486</v>
      </c>
      <c r="B864" s="15"/>
      <c r="C864" s="16">
        <v>0.3</v>
      </c>
      <c r="D864" s="17" t="s">
        <v>89</v>
      </c>
      <c r="E864" s="15" t="s">
        <v>59</v>
      </c>
      <c r="F864" s="12">
        <f>SUMIF(Position!$B$3:$B$21,Trades!D864,Position!$E$3:$E$21)+SUMIF(Position!$K$3:$K$20,Trades!D864,Position!$N$3:$N$20)</f>
        <v>0</v>
      </c>
      <c r="G864" s="13">
        <f t="shared" si="56"/>
        <v>0</v>
      </c>
      <c r="H864" s="11" t="str">
        <f t="shared" si="57"/>
        <v xml:space="preserve">dallas </v>
      </c>
      <c r="I864" s="11">
        <f t="shared" si="54"/>
        <v>0</v>
      </c>
      <c r="J864" s="13">
        <f t="shared" si="55"/>
        <v>0</v>
      </c>
    </row>
    <row r="865" spans="1:10" x14ac:dyDescent="0.2">
      <c r="A865" s="14">
        <v>36486</v>
      </c>
      <c r="B865" s="15"/>
      <c r="C865" s="16">
        <v>0</v>
      </c>
      <c r="D865" s="17" t="s">
        <v>95</v>
      </c>
      <c r="E865" s="15" t="s">
        <v>59</v>
      </c>
      <c r="F865" s="12">
        <f>SUMIF(Position!$B$3:$B$21,Trades!D865,Position!$E$3:$E$21)+SUMIF(Position!$K$3:$K$20,Trades!D865,Position!$N$3:$N$20)</f>
        <v>0</v>
      </c>
      <c r="G865" s="13">
        <f t="shared" si="56"/>
        <v>0</v>
      </c>
      <c r="H865" s="11" t="str">
        <f t="shared" si="57"/>
        <v xml:space="preserve">chicago </v>
      </c>
      <c r="I865" s="11">
        <f t="shared" si="54"/>
        <v>0</v>
      </c>
      <c r="J865" s="13">
        <f t="shared" si="55"/>
        <v>0</v>
      </c>
    </row>
    <row r="866" spans="1:10" x14ac:dyDescent="0.2">
      <c r="A866" s="14">
        <v>36486</v>
      </c>
      <c r="B866" s="15"/>
      <c r="C866" s="16">
        <v>3.25</v>
      </c>
      <c r="D866" s="17" t="s">
        <v>100</v>
      </c>
      <c r="E866" s="15" t="s">
        <v>59</v>
      </c>
      <c r="F866" s="12">
        <f>SUMIF(Position!$B$3:$B$21,Trades!D866,Position!$E$3:$E$21)+SUMIF(Position!$K$3:$K$20,Trades!D866,Position!$N$3:$N$20)</f>
        <v>0.7</v>
      </c>
      <c r="G866" s="13">
        <f t="shared" si="56"/>
        <v>0</v>
      </c>
      <c r="H866" s="11" t="str">
        <f t="shared" si="57"/>
        <v xml:space="preserve">minnesota </v>
      </c>
      <c r="I866" s="11">
        <f t="shared" si="54"/>
        <v>0</v>
      </c>
      <c r="J866" s="13">
        <f t="shared" si="55"/>
        <v>0</v>
      </c>
    </row>
    <row r="867" spans="1:10" x14ac:dyDescent="0.2">
      <c r="A867" s="14">
        <v>36486</v>
      </c>
      <c r="B867" s="15"/>
      <c r="C867" s="16">
        <v>0.7</v>
      </c>
      <c r="D867" s="17" t="s">
        <v>90</v>
      </c>
      <c r="E867" s="15" t="s">
        <v>59</v>
      </c>
      <c r="F867" s="12">
        <f>SUMIF(Position!$B$3:$B$21,Trades!D867,Position!$E$3:$E$21)+SUMIF(Position!$K$3:$K$20,Trades!D867,Position!$N$3:$N$20)</f>
        <v>0</v>
      </c>
      <c r="G867" s="13">
        <f t="shared" si="56"/>
        <v>0</v>
      </c>
      <c r="H867" s="11" t="str">
        <f t="shared" si="57"/>
        <v xml:space="preserve">detroit </v>
      </c>
      <c r="I867" s="11">
        <f t="shared" si="54"/>
        <v>0</v>
      </c>
      <c r="J867" s="13">
        <f t="shared" si="55"/>
        <v>0</v>
      </c>
    </row>
    <row r="868" spans="1:10" x14ac:dyDescent="0.2">
      <c r="A868" s="14">
        <v>36486</v>
      </c>
      <c r="B868" s="15"/>
      <c r="C868" s="16">
        <v>0</v>
      </c>
      <c r="D868" s="17" t="s">
        <v>101</v>
      </c>
      <c r="E868" s="15" t="s">
        <v>59</v>
      </c>
      <c r="F868" s="12">
        <f>SUMIF(Position!$B$3:$B$21,Trades!D868,Position!$E$3:$E$21)+SUMIF(Position!$K$3:$K$20,Trades!D868,Position!$N$3:$N$20)</f>
        <v>1.125</v>
      </c>
      <c r="G868" s="13">
        <f t="shared" si="56"/>
        <v>0</v>
      </c>
      <c r="H868" s="11" t="str">
        <f t="shared" si="57"/>
        <v xml:space="preserve">packers </v>
      </c>
      <c r="I868" s="11">
        <f t="shared" si="54"/>
        <v>0</v>
      </c>
      <c r="J868" s="13">
        <f t="shared" si="55"/>
        <v>0</v>
      </c>
    </row>
    <row r="869" spans="1:10" x14ac:dyDescent="0.2">
      <c r="A869" s="14">
        <v>36486</v>
      </c>
      <c r="B869" s="15"/>
      <c r="C869" s="16">
        <v>0.5</v>
      </c>
      <c r="D869" s="17" t="s">
        <v>85</v>
      </c>
      <c r="E869" s="15" t="s">
        <v>59</v>
      </c>
      <c r="F869" s="12">
        <f>SUMIF(Position!$B$3:$B$21,Trades!D869,Position!$E$3:$E$21)+SUMIF(Position!$K$3:$K$20,Trades!D869,Position!$N$3:$N$20)</f>
        <v>3.25</v>
      </c>
      <c r="G869" s="13">
        <f t="shared" si="56"/>
        <v>0</v>
      </c>
      <c r="H869" s="11" t="str">
        <f t="shared" si="57"/>
        <v xml:space="preserve">bucks </v>
      </c>
      <c r="I869" s="11">
        <f t="shared" si="54"/>
        <v>0</v>
      </c>
      <c r="J869" s="13">
        <f t="shared" si="55"/>
        <v>0</v>
      </c>
    </row>
    <row r="870" spans="1:10" x14ac:dyDescent="0.2">
      <c r="A870" s="14">
        <v>36486</v>
      </c>
      <c r="B870" s="15"/>
      <c r="C870" s="16">
        <v>6.5</v>
      </c>
      <c r="D870" s="17" t="s">
        <v>131</v>
      </c>
      <c r="E870" s="15" t="s">
        <v>59</v>
      </c>
      <c r="F870" s="12">
        <f>SUMIF(Position!$B$3:$B$21,Trades!D870,Position!$E$3:$E$21)+SUMIF(Position!$K$3:$K$20,Trades!D870,Position!$N$3:$N$20)</f>
        <v>4.75</v>
      </c>
      <c r="G870" s="13">
        <f t="shared" si="56"/>
        <v>0</v>
      </c>
      <c r="H870" s="11" t="str">
        <f t="shared" si="57"/>
        <v xml:space="preserve">rams </v>
      </c>
      <c r="I870" s="11">
        <f t="shared" si="54"/>
        <v>0</v>
      </c>
      <c r="J870" s="13">
        <f t="shared" si="55"/>
        <v>0</v>
      </c>
    </row>
    <row r="871" spans="1:10" x14ac:dyDescent="0.2">
      <c r="A871" s="14">
        <v>36486</v>
      </c>
      <c r="B871" s="15"/>
      <c r="C871" s="16">
        <v>0</v>
      </c>
      <c r="D871" s="17" t="s">
        <v>118</v>
      </c>
      <c r="E871" s="15" t="s">
        <v>59</v>
      </c>
      <c r="F871" s="12">
        <f>SUMIF(Position!$B$3:$B$21,Trades!D871,Position!$E$3:$E$21)+SUMIF(Position!$K$3:$K$20,Trades!D871,Position!$N$3:$N$20)</f>
        <v>2</v>
      </c>
      <c r="G871" s="13">
        <f t="shared" si="56"/>
        <v>0</v>
      </c>
      <c r="H871" s="11" t="str">
        <f t="shared" si="57"/>
        <v xml:space="preserve">saints </v>
      </c>
      <c r="I871" s="11">
        <f t="shared" si="54"/>
        <v>0</v>
      </c>
      <c r="J871" s="13">
        <f t="shared" si="55"/>
        <v>0</v>
      </c>
    </row>
    <row r="872" spans="1:10" x14ac:dyDescent="0.2">
      <c r="A872" s="14">
        <v>36486</v>
      </c>
      <c r="B872" s="15"/>
      <c r="C872" s="16">
        <v>0</v>
      </c>
      <c r="D872" s="17" t="s">
        <v>86</v>
      </c>
      <c r="E872" s="15" t="s">
        <v>59</v>
      </c>
      <c r="F872" s="12">
        <f>SUMIF(Position!$B$3:$B$21,Trades!D872,Position!$E$3:$E$21)+SUMIF(Position!$K$3:$K$20,Trades!D872,Position!$N$3:$N$20)</f>
        <v>0</v>
      </c>
      <c r="G872" s="13">
        <f t="shared" si="56"/>
        <v>0</v>
      </c>
      <c r="H872" s="11" t="str">
        <f t="shared" si="57"/>
        <v xml:space="preserve">carolina </v>
      </c>
      <c r="I872" s="11">
        <f t="shared" si="54"/>
        <v>0</v>
      </c>
      <c r="J872" s="13">
        <f t="shared" si="55"/>
        <v>0</v>
      </c>
    </row>
    <row r="873" spans="1:10" x14ac:dyDescent="0.2">
      <c r="A873" s="14">
        <v>36486</v>
      </c>
      <c r="B873" s="15"/>
      <c r="C873" s="16">
        <v>0</v>
      </c>
      <c r="D873" s="17" t="s">
        <v>111</v>
      </c>
      <c r="E873" s="15" t="s">
        <v>59</v>
      </c>
      <c r="F873" s="12">
        <f>SUMIF(Position!$B$3:$B$21,Trades!D873,Position!$E$3:$E$21)+SUMIF(Position!$K$3:$K$20,Trades!D873,Position!$N$3:$N$20)</f>
        <v>0</v>
      </c>
      <c r="G873" s="13">
        <f t="shared" si="56"/>
        <v>0</v>
      </c>
      <c r="H873" s="11" t="str">
        <f t="shared" si="57"/>
        <v xml:space="preserve">niners </v>
      </c>
      <c r="I873" s="11">
        <f t="shared" si="54"/>
        <v>0</v>
      </c>
      <c r="J873" s="13">
        <f t="shared" si="55"/>
        <v>0</v>
      </c>
    </row>
    <row r="874" spans="1:10" x14ac:dyDescent="0.2">
      <c r="A874" s="14">
        <v>36486</v>
      </c>
      <c r="B874" s="15"/>
      <c r="C874" s="16">
        <v>0</v>
      </c>
      <c r="D874" s="17" t="s">
        <v>84</v>
      </c>
      <c r="E874" s="15" t="s">
        <v>59</v>
      </c>
      <c r="F874" s="12">
        <f>SUMIF(Position!$B$3:$B$21,Trades!D874,Position!$E$3:$E$21)+SUMIF(Position!$K$3:$K$20,Trades!D874,Position!$N$3:$N$20)</f>
        <v>0</v>
      </c>
      <c r="G874" s="13">
        <f t="shared" si="56"/>
        <v>0</v>
      </c>
      <c r="H874" s="11" t="str">
        <f t="shared" si="57"/>
        <v xml:space="preserve">atlanta </v>
      </c>
      <c r="I874" s="11">
        <f t="shared" si="54"/>
        <v>0</v>
      </c>
      <c r="J874" s="13">
        <f t="shared" si="55"/>
        <v>0</v>
      </c>
    </row>
    <row r="875" spans="1:10" x14ac:dyDescent="0.2">
      <c r="A875" s="14">
        <v>36486</v>
      </c>
      <c r="B875" s="15"/>
      <c r="C875" s="16">
        <v>1.75</v>
      </c>
      <c r="D875" s="17" t="s">
        <v>92</v>
      </c>
      <c r="E875" s="15" t="s">
        <v>59</v>
      </c>
      <c r="F875" s="12">
        <f>SUMIF(Position!$B$3:$B$21,Trades!D875,Position!$E$3:$E$21)+SUMIF(Position!$K$3:$K$20,Trades!D875,Position!$N$3:$N$20)</f>
        <v>0.125</v>
      </c>
      <c r="G875" s="13">
        <f t="shared" si="56"/>
        <v>0</v>
      </c>
      <c r="H875" s="11" t="str">
        <f t="shared" si="57"/>
        <v xml:space="preserve">washington </v>
      </c>
      <c r="I875" s="11">
        <f t="shared" si="54"/>
        <v>0</v>
      </c>
      <c r="J875" s="13">
        <f t="shared" si="55"/>
        <v>0</v>
      </c>
    </row>
    <row r="876" spans="1:10" x14ac:dyDescent="0.2">
      <c r="A876" s="14">
        <v>36486</v>
      </c>
      <c r="B876" s="15"/>
      <c r="C876" s="16">
        <v>0.3</v>
      </c>
      <c r="D876" s="17" t="s">
        <v>89</v>
      </c>
      <c r="E876" s="15" t="s">
        <v>59</v>
      </c>
      <c r="F876" s="12">
        <f>SUMIF(Position!$B$3:$B$21,Trades!D876,Position!$E$3:$E$21)+SUMIF(Position!$K$3:$K$20,Trades!D876,Position!$N$3:$N$20)</f>
        <v>0</v>
      </c>
      <c r="G876" s="13">
        <f t="shared" si="56"/>
        <v>0</v>
      </c>
      <c r="H876" s="11" t="str">
        <f t="shared" si="57"/>
        <v xml:space="preserve">dallas </v>
      </c>
      <c r="I876" s="11">
        <f t="shared" si="54"/>
        <v>0</v>
      </c>
      <c r="J876" s="13">
        <f t="shared" si="55"/>
        <v>0</v>
      </c>
    </row>
    <row r="877" spans="1:10" x14ac:dyDescent="0.2">
      <c r="A877" s="14">
        <v>36486</v>
      </c>
      <c r="B877" s="15"/>
      <c r="C877" s="16">
        <v>0</v>
      </c>
      <c r="D877" s="17" t="s">
        <v>91</v>
      </c>
      <c r="E877" s="15" t="s">
        <v>59</v>
      </c>
      <c r="F877" s="12">
        <f>SUMIF(Position!$B$3:$B$21,Trades!D877,Position!$E$3:$E$21)+SUMIF(Position!$K$3:$K$20,Trades!D877,Position!$N$3:$N$20)</f>
        <v>0.5</v>
      </c>
      <c r="G877" s="13">
        <f t="shared" si="56"/>
        <v>0</v>
      </c>
      <c r="H877" s="11" t="str">
        <f t="shared" si="57"/>
        <v xml:space="preserve">giants </v>
      </c>
      <c r="I877" s="11">
        <f t="shared" si="54"/>
        <v>0</v>
      </c>
      <c r="J877" s="13">
        <f t="shared" si="55"/>
        <v>0</v>
      </c>
    </row>
    <row r="878" spans="1:10" x14ac:dyDescent="0.2">
      <c r="A878" s="14">
        <v>36486</v>
      </c>
      <c r="B878" s="15"/>
      <c r="C878" s="16">
        <v>0</v>
      </c>
      <c r="D878" s="17" t="s">
        <v>82</v>
      </c>
      <c r="E878" s="15" t="s">
        <v>59</v>
      </c>
      <c r="F878" s="12">
        <f>SUMIF(Position!$B$3:$B$21,Trades!D878,Position!$E$3:$E$21)+SUMIF(Position!$K$3:$K$20,Trades!D878,Position!$N$3:$N$20)</f>
        <v>0</v>
      </c>
      <c r="G878" s="13">
        <f t="shared" si="56"/>
        <v>0</v>
      </c>
      <c r="H878" s="11" t="str">
        <f t="shared" si="57"/>
        <v xml:space="preserve">arizona </v>
      </c>
      <c r="I878" s="11">
        <f t="shared" si="54"/>
        <v>0</v>
      </c>
      <c r="J878" s="13">
        <f t="shared" si="55"/>
        <v>0</v>
      </c>
    </row>
    <row r="879" spans="1:10" x14ac:dyDescent="0.2">
      <c r="A879" s="14">
        <v>36486</v>
      </c>
      <c r="B879" s="15"/>
      <c r="C879" s="16">
        <v>0</v>
      </c>
      <c r="D879" s="17" t="s">
        <v>117</v>
      </c>
      <c r="E879" s="15" t="s">
        <v>59</v>
      </c>
      <c r="F879" s="12">
        <f>SUMIF(Position!$B$3:$B$21,Trades!D879,Position!$E$3:$E$21)+SUMIF(Position!$K$3:$K$20,Trades!D879,Position!$N$3:$N$20)</f>
        <v>1.125</v>
      </c>
      <c r="G879" s="13">
        <f t="shared" si="56"/>
        <v>0</v>
      </c>
      <c r="H879" s="11" t="str">
        <f t="shared" si="57"/>
        <v xml:space="preserve">philadelphia </v>
      </c>
      <c r="I879" s="11">
        <f t="shared" si="54"/>
        <v>0</v>
      </c>
      <c r="J879" s="13">
        <f t="shared" si="55"/>
        <v>0</v>
      </c>
    </row>
    <row r="880" spans="1:10" x14ac:dyDescent="0.2">
      <c r="A880" s="14">
        <v>36486</v>
      </c>
      <c r="B880" s="15"/>
      <c r="C880" s="16">
        <v>0</v>
      </c>
      <c r="D880" s="17" t="s">
        <v>101</v>
      </c>
      <c r="E880" s="15" t="s">
        <v>59</v>
      </c>
      <c r="F880" s="12">
        <f>SUMIF(Position!$B$3:$B$21,Trades!D880,Position!$E$3:$E$21)+SUMIF(Position!$K$3:$K$20,Trades!D880,Position!$N$3:$N$20)</f>
        <v>1.125</v>
      </c>
      <c r="G880" s="13">
        <f t="shared" si="56"/>
        <v>0</v>
      </c>
      <c r="H880" s="11" t="str">
        <f t="shared" si="57"/>
        <v xml:space="preserve">packers </v>
      </c>
      <c r="I880" s="11">
        <f t="shared" si="54"/>
        <v>0</v>
      </c>
      <c r="J880" s="13">
        <f t="shared" si="55"/>
        <v>0</v>
      </c>
    </row>
    <row r="881" spans="1:10" x14ac:dyDescent="0.2">
      <c r="A881" s="14">
        <v>36486</v>
      </c>
      <c r="B881" s="15"/>
      <c r="C881" s="16">
        <v>3.25</v>
      </c>
      <c r="D881" s="17" t="s">
        <v>100</v>
      </c>
      <c r="E881" s="15" t="s">
        <v>59</v>
      </c>
      <c r="F881" s="12">
        <f>SUMIF(Position!$B$3:$B$21,Trades!D881,Position!$E$3:$E$21)+SUMIF(Position!$K$3:$K$20,Trades!D881,Position!$N$3:$N$20)</f>
        <v>0.7</v>
      </c>
      <c r="G881" s="13">
        <f t="shared" si="56"/>
        <v>0</v>
      </c>
      <c r="H881" s="11" t="str">
        <f t="shared" si="57"/>
        <v xml:space="preserve">minnesota </v>
      </c>
      <c r="I881" s="11">
        <f t="shared" si="54"/>
        <v>0</v>
      </c>
      <c r="J881" s="13">
        <f t="shared" si="55"/>
        <v>0</v>
      </c>
    </row>
    <row r="882" spans="1:10" x14ac:dyDescent="0.2">
      <c r="A882" s="14">
        <v>36486</v>
      </c>
      <c r="B882" s="15"/>
      <c r="C882" s="16">
        <v>0.7</v>
      </c>
      <c r="D882" s="17" t="s">
        <v>90</v>
      </c>
      <c r="E882" s="15" t="s">
        <v>59</v>
      </c>
      <c r="F882" s="12">
        <f>SUMIF(Position!$B$3:$B$21,Trades!D882,Position!$E$3:$E$21)+SUMIF(Position!$K$3:$K$20,Trades!D882,Position!$N$3:$N$20)</f>
        <v>0</v>
      </c>
      <c r="G882" s="13">
        <f t="shared" si="56"/>
        <v>0</v>
      </c>
      <c r="H882" s="11" t="str">
        <f t="shared" si="57"/>
        <v xml:space="preserve">detroit </v>
      </c>
      <c r="I882" s="11">
        <f t="shared" si="54"/>
        <v>0</v>
      </c>
      <c r="J882" s="13">
        <f t="shared" si="55"/>
        <v>0</v>
      </c>
    </row>
    <row r="883" spans="1:10" x14ac:dyDescent="0.2">
      <c r="A883" s="14">
        <v>36486</v>
      </c>
      <c r="B883" s="15"/>
      <c r="C883" s="16">
        <v>0.5</v>
      </c>
      <c r="D883" s="17" t="s">
        <v>85</v>
      </c>
      <c r="E883" s="15" t="s">
        <v>59</v>
      </c>
      <c r="F883" s="12">
        <f>SUMIF(Position!$B$3:$B$21,Trades!D883,Position!$E$3:$E$21)+SUMIF(Position!$K$3:$K$20,Trades!D883,Position!$N$3:$N$20)</f>
        <v>3.25</v>
      </c>
      <c r="G883" s="13">
        <f t="shared" si="56"/>
        <v>0</v>
      </c>
      <c r="H883" s="11" t="str">
        <f t="shared" si="57"/>
        <v xml:space="preserve">bucks </v>
      </c>
      <c r="I883" s="11">
        <f t="shared" si="54"/>
        <v>0</v>
      </c>
      <c r="J883" s="13">
        <f t="shared" si="55"/>
        <v>0</v>
      </c>
    </row>
    <row r="884" spans="1:10" x14ac:dyDescent="0.2">
      <c r="A884" s="14">
        <v>36486</v>
      </c>
      <c r="B884" s="15"/>
      <c r="C884" s="16">
        <v>0</v>
      </c>
      <c r="D884" s="17" t="s">
        <v>95</v>
      </c>
      <c r="E884" s="15" t="s">
        <v>59</v>
      </c>
      <c r="F884" s="12">
        <f>SUMIF(Position!$B$3:$B$21,Trades!D884,Position!$E$3:$E$21)+SUMIF(Position!$K$3:$K$20,Trades!D884,Position!$N$3:$N$20)</f>
        <v>0</v>
      </c>
      <c r="G884" s="13">
        <f t="shared" si="56"/>
        <v>0</v>
      </c>
      <c r="H884" s="11" t="str">
        <f t="shared" si="57"/>
        <v xml:space="preserve">chicago </v>
      </c>
      <c r="I884" s="11">
        <f t="shared" si="54"/>
        <v>0</v>
      </c>
      <c r="J884" s="13">
        <f t="shared" si="55"/>
        <v>0</v>
      </c>
    </row>
    <row r="885" spans="1:10" x14ac:dyDescent="0.2">
      <c r="A885" s="14">
        <v>36486</v>
      </c>
      <c r="B885" s="15"/>
      <c r="C885" s="16">
        <v>0</v>
      </c>
      <c r="D885" s="17" t="s">
        <v>84</v>
      </c>
      <c r="E885" s="15" t="s">
        <v>59</v>
      </c>
      <c r="F885" s="12">
        <f>SUMIF(Position!$B$3:$B$21,Trades!D885,Position!$E$3:$E$21)+SUMIF(Position!$K$3:$K$20,Trades!D885,Position!$N$3:$N$20)</f>
        <v>0</v>
      </c>
      <c r="G885" s="13">
        <f t="shared" si="56"/>
        <v>0</v>
      </c>
      <c r="H885" s="11" t="str">
        <f t="shared" si="57"/>
        <v xml:space="preserve">atlanta </v>
      </c>
      <c r="I885" s="11">
        <f t="shared" si="54"/>
        <v>0</v>
      </c>
      <c r="J885" s="13">
        <f t="shared" si="55"/>
        <v>0</v>
      </c>
    </row>
    <row r="886" spans="1:10" x14ac:dyDescent="0.2">
      <c r="A886" s="14">
        <v>36486</v>
      </c>
      <c r="B886" s="15"/>
      <c r="C886" s="16">
        <v>6.5</v>
      </c>
      <c r="D886" s="17" t="s">
        <v>131</v>
      </c>
      <c r="E886" s="15" t="s">
        <v>59</v>
      </c>
      <c r="F886" s="12">
        <f>SUMIF(Position!$B$3:$B$21,Trades!D886,Position!$E$3:$E$21)+SUMIF(Position!$K$3:$K$20,Trades!D886,Position!$N$3:$N$20)</f>
        <v>4.75</v>
      </c>
      <c r="G886" s="13">
        <f t="shared" si="56"/>
        <v>0</v>
      </c>
      <c r="H886" s="11" t="str">
        <f t="shared" si="57"/>
        <v xml:space="preserve">rams </v>
      </c>
      <c r="I886" s="11">
        <f t="shared" si="54"/>
        <v>0</v>
      </c>
      <c r="J886" s="13">
        <f t="shared" si="55"/>
        <v>0</v>
      </c>
    </row>
    <row r="887" spans="1:10" x14ac:dyDescent="0.2">
      <c r="A887" s="14">
        <v>36486</v>
      </c>
      <c r="B887" s="15"/>
      <c r="C887" s="16">
        <v>0</v>
      </c>
      <c r="D887" s="17" t="s">
        <v>118</v>
      </c>
      <c r="E887" s="15" t="s">
        <v>59</v>
      </c>
      <c r="F887" s="12">
        <f>SUMIF(Position!$B$3:$B$21,Trades!D887,Position!$E$3:$E$21)+SUMIF(Position!$K$3:$K$20,Trades!D887,Position!$N$3:$N$20)</f>
        <v>2</v>
      </c>
      <c r="G887" s="13">
        <f t="shared" si="56"/>
        <v>0</v>
      </c>
      <c r="H887" s="11" t="str">
        <f t="shared" si="57"/>
        <v xml:space="preserve">saints </v>
      </c>
      <c r="I887" s="11">
        <f t="shared" si="54"/>
        <v>0</v>
      </c>
      <c r="J887" s="13">
        <f t="shared" si="55"/>
        <v>0</v>
      </c>
    </row>
    <row r="888" spans="1:10" x14ac:dyDescent="0.2">
      <c r="A888" s="14">
        <v>36486</v>
      </c>
      <c r="B888" s="15"/>
      <c r="C888" s="16">
        <v>0</v>
      </c>
      <c r="D888" s="17" t="s">
        <v>111</v>
      </c>
      <c r="E888" s="15" t="s">
        <v>59</v>
      </c>
      <c r="F888" s="12">
        <f>SUMIF(Position!$B$3:$B$21,Trades!D888,Position!$E$3:$E$21)+SUMIF(Position!$K$3:$K$20,Trades!D888,Position!$N$3:$N$20)</f>
        <v>0</v>
      </c>
      <c r="G888" s="13">
        <f t="shared" si="56"/>
        <v>0</v>
      </c>
      <c r="H888" s="11" t="str">
        <f t="shared" si="57"/>
        <v xml:space="preserve">niners </v>
      </c>
      <c r="I888" s="11">
        <f t="shared" si="54"/>
        <v>0</v>
      </c>
      <c r="J888" s="13">
        <f t="shared" si="55"/>
        <v>0</v>
      </c>
    </row>
    <row r="889" spans="1:10" x14ac:dyDescent="0.2">
      <c r="A889" s="14">
        <v>36486</v>
      </c>
      <c r="B889" s="15"/>
      <c r="C889" s="16">
        <v>0</v>
      </c>
      <c r="D889" s="17" t="s">
        <v>86</v>
      </c>
      <c r="E889" s="15" t="s">
        <v>59</v>
      </c>
      <c r="F889" s="12">
        <f>SUMIF(Position!$B$3:$B$21,Trades!D889,Position!$E$3:$E$21)+SUMIF(Position!$K$3:$K$20,Trades!D889,Position!$N$3:$N$20)</f>
        <v>0</v>
      </c>
      <c r="G889" s="13">
        <f t="shared" si="56"/>
        <v>0</v>
      </c>
      <c r="H889" s="11" t="str">
        <f t="shared" si="57"/>
        <v xml:space="preserve">carolina </v>
      </c>
      <c r="I889" s="11">
        <f t="shared" si="54"/>
        <v>0</v>
      </c>
      <c r="J889" s="13">
        <f t="shared" si="55"/>
        <v>0</v>
      </c>
    </row>
    <row r="890" spans="1:10" x14ac:dyDescent="0.2">
      <c r="A890" s="14">
        <v>36486</v>
      </c>
      <c r="B890" s="15"/>
      <c r="C890" s="16">
        <v>2.5</v>
      </c>
      <c r="D890" s="17" t="s">
        <v>99</v>
      </c>
      <c r="E890" s="15" t="s">
        <v>59</v>
      </c>
      <c r="F890" s="12">
        <f>SUMIF(Position!$B$3:$B$21,Trades!D890,Position!$E$3:$E$21)+SUMIF(Position!$K$3:$K$20,Trades!D890,Position!$N$3:$N$20)</f>
        <v>1</v>
      </c>
      <c r="G890" s="13">
        <f t="shared" si="56"/>
        <v>0</v>
      </c>
      <c r="H890" s="11" t="str">
        <f t="shared" si="57"/>
        <v xml:space="preserve">miami </v>
      </c>
      <c r="I890" s="11">
        <f t="shared" si="54"/>
        <v>0</v>
      </c>
      <c r="J890" s="13">
        <f t="shared" si="55"/>
        <v>0</v>
      </c>
    </row>
    <row r="891" spans="1:10" x14ac:dyDescent="0.2">
      <c r="A891" s="14">
        <v>36486</v>
      </c>
      <c r="B891" s="15"/>
      <c r="C891" s="16">
        <v>2.75</v>
      </c>
      <c r="D891" s="17" t="s">
        <v>97</v>
      </c>
      <c r="E891" s="15" t="s">
        <v>59</v>
      </c>
      <c r="F891" s="12">
        <f>SUMIF(Position!$B$3:$B$21,Trades!D891,Position!$E$3:$E$21)+SUMIF(Position!$K$3:$K$20,Trades!D891,Position!$N$3:$N$20)</f>
        <v>2.75</v>
      </c>
      <c r="G891" s="13">
        <f t="shared" si="56"/>
        <v>0</v>
      </c>
      <c r="H891" s="11" t="str">
        <f t="shared" si="57"/>
        <v xml:space="preserve">indianapolis </v>
      </c>
      <c r="I891" s="11">
        <f t="shared" si="54"/>
        <v>0</v>
      </c>
      <c r="J891" s="13">
        <f t="shared" si="55"/>
        <v>0</v>
      </c>
    </row>
    <row r="892" spans="1:10" x14ac:dyDescent="0.2">
      <c r="A892" s="14">
        <v>36486</v>
      </c>
      <c r="B892" s="15"/>
      <c r="C892" s="16">
        <v>0</v>
      </c>
      <c r="D892" s="17" t="s">
        <v>91</v>
      </c>
      <c r="E892" s="15" t="s">
        <v>59</v>
      </c>
      <c r="F892" s="12">
        <f>SUMIF(Position!$B$3:$B$21,Trades!D892,Position!$E$3:$E$21)+SUMIF(Position!$K$3:$K$20,Trades!D892,Position!$N$3:$N$20)</f>
        <v>0.5</v>
      </c>
      <c r="G892" s="13">
        <f t="shared" si="56"/>
        <v>0</v>
      </c>
      <c r="H892" s="11" t="str">
        <f t="shared" si="57"/>
        <v xml:space="preserve">giants </v>
      </c>
      <c r="I892" s="11">
        <f t="shared" si="54"/>
        <v>0</v>
      </c>
      <c r="J892" s="13">
        <f t="shared" si="55"/>
        <v>0</v>
      </c>
    </row>
    <row r="893" spans="1:10" x14ac:dyDescent="0.2">
      <c r="A893" s="14">
        <v>36486</v>
      </c>
      <c r="B893" s="15"/>
      <c r="C893" s="16">
        <v>0.3</v>
      </c>
      <c r="D893" s="17" t="s">
        <v>89</v>
      </c>
      <c r="E893" s="15" t="s">
        <v>59</v>
      </c>
      <c r="F893" s="12">
        <f>SUMIF(Position!$B$3:$B$21,Trades!D893,Position!$E$3:$E$21)+SUMIF(Position!$K$3:$K$20,Trades!D893,Position!$N$3:$N$20)</f>
        <v>0</v>
      </c>
      <c r="G893" s="13">
        <f t="shared" si="56"/>
        <v>0</v>
      </c>
      <c r="H893" s="11" t="str">
        <f t="shared" si="57"/>
        <v xml:space="preserve">dallas </v>
      </c>
      <c r="I893" s="11">
        <f t="shared" si="54"/>
        <v>0</v>
      </c>
      <c r="J893" s="13">
        <f t="shared" si="55"/>
        <v>0</v>
      </c>
    </row>
    <row r="894" spans="1:10" x14ac:dyDescent="0.2">
      <c r="A894" s="14">
        <v>36486</v>
      </c>
      <c r="B894" s="15"/>
      <c r="C894" s="16">
        <v>1.7</v>
      </c>
      <c r="D894" s="17" t="s">
        <v>92</v>
      </c>
      <c r="E894" s="15" t="s">
        <v>59</v>
      </c>
      <c r="F894" s="12">
        <f>SUMIF(Position!$B$3:$B$21,Trades!D894,Position!$E$3:$E$21)+SUMIF(Position!$K$3:$K$20,Trades!D894,Position!$N$3:$N$20)</f>
        <v>0.125</v>
      </c>
      <c r="G894" s="13">
        <f t="shared" si="56"/>
        <v>0</v>
      </c>
      <c r="H894" s="11" t="str">
        <f t="shared" si="57"/>
        <v xml:space="preserve">washington </v>
      </c>
      <c r="I894" s="11">
        <f t="shared" si="54"/>
        <v>0</v>
      </c>
      <c r="J894" s="13">
        <f t="shared" si="55"/>
        <v>0</v>
      </c>
    </row>
    <row r="895" spans="1:10" x14ac:dyDescent="0.2">
      <c r="A895" s="14">
        <v>36486</v>
      </c>
      <c r="B895" s="15"/>
      <c r="C895" s="16">
        <v>0</v>
      </c>
      <c r="D895" s="17" t="s">
        <v>82</v>
      </c>
      <c r="E895" s="15" t="s">
        <v>59</v>
      </c>
      <c r="F895" s="12">
        <f>SUMIF(Position!$B$3:$B$21,Trades!D895,Position!$E$3:$E$21)+SUMIF(Position!$K$3:$K$20,Trades!D895,Position!$N$3:$N$20)</f>
        <v>0</v>
      </c>
      <c r="G895" s="13">
        <f t="shared" si="56"/>
        <v>0</v>
      </c>
      <c r="H895" s="11" t="str">
        <f t="shared" si="57"/>
        <v xml:space="preserve">arizona </v>
      </c>
      <c r="I895" s="11">
        <f t="shared" si="54"/>
        <v>0</v>
      </c>
      <c r="J895" s="13">
        <f t="shared" si="55"/>
        <v>0</v>
      </c>
    </row>
    <row r="896" spans="1:10" x14ac:dyDescent="0.2">
      <c r="A896" s="14">
        <v>36486</v>
      </c>
      <c r="B896" s="15"/>
      <c r="C896" s="16">
        <v>0</v>
      </c>
      <c r="D896" s="17" t="s">
        <v>117</v>
      </c>
      <c r="E896" s="15" t="s">
        <v>59</v>
      </c>
      <c r="F896" s="12">
        <f>SUMIF(Position!$B$3:$B$21,Trades!D896,Position!$E$3:$E$21)+SUMIF(Position!$K$3:$K$20,Trades!D896,Position!$N$3:$N$20)</f>
        <v>1.125</v>
      </c>
      <c r="G896" s="13">
        <f t="shared" si="56"/>
        <v>0</v>
      </c>
      <c r="H896" s="11" t="str">
        <f t="shared" si="57"/>
        <v xml:space="preserve">philadelphia </v>
      </c>
      <c r="I896" s="11">
        <f t="shared" si="54"/>
        <v>0</v>
      </c>
      <c r="J896" s="13">
        <f t="shared" si="55"/>
        <v>0</v>
      </c>
    </row>
    <row r="897" spans="1:10" x14ac:dyDescent="0.2">
      <c r="A897" s="14">
        <v>36486</v>
      </c>
      <c r="B897" s="15"/>
      <c r="C897" s="16">
        <v>3.35</v>
      </c>
      <c r="D897" s="17" t="s">
        <v>100</v>
      </c>
      <c r="E897" s="15" t="s">
        <v>59</v>
      </c>
      <c r="F897" s="12">
        <f>SUMIF(Position!$B$3:$B$21,Trades!D897,Position!$E$3:$E$21)+SUMIF(Position!$K$3:$K$20,Trades!D897,Position!$N$3:$N$20)</f>
        <v>0.7</v>
      </c>
      <c r="G897" s="13">
        <f t="shared" si="56"/>
        <v>0</v>
      </c>
      <c r="H897" s="11" t="str">
        <f t="shared" si="57"/>
        <v xml:space="preserve">minnesota </v>
      </c>
      <c r="I897" s="11">
        <f t="shared" si="54"/>
        <v>0</v>
      </c>
      <c r="J897" s="13">
        <f t="shared" si="55"/>
        <v>0</v>
      </c>
    </row>
    <row r="898" spans="1:10" x14ac:dyDescent="0.2">
      <c r="A898" s="14">
        <v>36486</v>
      </c>
      <c r="B898" s="15"/>
      <c r="C898" s="16">
        <v>0.4</v>
      </c>
      <c r="D898" s="17" t="s">
        <v>101</v>
      </c>
      <c r="E898" s="15" t="s">
        <v>59</v>
      </c>
      <c r="F898" s="12">
        <f>SUMIF(Position!$B$3:$B$21,Trades!D898,Position!$E$3:$E$21)+SUMIF(Position!$K$3:$K$20,Trades!D898,Position!$N$3:$N$20)</f>
        <v>1.125</v>
      </c>
      <c r="G898" s="13">
        <f t="shared" si="56"/>
        <v>0</v>
      </c>
      <c r="H898" s="11" t="str">
        <f t="shared" si="57"/>
        <v xml:space="preserve">packers </v>
      </c>
      <c r="I898" s="11">
        <f t="shared" si="54"/>
        <v>0</v>
      </c>
      <c r="J898" s="13">
        <f t="shared" si="55"/>
        <v>0</v>
      </c>
    </row>
    <row r="899" spans="1:10" x14ac:dyDescent="0.2">
      <c r="A899" s="14">
        <v>36486</v>
      </c>
      <c r="B899" s="15"/>
      <c r="C899" s="16">
        <v>0.5</v>
      </c>
      <c r="D899" s="17" t="s">
        <v>85</v>
      </c>
      <c r="E899" s="15" t="s">
        <v>59</v>
      </c>
      <c r="F899" s="12">
        <f>SUMIF(Position!$B$3:$B$21,Trades!D899,Position!$E$3:$E$21)+SUMIF(Position!$K$3:$K$20,Trades!D899,Position!$N$3:$N$20)</f>
        <v>3.25</v>
      </c>
      <c r="G899" s="13">
        <f t="shared" si="56"/>
        <v>0</v>
      </c>
      <c r="H899" s="11" t="str">
        <f t="shared" si="57"/>
        <v xml:space="preserve">bucks </v>
      </c>
      <c r="I899" s="11">
        <f t="shared" si="54"/>
        <v>0</v>
      </c>
      <c r="J899" s="13">
        <f t="shared" si="55"/>
        <v>0</v>
      </c>
    </row>
    <row r="900" spans="1:10" x14ac:dyDescent="0.2">
      <c r="A900" s="14">
        <v>36486</v>
      </c>
      <c r="B900" s="15"/>
      <c r="C900" s="16">
        <v>0</v>
      </c>
      <c r="D900" s="17" t="s">
        <v>95</v>
      </c>
      <c r="E900" s="15" t="s">
        <v>59</v>
      </c>
      <c r="F900" s="12">
        <f>SUMIF(Position!$B$3:$B$21,Trades!D900,Position!$E$3:$E$21)+SUMIF(Position!$K$3:$K$20,Trades!D900,Position!$N$3:$N$20)</f>
        <v>0</v>
      </c>
      <c r="G900" s="13">
        <f t="shared" si="56"/>
        <v>0</v>
      </c>
      <c r="H900" s="11" t="str">
        <f t="shared" si="57"/>
        <v xml:space="preserve">chicago </v>
      </c>
      <c r="I900" s="11">
        <f t="shared" si="54"/>
        <v>0</v>
      </c>
      <c r="J900" s="13">
        <f t="shared" si="55"/>
        <v>0</v>
      </c>
    </row>
    <row r="901" spans="1:10" x14ac:dyDescent="0.2">
      <c r="A901" s="14">
        <v>36486</v>
      </c>
      <c r="B901" s="15"/>
      <c r="C901" s="16">
        <v>0.5</v>
      </c>
      <c r="D901" s="17" t="s">
        <v>90</v>
      </c>
      <c r="E901" s="15" t="s">
        <v>59</v>
      </c>
      <c r="F901" s="12">
        <f>SUMIF(Position!$B$3:$B$21,Trades!D901,Position!$E$3:$E$21)+SUMIF(Position!$K$3:$K$20,Trades!D901,Position!$N$3:$N$20)</f>
        <v>0</v>
      </c>
      <c r="G901" s="13">
        <f t="shared" si="56"/>
        <v>0</v>
      </c>
      <c r="H901" s="11" t="str">
        <f t="shared" si="57"/>
        <v xml:space="preserve">detroit </v>
      </c>
      <c r="I901" s="11">
        <f t="shared" si="54"/>
        <v>0</v>
      </c>
      <c r="J901" s="13">
        <f t="shared" si="55"/>
        <v>0</v>
      </c>
    </row>
    <row r="902" spans="1:10" x14ac:dyDescent="0.2">
      <c r="A902" s="14">
        <v>36486</v>
      </c>
      <c r="B902" s="15"/>
      <c r="C902" s="16">
        <v>0</v>
      </c>
      <c r="D902" s="17" t="s">
        <v>84</v>
      </c>
      <c r="E902" s="15" t="s">
        <v>59</v>
      </c>
      <c r="F902" s="12">
        <f>SUMIF(Position!$B$3:$B$21,Trades!D902,Position!$E$3:$E$21)+SUMIF(Position!$K$3:$K$20,Trades!D902,Position!$N$3:$N$20)</f>
        <v>0</v>
      </c>
      <c r="G902" s="13">
        <f t="shared" si="56"/>
        <v>0</v>
      </c>
      <c r="H902" s="11" t="str">
        <f t="shared" si="57"/>
        <v xml:space="preserve">atlanta </v>
      </c>
      <c r="I902" s="11">
        <f t="shared" si="54"/>
        <v>0</v>
      </c>
      <c r="J902" s="13">
        <f t="shared" si="55"/>
        <v>0</v>
      </c>
    </row>
    <row r="903" spans="1:10" x14ac:dyDescent="0.2">
      <c r="A903" s="14">
        <v>36486</v>
      </c>
      <c r="B903" s="120"/>
      <c r="C903" s="16">
        <v>6.5</v>
      </c>
      <c r="D903" s="17" t="s">
        <v>131</v>
      </c>
      <c r="E903" s="15" t="s">
        <v>59</v>
      </c>
      <c r="F903" s="12">
        <f>SUMIF(Position!$B$3:$B$21,Trades!D903,Position!$E$3:$E$21)+SUMIF(Position!$K$3:$K$20,Trades!D903,Position!$N$3:$N$20)</f>
        <v>4.75</v>
      </c>
      <c r="G903" s="13">
        <f t="shared" si="56"/>
        <v>0</v>
      </c>
      <c r="H903" s="11" t="str">
        <f t="shared" si="57"/>
        <v xml:space="preserve">rams </v>
      </c>
      <c r="I903" s="11">
        <f t="shared" si="54"/>
        <v>0</v>
      </c>
      <c r="J903" s="13">
        <f t="shared" si="55"/>
        <v>0</v>
      </c>
    </row>
    <row r="904" spans="1:10" x14ac:dyDescent="0.2">
      <c r="A904" s="14">
        <v>36486</v>
      </c>
      <c r="B904" s="15"/>
      <c r="C904" s="16">
        <v>0</v>
      </c>
      <c r="D904" s="17" t="s">
        <v>118</v>
      </c>
      <c r="E904" s="15" t="s">
        <v>59</v>
      </c>
      <c r="F904" s="12">
        <f>SUMIF(Position!$B$3:$B$21,Trades!D904,Position!$E$3:$E$21)+SUMIF(Position!$K$3:$K$20,Trades!D904,Position!$N$3:$N$20)</f>
        <v>2</v>
      </c>
      <c r="G904" s="13">
        <f t="shared" si="56"/>
        <v>0</v>
      </c>
      <c r="H904" s="11" t="str">
        <f t="shared" si="57"/>
        <v xml:space="preserve">saints </v>
      </c>
      <c r="I904" s="11">
        <f t="shared" ref="I904:I967" si="58">B904*C904</f>
        <v>0</v>
      </c>
      <c r="J904" s="13">
        <f t="shared" si="55"/>
        <v>0</v>
      </c>
    </row>
    <row r="905" spans="1:10" x14ac:dyDescent="0.2">
      <c r="A905" s="14">
        <v>36486</v>
      </c>
      <c r="B905" s="15"/>
      <c r="C905" s="16">
        <v>0</v>
      </c>
      <c r="D905" s="17" t="s">
        <v>111</v>
      </c>
      <c r="E905" s="15" t="s">
        <v>83</v>
      </c>
      <c r="F905" s="12">
        <f>SUMIF(Position!$B$3:$B$21,Trades!D905,Position!$E$3:$E$21)+SUMIF(Position!$K$3:$K$20,Trades!D905,Position!$N$3:$N$20)</f>
        <v>0</v>
      </c>
      <c r="G905" s="13">
        <f t="shared" si="56"/>
        <v>0</v>
      </c>
      <c r="H905" s="11" t="str">
        <f t="shared" si="57"/>
        <v>ninersdud</v>
      </c>
      <c r="I905" s="11">
        <f t="shared" si="58"/>
        <v>0</v>
      </c>
      <c r="J905" s="13">
        <f t="shared" ref="J905:J968" si="59">(30-C905)*B905</f>
        <v>0</v>
      </c>
    </row>
    <row r="906" spans="1:10" x14ac:dyDescent="0.2">
      <c r="A906" s="14">
        <v>36486</v>
      </c>
      <c r="B906" s="15"/>
      <c r="C906" s="16">
        <v>0</v>
      </c>
      <c r="D906" s="17" t="s">
        <v>86</v>
      </c>
      <c r="E906" s="15" t="s">
        <v>83</v>
      </c>
      <c r="F906" s="12">
        <f>SUMIF(Position!$B$3:$B$21,Trades!D906,Position!$E$3:$E$21)+SUMIF(Position!$K$3:$K$20,Trades!D906,Position!$N$3:$N$20)</f>
        <v>0</v>
      </c>
      <c r="G906" s="13">
        <f t="shared" ref="G906:G969" si="60">(F906-C906)*B906</f>
        <v>0</v>
      </c>
      <c r="H906" s="11" t="str">
        <f t="shared" ref="H906:H969" si="61">D906&amp;E906</f>
        <v>carolinadud</v>
      </c>
      <c r="I906" s="11">
        <f t="shared" si="58"/>
        <v>0</v>
      </c>
      <c r="J906" s="13">
        <f t="shared" si="59"/>
        <v>0</v>
      </c>
    </row>
    <row r="907" spans="1:10" x14ac:dyDescent="0.2">
      <c r="A907" s="14">
        <v>36486</v>
      </c>
      <c r="B907" s="15"/>
      <c r="C907" s="16">
        <v>0.9</v>
      </c>
      <c r="D907" s="17" t="s">
        <v>107</v>
      </c>
      <c r="E907" s="15" t="s">
        <v>96</v>
      </c>
      <c r="F907" s="12">
        <f>SUMIF(Position!$B$3:$B$21,Trades!D907,Position!$E$3:$E$21)+SUMIF(Position!$K$3:$K$20,Trades!D907,Position!$N$3:$N$20)</f>
        <v>0</v>
      </c>
      <c r="G907" s="13">
        <f t="shared" si="60"/>
        <v>0</v>
      </c>
      <c r="H907" s="11" t="str">
        <f t="shared" si="61"/>
        <v>buffalojavier</v>
      </c>
      <c r="I907" s="11">
        <f t="shared" si="58"/>
        <v>0</v>
      </c>
      <c r="J907" s="13">
        <f t="shared" si="59"/>
        <v>0</v>
      </c>
    </row>
    <row r="908" spans="1:10" x14ac:dyDescent="0.2">
      <c r="A908" s="14">
        <v>36486</v>
      </c>
      <c r="B908" s="15"/>
      <c r="C908" s="16">
        <v>0.5</v>
      </c>
      <c r="D908" s="17" t="s">
        <v>110</v>
      </c>
      <c r="E908" s="15" t="s">
        <v>96</v>
      </c>
      <c r="F908" s="12">
        <f>SUMIF(Position!$B$3:$B$21,Trades!D908,Position!$E$3:$E$21)+SUMIF(Position!$K$3:$K$20,Trades!D908,Position!$N$3:$N$20)</f>
        <v>0</v>
      </c>
      <c r="G908" s="13">
        <f t="shared" si="60"/>
        <v>0</v>
      </c>
      <c r="H908" s="11" t="str">
        <f t="shared" si="61"/>
        <v>patsjavier</v>
      </c>
      <c r="I908" s="11">
        <f t="shared" si="58"/>
        <v>0</v>
      </c>
      <c r="J908" s="13">
        <f t="shared" si="59"/>
        <v>0</v>
      </c>
    </row>
    <row r="909" spans="1:10" x14ac:dyDescent="0.2">
      <c r="A909" s="14">
        <v>36486</v>
      </c>
      <c r="B909" s="15"/>
      <c r="C909" s="16">
        <v>6.25</v>
      </c>
      <c r="D909" s="17" t="s">
        <v>131</v>
      </c>
      <c r="E909" s="15" t="s">
        <v>136</v>
      </c>
      <c r="F909" s="12">
        <f>SUMIF(Position!$B$3:$B$21,Trades!D909,Position!$E$3:$E$21)+SUMIF(Position!$K$3:$K$20,Trades!D909,Position!$N$3:$N$20)</f>
        <v>4.75</v>
      </c>
      <c r="G909" s="13">
        <f t="shared" si="60"/>
        <v>0</v>
      </c>
      <c r="H909" s="11" t="str">
        <f t="shared" si="61"/>
        <v>ramsrandy</v>
      </c>
      <c r="I909" s="11">
        <f t="shared" si="58"/>
        <v>0</v>
      </c>
      <c r="J909" s="13">
        <f t="shared" si="59"/>
        <v>0</v>
      </c>
    </row>
    <row r="910" spans="1:10" x14ac:dyDescent="0.2">
      <c r="A910" s="14">
        <v>36486</v>
      </c>
      <c r="B910" s="15"/>
      <c r="C910" s="16">
        <v>2.5</v>
      </c>
      <c r="D910" s="17" t="s">
        <v>112</v>
      </c>
      <c r="E910" s="15" t="s">
        <v>93</v>
      </c>
      <c r="F910" s="12">
        <f>SUMIF(Position!$B$3:$B$21,Trades!D910,Position!$E$3:$E$21)+SUMIF(Position!$K$3:$K$20,Trades!D910,Position!$N$3:$N$20)</f>
        <v>1.625</v>
      </c>
      <c r="G910" s="13">
        <f t="shared" si="60"/>
        <v>0</v>
      </c>
      <c r="H910" s="11" t="str">
        <f t="shared" si="61"/>
        <v>tennesseebuss</v>
      </c>
      <c r="I910" s="11">
        <f t="shared" si="58"/>
        <v>0</v>
      </c>
      <c r="J910" s="13">
        <f t="shared" si="59"/>
        <v>0</v>
      </c>
    </row>
    <row r="911" spans="1:10" x14ac:dyDescent="0.2">
      <c r="A911" s="14">
        <v>36487</v>
      </c>
      <c r="B911" s="15"/>
      <c r="C911" s="16">
        <v>2.1</v>
      </c>
      <c r="D911" s="17" t="s">
        <v>99</v>
      </c>
      <c r="E911" s="15" t="s">
        <v>96</v>
      </c>
      <c r="F911" s="12">
        <f>SUMIF(Position!$B$3:$B$21,Trades!D911,Position!$E$3:$E$21)+SUMIF(Position!$K$3:$K$20,Trades!D911,Position!$N$3:$N$20)</f>
        <v>1</v>
      </c>
      <c r="G911" s="13">
        <f t="shared" si="60"/>
        <v>0</v>
      </c>
      <c r="H911" s="11" t="str">
        <f t="shared" si="61"/>
        <v>miamijavier</v>
      </c>
      <c r="I911" s="11">
        <f t="shared" si="58"/>
        <v>0</v>
      </c>
      <c r="J911" s="13">
        <f t="shared" si="59"/>
        <v>0</v>
      </c>
    </row>
    <row r="912" spans="1:10" x14ac:dyDescent="0.2">
      <c r="A912" s="14">
        <v>36487</v>
      </c>
      <c r="B912" s="15"/>
      <c r="C912" s="16">
        <v>2.8</v>
      </c>
      <c r="D912" s="17" t="s">
        <v>97</v>
      </c>
      <c r="E912" s="15" t="s">
        <v>96</v>
      </c>
      <c r="F912" s="12">
        <f>SUMIF(Position!$B$3:$B$21,Trades!D912,Position!$E$3:$E$21)+SUMIF(Position!$K$3:$K$20,Trades!D912,Position!$N$3:$N$20)</f>
        <v>2.75</v>
      </c>
      <c r="G912" s="13">
        <f t="shared" si="60"/>
        <v>0</v>
      </c>
      <c r="H912" s="11" t="str">
        <f t="shared" si="61"/>
        <v>indianapolisjavier</v>
      </c>
      <c r="I912" s="11">
        <f t="shared" si="58"/>
        <v>0</v>
      </c>
      <c r="J912" s="13">
        <f t="shared" si="59"/>
        <v>0</v>
      </c>
    </row>
    <row r="913" spans="1:10" x14ac:dyDescent="0.2">
      <c r="A913" s="14">
        <v>36487</v>
      </c>
      <c r="B913" s="15"/>
      <c r="C913" s="16">
        <v>2.6</v>
      </c>
      <c r="D913" s="17" t="s">
        <v>97</v>
      </c>
      <c r="E913" s="15" t="s">
        <v>129</v>
      </c>
      <c r="F913" s="12">
        <f>SUMIF(Position!$B$3:$B$21,Trades!D913,Position!$E$3:$E$21)+SUMIF(Position!$K$3:$K$20,Trades!D913,Position!$N$3:$N$20)</f>
        <v>2.75</v>
      </c>
      <c r="G913" s="13">
        <f t="shared" si="60"/>
        <v>0</v>
      </c>
      <c r="H913" s="11" t="str">
        <f t="shared" si="61"/>
        <v>indianapoliskammer</v>
      </c>
      <c r="I913" s="11">
        <f t="shared" si="58"/>
        <v>0</v>
      </c>
      <c r="J913" s="13">
        <f t="shared" si="59"/>
        <v>0</v>
      </c>
    </row>
    <row r="914" spans="1:10" x14ac:dyDescent="0.2">
      <c r="A914" s="14">
        <v>36487</v>
      </c>
      <c r="B914" s="15"/>
      <c r="C914" s="16">
        <v>2.1</v>
      </c>
      <c r="D914" s="17" t="s">
        <v>99</v>
      </c>
      <c r="E914" s="15" t="s">
        <v>129</v>
      </c>
      <c r="F914" s="12">
        <f>SUMIF(Position!$B$3:$B$21,Trades!D914,Position!$E$3:$E$21)+SUMIF(Position!$K$3:$K$20,Trades!D914,Position!$N$3:$N$20)</f>
        <v>1</v>
      </c>
      <c r="G914" s="13">
        <f t="shared" si="60"/>
        <v>0</v>
      </c>
      <c r="H914" s="11" t="str">
        <f t="shared" si="61"/>
        <v>miamikammer</v>
      </c>
      <c r="I914" s="11">
        <f t="shared" si="58"/>
        <v>0</v>
      </c>
      <c r="J914" s="13">
        <f t="shared" si="59"/>
        <v>0</v>
      </c>
    </row>
    <row r="915" spans="1:10" x14ac:dyDescent="0.2">
      <c r="A915" s="14">
        <v>36487</v>
      </c>
      <c r="B915" s="15"/>
      <c r="C915" s="16">
        <v>0</v>
      </c>
      <c r="D915" s="17" t="s">
        <v>41</v>
      </c>
      <c r="E915" s="15" t="s">
        <v>136</v>
      </c>
      <c r="F915" s="12">
        <f>SUMIF(Position!$B$3:$B$21,Trades!D915,Position!$E$3:$E$21)+SUMIF(Position!$K$3:$K$20,Trades!D915,Position!$N$3:$N$20)</f>
        <v>0</v>
      </c>
      <c r="G915" s="13">
        <f t="shared" si="60"/>
        <v>0</v>
      </c>
      <c r="H915" s="11" t="str">
        <f t="shared" si="61"/>
        <v>Jetsrandy</v>
      </c>
      <c r="I915" s="11">
        <f t="shared" si="58"/>
        <v>0</v>
      </c>
      <c r="J915" s="13">
        <f t="shared" si="59"/>
        <v>0</v>
      </c>
    </row>
    <row r="916" spans="1:10" x14ac:dyDescent="0.2">
      <c r="A916" s="14">
        <v>36487</v>
      </c>
      <c r="B916" s="15"/>
      <c r="C916" s="16">
        <v>1.25</v>
      </c>
      <c r="D916" s="17" t="s">
        <v>107</v>
      </c>
      <c r="E916" s="15" t="s">
        <v>136</v>
      </c>
      <c r="F916" s="12">
        <f>SUMIF(Position!$B$3:$B$21,Trades!D916,Position!$E$3:$E$21)+SUMIF(Position!$K$3:$K$20,Trades!D916,Position!$N$3:$N$20)</f>
        <v>0</v>
      </c>
      <c r="G916" s="13">
        <f t="shared" si="60"/>
        <v>0</v>
      </c>
      <c r="H916" s="11" t="str">
        <f t="shared" si="61"/>
        <v>buffalorandy</v>
      </c>
      <c r="I916" s="11">
        <f t="shared" si="58"/>
        <v>0</v>
      </c>
      <c r="J916" s="13">
        <f t="shared" si="59"/>
        <v>0</v>
      </c>
    </row>
    <row r="917" spans="1:10" x14ac:dyDescent="0.2">
      <c r="A917" s="14">
        <v>36487</v>
      </c>
      <c r="B917" s="15"/>
      <c r="C917" s="16">
        <v>3</v>
      </c>
      <c r="D917" s="17" t="s">
        <v>97</v>
      </c>
      <c r="E917" s="15" t="s">
        <v>136</v>
      </c>
      <c r="F917" s="12">
        <f>SUMIF(Position!$B$3:$B$21,Trades!D917,Position!$E$3:$E$21)+SUMIF(Position!$K$3:$K$20,Trades!D917,Position!$N$3:$N$20)</f>
        <v>2.75</v>
      </c>
      <c r="G917" s="13">
        <f t="shared" si="60"/>
        <v>0</v>
      </c>
      <c r="H917" s="11" t="str">
        <f t="shared" si="61"/>
        <v>indianapolisrandy</v>
      </c>
      <c r="I917" s="11">
        <f t="shared" si="58"/>
        <v>0</v>
      </c>
      <c r="J917" s="13">
        <f t="shared" si="59"/>
        <v>0</v>
      </c>
    </row>
    <row r="918" spans="1:10" x14ac:dyDescent="0.2">
      <c r="A918" s="14">
        <v>36487</v>
      </c>
      <c r="B918" s="15"/>
      <c r="C918" s="16">
        <v>0.5</v>
      </c>
      <c r="D918" s="17" t="s">
        <v>110</v>
      </c>
      <c r="E918" s="15" t="s">
        <v>136</v>
      </c>
      <c r="F918" s="12">
        <f>SUMIF(Position!$B$3:$B$21,Trades!D918,Position!$E$3:$E$21)+SUMIF(Position!$K$3:$K$20,Trades!D918,Position!$N$3:$N$20)</f>
        <v>0</v>
      </c>
      <c r="G918" s="13">
        <f t="shared" si="60"/>
        <v>0</v>
      </c>
      <c r="H918" s="11" t="str">
        <f t="shared" si="61"/>
        <v>patsrandy</v>
      </c>
      <c r="I918" s="11">
        <f t="shared" si="58"/>
        <v>0</v>
      </c>
      <c r="J918" s="13">
        <f t="shared" si="59"/>
        <v>0</v>
      </c>
    </row>
    <row r="919" spans="1:10" x14ac:dyDescent="0.2">
      <c r="A919" s="14">
        <v>36487</v>
      </c>
      <c r="B919" s="15"/>
      <c r="C919" s="16">
        <v>2.75</v>
      </c>
      <c r="D919" s="17" t="s">
        <v>99</v>
      </c>
      <c r="E919" s="15" t="s">
        <v>136</v>
      </c>
      <c r="F919" s="12">
        <f>SUMIF(Position!$B$3:$B$21,Trades!D919,Position!$E$3:$E$21)+SUMIF(Position!$K$3:$K$20,Trades!D919,Position!$N$3:$N$20)</f>
        <v>1</v>
      </c>
      <c r="G919" s="13">
        <f t="shared" si="60"/>
        <v>0</v>
      </c>
      <c r="H919" s="11" t="str">
        <f t="shared" si="61"/>
        <v>miamirandy</v>
      </c>
      <c r="I919" s="11">
        <f t="shared" si="58"/>
        <v>0</v>
      </c>
      <c r="J919" s="13">
        <f t="shared" si="59"/>
        <v>0</v>
      </c>
    </row>
    <row r="920" spans="1:10" x14ac:dyDescent="0.2">
      <c r="A920" s="14">
        <v>36487</v>
      </c>
      <c r="B920" s="15"/>
      <c r="C920" s="16">
        <v>0</v>
      </c>
      <c r="D920" s="17" t="s">
        <v>41</v>
      </c>
      <c r="E920" s="15" t="s">
        <v>78</v>
      </c>
      <c r="F920" s="12">
        <f>SUMIF(Position!$B$3:$B$21,Trades!D920,Position!$E$3:$E$21)+SUMIF(Position!$K$3:$K$20,Trades!D920,Position!$N$3:$N$20)</f>
        <v>0</v>
      </c>
      <c r="G920" s="13">
        <f t="shared" si="60"/>
        <v>0</v>
      </c>
      <c r="H920" s="11" t="str">
        <f t="shared" si="61"/>
        <v>Jetspb</v>
      </c>
      <c r="I920" s="11">
        <f t="shared" si="58"/>
        <v>0</v>
      </c>
      <c r="J920" s="13">
        <f t="shared" si="59"/>
        <v>0</v>
      </c>
    </row>
    <row r="921" spans="1:10" x14ac:dyDescent="0.2">
      <c r="A921" s="14">
        <v>36487</v>
      </c>
      <c r="B921" s="15"/>
      <c r="C921" s="16">
        <v>3</v>
      </c>
      <c r="D921" s="17" t="s">
        <v>97</v>
      </c>
      <c r="E921" s="15" t="s">
        <v>78</v>
      </c>
      <c r="F921" s="12">
        <f>SUMIF(Position!$B$3:$B$21,Trades!D921,Position!$E$3:$E$21)+SUMIF(Position!$K$3:$K$20,Trades!D921,Position!$N$3:$N$20)</f>
        <v>2.75</v>
      </c>
      <c r="G921" s="13">
        <f t="shared" si="60"/>
        <v>0</v>
      </c>
      <c r="H921" s="11" t="str">
        <f t="shared" si="61"/>
        <v>indianapolispb</v>
      </c>
      <c r="I921" s="11">
        <f t="shared" si="58"/>
        <v>0</v>
      </c>
      <c r="J921" s="13">
        <f t="shared" si="59"/>
        <v>0</v>
      </c>
    </row>
    <row r="922" spans="1:10" x14ac:dyDescent="0.2">
      <c r="A922" s="14">
        <v>36487</v>
      </c>
      <c r="B922" s="15"/>
      <c r="C922" s="16">
        <v>1.25</v>
      </c>
      <c r="D922" s="17" t="s">
        <v>107</v>
      </c>
      <c r="E922" s="15" t="s">
        <v>78</v>
      </c>
      <c r="F922" s="12">
        <f>SUMIF(Position!$B$3:$B$21,Trades!D922,Position!$E$3:$E$21)+SUMIF(Position!$K$3:$K$20,Trades!D922,Position!$N$3:$N$20)</f>
        <v>0</v>
      </c>
      <c r="G922" s="13">
        <f t="shared" si="60"/>
        <v>0</v>
      </c>
      <c r="H922" s="11" t="str">
        <f t="shared" si="61"/>
        <v>buffalopb</v>
      </c>
      <c r="I922" s="11">
        <f t="shared" si="58"/>
        <v>0</v>
      </c>
      <c r="J922" s="13">
        <f t="shared" si="59"/>
        <v>0</v>
      </c>
    </row>
    <row r="923" spans="1:10" x14ac:dyDescent="0.2">
      <c r="A923" s="14">
        <v>36487</v>
      </c>
      <c r="B923" s="15"/>
      <c r="C923" s="16">
        <v>0.5</v>
      </c>
      <c r="D923" s="17" t="s">
        <v>110</v>
      </c>
      <c r="E923" s="15" t="s">
        <v>78</v>
      </c>
      <c r="F923" s="12">
        <f>SUMIF(Position!$B$3:$B$21,Trades!D923,Position!$E$3:$E$21)+SUMIF(Position!$K$3:$K$20,Trades!D923,Position!$N$3:$N$20)</f>
        <v>0</v>
      </c>
      <c r="G923" s="13">
        <f t="shared" si="60"/>
        <v>0</v>
      </c>
      <c r="H923" s="11" t="str">
        <f t="shared" si="61"/>
        <v>patspb</v>
      </c>
      <c r="I923" s="11">
        <f t="shared" si="58"/>
        <v>0</v>
      </c>
      <c r="J923" s="13">
        <f t="shared" si="59"/>
        <v>0</v>
      </c>
    </row>
    <row r="924" spans="1:10" x14ac:dyDescent="0.2">
      <c r="A924" s="14">
        <v>36487</v>
      </c>
      <c r="B924" s="15"/>
      <c r="C924" s="16">
        <v>2.75</v>
      </c>
      <c r="D924" s="17" t="s">
        <v>99</v>
      </c>
      <c r="E924" s="15" t="s">
        <v>78</v>
      </c>
      <c r="F924" s="12">
        <f>SUMIF(Position!$B$3:$B$21,Trades!D924,Position!$E$3:$E$21)+SUMIF(Position!$K$3:$K$20,Trades!D924,Position!$N$3:$N$20)</f>
        <v>1</v>
      </c>
      <c r="G924" s="13">
        <f t="shared" si="60"/>
        <v>0</v>
      </c>
      <c r="H924" s="11" t="str">
        <f t="shared" si="61"/>
        <v>miamipb</v>
      </c>
      <c r="I924" s="11">
        <f t="shared" si="58"/>
        <v>0</v>
      </c>
      <c r="J924" s="13">
        <f t="shared" si="59"/>
        <v>0</v>
      </c>
    </row>
    <row r="925" spans="1:10" x14ac:dyDescent="0.2">
      <c r="A925" s="14">
        <v>36493</v>
      </c>
      <c r="B925" s="15"/>
      <c r="C925" s="16">
        <v>0.75</v>
      </c>
      <c r="D925" s="17" t="s">
        <v>89</v>
      </c>
      <c r="E925" s="15" t="s">
        <v>121</v>
      </c>
      <c r="F925" s="12">
        <f>SUMIF(Position!$B$3:$B$21,Trades!D925,Position!$E$3:$E$21)+SUMIF(Position!$K$3:$K$20,Trades!D925,Position!$N$3:$N$20)</f>
        <v>0</v>
      </c>
      <c r="G925" s="13">
        <f t="shared" si="60"/>
        <v>0</v>
      </c>
      <c r="H925" s="11" t="str">
        <f t="shared" si="61"/>
        <v>dallasorr</v>
      </c>
      <c r="I925" s="11">
        <f t="shared" si="58"/>
        <v>0</v>
      </c>
      <c r="J925" s="13">
        <f t="shared" si="59"/>
        <v>0</v>
      </c>
    </row>
    <row r="926" spans="1:10" x14ac:dyDescent="0.2">
      <c r="A926" s="14">
        <v>36493</v>
      </c>
      <c r="B926" s="15"/>
      <c r="C926" s="16">
        <v>3.75</v>
      </c>
      <c r="D926" s="17" t="s">
        <v>97</v>
      </c>
      <c r="E926" s="15" t="s">
        <v>126</v>
      </c>
      <c r="F926" s="12">
        <f>SUMIF(Position!$B$3:$B$21,Trades!D926,Position!$E$3:$E$21)+SUMIF(Position!$K$3:$K$20,Trades!D926,Position!$N$3:$N$20)</f>
        <v>2.75</v>
      </c>
      <c r="G926" s="13">
        <f t="shared" si="60"/>
        <v>0</v>
      </c>
      <c r="H926" s="11" t="str">
        <f t="shared" si="61"/>
        <v>indianapoliscuocci</v>
      </c>
      <c r="I926" s="11">
        <f t="shared" si="58"/>
        <v>0</v>
      </c>
      <c r="J926" s="13">
        <f t="shared" si="59"/>
        <v>0</v>
      </c>
    </row>
    <row r="927" spans="1:10" x14ac:dyDescent="0.2">
      <c r="A927" s="14">
        <v>36493</v>
      </c>
      <c r="B927" s="15"/>
      <c r="C927" s="16">
        <v>6.75</v>
      </c>
      <c r="D927" s="120" t="s">
        <v>131</v>
      </c>
      <c r="E927" s="15" t="s">
        <v>134</v>
      </c>
      <c r="F927" s="12">
        <f>SUMIF(Position!$B$3:$B$21,Trades!D927,Position!$E$3:$E$21)+SUMIF(Position!$K$3:$K$20,Trades!D927,Position!$N$3:$N$20)</f>
        <v>4.75</v>
      </c>
      <c r="G927" s="13">
        <f t="shared" si="60"/>
        <v>0</v>
      </c>
      <c r="H927" s="11" t="str">
        <f t="shared" si="61"/>
        <v>ramsshawn</v>
      </c>
      <c r="I927" s="11">
        <f t="shared" si="58"/>
        <v>0</v>
      </c>
      <c r="J927" s="13">
        <f t="shared" si="59"/>
        <v>0</v>
      </c>
    </row>
    <row r="928" spans="1:10" x14ac:dyDescent="0.2">
      <c r="A928" s="14">
        <v>36493</v>
      </c>
      <c r="B928" s="15"/>
      <c r="C928" s="16">
        <v>6.75</v>
      </c>
      <c r="D928" s="17" t="s">
        <v>98</v>
      </c>
      <c r="E928" s="15" t="s">
        <v>134</v>
      </c>
      <c r="F928" s="12">
        <f>SUMIF(Position!$B$3:$B$21,Trades!D928,Position!$E$3:$E$21)+SUMIF(Position!$K$3:$K$20,Trades!D928,Position!$N$3:$N$20)</f>
        <v>0.5</v>
      </c>
      <c r="G928" s="13">
        <f t="shared" si="60"/>
        <v>0</v>
      </c>
      <c r="H928" s="11" t="str">
        <f t="shared" si="61"/>
        <v>jacksonvilleshawn</v>
      </c>
      <c r="I928" s="11">
        <f t="shared" si="58"/>
        <v>0</v>
      </c>
      <c r="J928" s="13">
        <f t="shared" si="59"/>
        <v>0</v>
      </c>
    </row>
    <row r="929" spans="1:10" x14ac:dyDescent="0.2">
      <c r="A929" s="14">
        <v>36493</v>
      </c>
      <c r="B929" s="15"/>
      <c r="C929" s="16">
        <v>2.15</v>
      </c>
      <c r="D929" s="17" t="s">
        <v>112</v>
      </c>
      <c r="E929" s="15" t="s">
        <v>134</v>
      </c>
      <c r="F929" s="12">
        <f>SUMIF(Position!$B$3:$B$21,Trades!D929,Position!$E$3:$E$21)+SUMIF(Position!$K$3:$K$20,Trades!D929,Position!$N$3:$N$20)</f>
        <v>1.625</v>
      </c>
      <c r="G929" s="13">
        <f t="shared" si="60"/>
        <v>0</v>
      </c>
      <c r="H929" s="11" t="str">
        <f t="shared" si="61"/>
        <v>tennesseeshawn</v>
      </c>
      <c r="I929" s="11">
        <f t="shared" si="58"/>
        <v>0</v>
      </c>
      <c r="J929" s="13">
        <f t="shared" si="59"/>
        <v>0</v>
      </c>
    </row>
    <row r="930" spans="1:10" x14ac:dyDescent="0.2">
      <c r="A930" s="14">
        <v>36493</v>
      </c>
      <c r="B930" s="15"/>
      <c r="C930" s="16">
        <v>3</v>
      </c>
      <c r="D930" s="17" t="s">
        <v>97</v>
      </c>
      <c r="E930" s="15" t="s">
        <v>96</v>
      </c>
      <c r="F930" s="12">
        <f>SUMIF(Position!$B$3:$B$21,Trades!D930,Position!$E$3:$E$21)+SUMIF(Position!$K$3:$K$20,Trades!D930,Position!$N$3:$N$20)</f>
        <v>2.75</v>
      </c>
      <c r="G930" s="13">
        <f t="shared" si="60"/>
        <v>0</v>
      </c>
      <c r="H930" s="11" t="str">
        <f t="shared" si="61"/>
        <v>indianapolisjavier</v>
      </c>
      <c r="I930" s="11">
        <f t="shared" si="58"/>
        <v>0</v>
      </c>
      <c r="J930" s="13">
        <f t="shared" si="59"/>
        <v>0</v>
      </c>
    </row>
    <row r="931" spans="1:10" x14ac:dyDescent="0.2">
      <c r="A931" s="14">
        <v>36493</v>
      </c>
      <c r="B931" s="15"/>
      <c r="C931" s="16">
        <v>1.75</v>
      </c>
      <c r="D931" s="17" t="s">
        <v>102</v>
      </c>
      <c r="E931" s="15" t="s">
        <v>114</v>
      </c>
      <c r="F931" s="12">
        <f>SUMIF(Position!$B$3:$B$21,Trades!D931,Position!$E$3:$E$21)+SUMIF(Position!$K$3:$K$20,Trades!D931,Position!$N$3:$N$20)</f>
        <v>0</v>
      </c>
      <c r="G931" s="13">
        <f t="shared" si="60"/>
        <v>0</v>
      </c>
      <c r="H931" s="11" t="str">
        <f t="shared" si="61"/>
        <v>seattleblane</v>
      </c>
      <c r="I931" s="11">
        <f t="shared" si="58"/>
        <v>0</v>
      </c>
      <c r="J931" s="13">
        <f t="shared" si="59"/>
        <v>0</v>
      </c>
    </row>
    <row r="932" spans="1:10" x14ac:dyDescent="0.2">
      <c r="A932" s="14">
        <v>36493</v>
      </c>
      <c r="B932" s="15"/>
      <c r="C932" s="16">
        <v>1.25</v>
      </c>
      <c r="D932" s="17" t="s">
        <v>107</v>
      </c>
      <c r="E932" s="15" t="s">
        <v>96</v>
      </c>
      <c r="F932" s="12">
        <f>SUMIF(Position!$B$3:$B$21,Trades!D932,Position!$E$3:$E$21)+SUMIF(Position!$K$3:$K$20,Trades!D932,Position!$N$3:$N$20)</f>
        <v>0</v>
      </c>
      <c r="G932" s="13">
        <f t="shared" si="60"/>
        <v>0</v>
      </c>
      <c r="H932" s="11" t="str">
        <f t="shared" si="61"/>
        <v>buffalojavier</v>
      </c>
      <c r="I932" s="11">
        <f t="shared" si="58"/>
        <v>0</v>
      </c>
      <c r="J932" s="13">
        <f t="shared" si="59"/>
        <v>0</v>
      </c>
    </row>
    <row r="933" spans="1:10" x14ac:dyDescent="0.2">
      <c r="A933" s="14">
        <v>36493</v>
      </c>
      <c r="B933" s="15"/>
      <c r="C933" s="16">
        <v>0.05</v>
      </c>
      <c r="D933" s="17" t="s">
        <v>82</v>
      </c>
      <c r="E933" s="15" t="s">
        <v>96</v>
      </c>
      <c r="F933" s="12">
        <f>SUMIF(Position!$B$3:$B$21,Trades!D933,Position!$E$3:$E$21)+SUMIF(Position!$K$3:$K$20,Trades!D933,Position!$N$3:$N$20)</f>
        <v>0</v>
      </c>
      <c r="G933" s="13">
        <f t="shared" si="60"/>
        <v>0</v>
      </c>
      <c r="H933" s="11" t="str">
        <f t="shared" si="61"/>
        <v>arizonajavier</v>
      </c>
      <c r="I933" s="11">
        <f t="shared" si="58"/>
        <v>0</v>
      </c>
      <c r="J933" s="13">
        <f t="shared" si="59"/>
        <v>0</v>
      </c>
    </row>
    <row r="934" spans="1:10" x14ac:dyDescent="0.2">
      <c r="A934" s="14">
        <v>36493</v>
      </c>
      <c r="B934" s="15"/>
      <c r="C934" s="16">
        <v>0.75</v>
      </c>
      <c r="D934" s="17" t="s">
        <v>85</v>
      </c>
      <c r="E934" s="15" t="s">
        <v>96</v>
      </c>
      <c r="F934" s="12">
        <f>SUMIF(Position!$B$3:$B$21,Trades!D934,Position!$E$3:$E$21)+SUMIF(Position!$K$3:$K$20,Trades!D934,Position!$N$3:$N$20)</f>
        <v>3.25</v>
      </c>
      <c r="G934" s="13">
        <f t="shared" si="60"/>
        <v>0</v>
      </c>
      <c r="H934" s="11" t="str">
        <f t="shared" si="61"/>
        <v>bucksjavier</v>
      </c>
      <c r="I934" s="11">
        <f t="shared" si="58"/>
        <v>0</v>
      </c>
      <c r="J934" s="13">
        <f t="shared" si="59"/>
        <v>0</v>
      </c>
    </row>
    <row r="935" spans="1:10" x14ac:dyDescent="0.2">
      <c r="A935" s="14">
        <v>36493</v>
      </c>
      <c r="B935" s="15"/>
      <c r="C935" s="16">
        <v>0.65</v>
      </c>
      <c r="D935" s="17" t="s">
        <v>101</v>
      </c>
      <c r="E935" s="15" t="s">
        <v>93</v>
      </c>
      <c r="F935" s="12">
        <f>SUMIF(Position!$B$3:$B$21,Trades!D935,Position!$E$3:$E$21)+SUMIF(Position!$K$3:$K$20,Trades!D935,Position!$N$3:$N$20)</f>
        <v>1.125</v>
      </c>
      <c r="G935" s="13">
        <f t="shared" si="60"/>
        <v>0</v>
      </c>
      <c r="H935" s="11" t="str">
        <f t="shared" si="61"/>
        <v>packersbuss</v>
      </c>
      <c r="I935" s="11">
        <f t="shared" si="58"/>
        <v>0</v>
      </c>
      <c r="J935" s="13">
        <f t="shared" si="59"/>
        <v>0</v>
      </c>
    </row>
    <row r="936" spans="1:10" x14ac:dyDescent="0.2">
      <c r="A936" s="14">
        <v>36494</v>
      </c>
      <c r="B936" s="15"/>
      <c r="C936" s="16">
        <v>1.25</v>
      </c>
      <c r="D936" s="17" t="s">
        <v>90</v>
      </c>
      <c r="E936" s="15" t="s">
        <v>83</v>
      </c>
      <c r="F936" s="12">
        <f>SUMIF(Position!$B$3:$B$21,Trades!D936,Position!$E$3:$E$21)+SUMIF(Position!$K$3:$K$20,Trades!D936,Position!$N$3:$N$20)</f>
        <v>0</v>
      </c>
      <c r="G936" s="13">
        <f t="shared" si="60"/>
        <v>0</v>
      </c>
      <c r="H936" s="11" t="str">
        <f t="shared" si="61"/>
        <v>detroitdud</v>
      </c>
      <c r="I936" s="11">
        <f t="shared" si="58"/>
        <v>0</v>
      </c>
      <c r="J936" s="13">
        <f t="shared" si="59"/>
        <v>0</v>
      </c>
    </row>
    <row r="937" spans="1:10" x14ac:dyDescent="0.2">
      <c r="A937" s="14">
        <v>36494</v>
      </c>
      <c r="B937" s="15"/>
      <c r="C937" s="16">
        <v>1.25</v>
      </c>
      <c r="D937" s="17" t="s">
        <v>92</v>
      </c>
      <c r="E937" s="15" t="s">
        <v>83</v>
      </c>
      <c r="F937" s="12">
        <f>SUMIF(Position!$B$3:$B$21,Trades!D937,Position!$E$3:$E$21)+SUMIF(Position!$K$3:$K$20,Trades!D937,Position!$N$3:$N$20)</f>
        <v>0.125</v>
      </c>
      <c r="G937" s="13">
        <f t="shared" si="60"/>
        <v>0</v>
      </c>
      <c r="H937" s="11" t="str">
        <f t="shared" si="61"/>
        <v>washingtondud</v>
      </c>
      <c r="I937" s="11">
        <f t="shared" si="58"/>
        <v>0</v>
      </c>
      <c r="J937" s="13">
        <f t="shared" si="59"/>
        <v>0</v>
      </c>
    </row>
    <row r="938" spans="1:10" x14ac:dyDescent="0.2">
      <c r="A938" s="14">
        <v>36494</v>
      </c>
      <c r="B938" s="15"/>
      <c r="C938" s="16">
        <v>0.85</v>
      </c>
      <c r="D938" s="17" t="s">
        <v>89</v>
      </c>
      <c r="E938" s="15" t="s">
        <v>115</v>
      </c>
      <c r="F938" s="12">
        <f>SUMIF(Position!$B$3:$B$21,Trades!D938,Position!$E$3:$E$21)+SUMIF(Position!$K$3:$K$20,Trades!D938,Position!$N$3:$N$20)</f>
        <v>0</v>
      </c>
      <c r="G938" s="13">
        <f t="shared" si="60"/>
        <v>0</v>
      </c>
      <c r="H938" s="11" t="str">
        <f t="shared" si="61"/>
        <v>dallasdavenport</v>
      </c>
      <c r="I938" s="11">
        <f t="shared" si="58"/>
        <v>0</v>
      </c>
      <c r="J938" s="13">
        <f t="shared" si="59"/>
        <v>0</v>
      </c>
    </row>
    <row r="939" spans="1:10" x14ac:dyDescent="0.2">
      <c r="A939" s="14">
        <v>36494</v>
      </c>
      <c r="B939" s="15"/>
      <c r="C939" s="16">
        <v>6.5</v>
      </c>
      <c r="D939" s="17" t="s">
        <v>131</v>
      </c>
      <c r="E939" s="15" t="s">
        <v>121</v>
      </c>
      <c r="F939" s="12">
        <f>SUMIF(Position!$B$3:$B$21,Trades!D939,Position!$E$3:$E$21)+SUMIF(Position!$K$3:$K$20,Trades!D939,Position!$N$3:$N$20)</f>
        <v>4.75</v>
      </c>
      <c r="G939" s="13">
        <f t="shared" si="60"/>
        <v>0</v>
      </c>
      <c r="H939" s="11" t="str">
        <f t="shared" si="61"/>
        <v>ramsorr</v>
      </c>
      <c r="I939" s="11">
        <f t="shared" si="58"/>
        <v>0</v>
      </c>
      <c r="J939" s="13">
        <f t="shared" si="59"/>
        <v>0</v>
      </c>
    </row>
    <row r="940" spans="1:10" x14ac:dyDescent="0.2">
      <c r="A940" s="14">
        <v>36494</v>
      </c>
      <c r="B940" s="15"/>
      <c r="C940" s="16">
        <v>6.5</v>
      </c>
      <c r="D940" s="17" t="s">
        <v>131</v>
      </c>
      <c r="E940" s="15" t="s">
        <v>124</v>
      </c>
      <c r="F940" s="12">
        <f>SUMIF(Position!$B$3:$B$21,Trades!D940,Position!$E$3:$E$21)+SUMIF(Position!$K$3:$K$20,Trades!D940,Position!$N$3:$N$20)</f>
        <v>4.75</v>
      </c>
      <c r="G940" s="13">
        <f t="shared" si="60"/>
        <v>0</v>
      </c>
      <c r="H940" s="11" t="str">
        <f t="shared" si="61"/>
        <v>ramsjk</v>
      </c>
      <c r="I940" s="11">
        <f t="shared" si="58"/>
        <v>0</v>
      </c>
      <c r="J940" s="13">
        <f t="shared" si="59"/>
        <v>0</v>
      </c>
    </row>
    <row r="941" spans="1:10" x14ac:dyDescent="0.2">
      <c r="A941" s="14">
        <v>36494</v>
      </c>
      <c r="B941" s="15"/>
      <c r="C941" s="16">
        <v>6.5</v>
      </c>
      <c r="D941" s="17" t="s">
        <v>131</v>
      </c>
      <c r="E941" s="15" t="s">
        <v>103</v>
      </c>
      <c r="F941" s="12">
        <f>SUMIF(Position!$B$3:$B$21,Trades!D941,Position!$E$3:$E$21)+SUMIF(Position!$K$3:$K$20,Trades!D941,Position!$N$3:$N$20)</f>
        <v>4.75</v>
      </c>
      <c r="G941" s="13">
        <f t="shared" si="60"/>
        <v>0</v>
      </c>
      <c r="H941" s="11" t="str">
        <f t="shared" si="61"/>
        <v>ramsfeely</v>
      </c>
      <c r="I941" s="11">
        <f t="shared" si="58"/>
        <v>0</v>
      </c>
      <c r="J941" s="13">
        <f t="shared" si="59"/>
        <v>0</v>
      </c>
    </row>
    <row r="942" spans="1:10" x14ac:dyDescent="0.2">
      <c r="A942" s="14">
        <v>36494</v>
      </c>
      <c r="B942" s="15"/>
      <c r="C942" s="16">
        <v>1.25</v>
      </c>
      <c r="D942" s="17" t="s">
        <v>90</v>
      </c>
      <c r="E942" s="15" t="s">
        <v>96</v>
      </c>
      <c r="F942" s="12">
        <f>SUMIF(Position!$B$3:$B$21,Trades!D942,Position!$E$3:$E$21)+SUMIF(Position!$K$3:$K$20,Trades!D942,Position!$N$3:$N$20)</f>
        <v>0</v>
      </c>
      <c r="G942" s="13">
        <f t="shared" si="60"/>
        <v>0</v>
      </c>
      <c r="H942" s="11" t="str">
        <f t="shared" si="61"/>
        <v>detroitjavier</v>
      </c>
      <c r="I942" s="11">
        <f t="shared" si="58"/>
        <v>0</v>
      </c>
      <c r="J942" s="13">
        <f t="shared" si="59"/>
        <v>0</v>
      </c>
    </row>
    <row r="943" spans="1:10" x14ac:dyDescent="0.2">
      <c r="A943" s="14">
        <v>36494</v>
      </c>
      <c r="B943" s="15"/>
      <c r="C943" s="16">
        <v>0.65</v>
      </c>
      <c r="D943" s="17" t="s">
        <v>89</v>
      </c>
      <c r="E943" s="15" t="s">
        <v>96</v>
      </c>
      <c r="F943" s="12">
        <f>SUMIF(Position!$B$3:$B$21,Trades!D943,Position!$E$3:$E$21)+SUMIF(Position!$K$3:$K$20,Trades!D943,Position!$N$3:$N$20)</f>
        <v>0</v>
      </c>
      <c r="G943" s="13">
        <f t="shared" si="60"/>
        <v>0</v>
      </c>
      <c r="H943" s="11" t="str">
        <f t="shared" si="61"/>
        <v>dallasjavier</v>
      </c>
      <c r="I943" s="11">
        <f t="shared" si="58"/>
        <v>0</v>
      </c>
      <c r="J943" s="13">
        <f t="shared" si="59"/>
        <v>0</v>
      </c>
    </row>
    <row r="944" spans="1:10" x14ac:dyDescent="0.2">
      <c r="A944" s="14">
        <v>36494</v>
      </c>
      <c r="B944" s="15"/>
      <c r="C944" s="16">
        <v>1</v>
      </c>
      <c r="D944" s="17" t="s">
        <v>92</v>
      </c>
      <c r="E944" s="15" t="s">
        <v>96</v>
      </c>
      <c r="F944" s="12">
        <f>SUMIF(Position!$B$3:$B$21,Trades!D944,Position!$E$3:$E$21)+SUMIF(Position!$K$3:$K$20,Trades!D944,Position!$N$3:$N$20)</f>
        <v>0.125</v>
      </c>
      <c r="G944" s="13">
        <f t="shared" si="60"/>
        <v>0</v>
      </c>
      <c r="H944" s="11" t="str">
        <f t="shared" si="61"/>
        <v>washingtonjavier</v>
      </c>
      <c r="I944" s="11">
        <f t="shared" si="58"/>
        <v>0</v>
      </c>
      <c r="J944" s="13">
        <f t="shared" si="59"/>
        <v>0</v>
      </c>
    </row>
    <row r="945" spans="1:10" x14ac:dyDescent="0.2">
      <c r="A945" s="14">
        <v>36494</v>
      </c>
      <c r="B945" s="15"/>
      <c r="C945" s="16">
        <v>1</v>
      </c>
      <c r="D945" s="17" t="s">
        <v>92</v>
      </c>
      <c r="E945" s="15" t="s">
        <v>78</v>
      </c>
      <c r="F945" s="12">
        <f>SUMIF(Position!$B$3:$B$21,Trades!D945,Position!$E$3:$E$21)+SUMIF(Position!$K$3:$K$20,Trades!D945,Position!$N$3:$N$20)</f>
        <v>0.125</v>
      </c>
      <c r="G945" s="13">
        <f t="shared" si="60"/>
        <v>0</v>
      </c>
      <c r="H945" s="11" t="str">
        <f t="shared" si="61"/>
        <v>washingtonpb</v>
      </c>
      <c r="I945" s="11">
        <f t="shared" si="58"/>
        <v>0</v>
      </c>
      <c r="J945" s="13">
        <f t="shared" si="59"/>
        <v>0</v>
      </c>
    </row>
    <row r="946" spans="1:10" x14ac:dyDescent="0.2">
      <c r="A946" s="14">
        <v>36494</v>
      </c>
      <c r="B946" s="15"/>
      <c r="C946" s="16">
        <v>0.1</v>
      </c>
      <c r="D946" s="17" t="s">
        <v>110</v>
      </c>
      <c r="E946" s="15" t="s">
        <v>96</v>
      </c>
      <c r="F946" s="12">
        <f>SUMIF(Position!$B$3:$B$21,Trades!D946,Position!$E$3:$E$21)+SUMIF(Position!$K$3:$K$20,Trades!D946,Position!$N$3:$N$20)</f>
        <v>0</v>
      </c>
      <c r="G946" s="13">
        <f t="shared" si="60"/>
        <v>0</v>
      </c>
      <c r="H946" s="11" t="str">
        <f t="shared" si="61"/>
        <v>patsjavier</v>
      </c>
      <c r="I946" s="11">
        <f t="shared" si="58"/>
        <v>0</v>
      </c>
      <c r="J946" s="13">
        <f t="shared" si="59"/>
        <v>0</v>
      </c>
    </row>
    <row r="947" spans="1:10" x14ac:dyDescent="0.2">
      <c r="A947" s="14">
        <v>36494</v>
      </c>
      <c r="B947" s="15"/>
      <c r="C947" s="16">
        <v>1.4</v>
      </c>
      <c r="D947" s="17" t="s">
        <v>99</v>
      </c>
      <c r="E947" s="15" t="s">
        <v>127</v>
      </c>
      <c r="F947" s="12">
        <f>SUMIF(Position!$B$3:$B$21,Trades!D947,Position!$E$3:$E$21)+SUMIF(Position!$K$3:$K$20,Trades!D947,Position!$N$3:$N$20)</f>
        <v>1</v>
      </c>
      <c r="G947" s="13">
        <f t="shared" si="60"/>
        <v>0</v>
      </c>
      <c r="H947" s="11" t="str">
        <f t="shared" si="61"/>
        <v>miamibp</v>
      </c>
      <c r="I947" s="11">
        <f t="shared" si="58"/>
        <v>0</v>
      </c>
      <c r="J947" s="13">
        <f t="shared" si="59"/>
        <v>0</v>
      </c>
    </row>
    <row r="948" spans="1:10" x14ac:dyDescent="0.2">
      <c r="A948" s="14">
        <v>36494</v>
      </c>
      <c r="B948" s="15"/>
      <c r="C948" s="16">
        <v>1.2</v>
      </c>
      <c r="D948" s="17" t="s">
        <v>107</v>
      </c>
      <c r="E948" s="15" t="s">
        <v>127</v>
      </c>
      <c r="F948" s="12">
        <f>SUMIF(Position!$B$3:$B$21,Trades!D948,Position!$E$3:$E$21)+SUMIF(Position!$K$3:$K$20,Trades!D948,Position!$N$3:$N$20)</f>
        <v>0</v>
      </c>
      <c r="G948" s="13">
        <f t="shared" si="60"/>
        <v>0</v>
      </c>
      <c r="H948" s="11" t="str">
        <f t="shared" si="61"/>
        <v>buffalobp</v>
      </c>
      <c r="I948" s="11">
        <f t="shared" si="58"/>
        <v>0</v>
      </c>
      <c r="J948" s="13">
        <f t="shared" si="59"/>
        <v>0</v>
      </c>
    </row>
    <row r="949" spans="1:10" x14ac:dyDescent="0.2">
      <c r="A949" s="14">
        <v>36494</v>
      </c>
      <c r="B949" s="15"/>
      <c r="C949" s="16">
        <v>6.75</v>
      </c>
      <c r="D949" s="120" t="s">
        <v>131</v>
      </c>
      <c r="E949" s="15" t="s">
        <v>127</v>
      </c>
      <c r="F949" s="12">
        <f>SUMIF(Position!$B$3:$B$21,Trades!D949,Position!$E$3:$E$21)+SUMIF(Position!$K$3:$K$20,Trades!D949,Position!$N$3:$N$20)</f>
        <v>4.75</v>
      </c>
      <c r="G949" s="13">
        <f t="shared" si="60"/>
        <v>0</v>
      </c>
      <c r="H949" s="11" t="str">
        <f t="shared" si="61"/>
        <v>ramsbp</v>
      </c>
      <c r="I949" s="11">
        <f t="shared" si="58"/>
        <v>0</v>
      </c>
      <c r="J949" s="13">
        <f t="shared" si="59"/>
        <v>0</v>
      </c>
    </row>
    <row r="950" spans="1:10" x14ac:dyDescent="0.2">
      <c r="A950" s="14">
        <v>36494</v>
      </c>
      <c r="B950" s="15"/>
      <c r="C950" s="16">
        <v>1.1499999999999999</v>
      </c>
      <c r="D950" s="17" t="s">
        <v>90</v>
      </c>
      <c r="E950" s="15" t="s">
        <v>103</v>
      </c>
      <c r="F950" s="12">
        <f>SUMIF(Position!$B$3:$B$21,Trades!D950,Position!$E$3:$E$21)+SUMIF(Position!$K$3:$K$20,Trades!D950,Position!$N$3:$N$20)</f>
        <v>0</v>
      </c>
      <c r="G950" s="13">
        <f t="shared" si="60"/>
        <v>0</v>
      </c>
      <c r="H950" s="11" t="str">
        <f t="shared" si="61"/>
        <v>detroitfeely</v>
      </c>
      <c r="I950" s="11">
        <f t="shared" si="58"/>
        <v>0</v>
      </c>
      <c r="J950" s="13">
        <f t="shared" si="59"/>
        <v>0</v>
      </c>
    </row>
    <row r="951" spans="1:10" x14ac:dyDescent="0.2">
      <c r="A951" s="14">
        <v>36495</v>
      </c>
      <c r="B951" s="15"/>
      <c r="C951" s="16">
        <v>0.65</v>
      </c>
      <c r="D951" s="17" t="s">
        <v>101</v>
      </c>
      <c r="E951" s="15" t="s">
        <v>93</v>
      </c>
      <c r="F951" s="12">
        <f>SUMIF(Position!$B$3:$B$21,Trades!D951,Position!$E$3:$E$21)+SUMIF(Position!$K$3:$K$20,Trades!D951,Position!$N$3:$N$20)</f>
        <v>1.125</v>
      </c>
      <c r="G951" s="13">
        <f t="shared" si="60"/>
        <v>0</v>
      </c>
      <c r="H951" s="11" t="str">
        <f t="shared" si="61"/>
        <v>packersbuss</v>
      </c>
      <c r="I951" s="11">
        <f t="shared" si="58"/>
        <v>0</v>
      </c>
      <c r="J951" s="13">
        <f t="shared" si="59"/>
        <v>0</v>
      </c>
    </row>
    <row r="952" spans="1:10" x14ac:dyDescent="0.2">
      <c r="A952" s="14">
        <v>36495</v>
      </c>
      <c r="B952" s="15"/>
      <c r="C952" s="16">
        <v>2.5</v>
      </c>
      <c r="D952" s="17" t="s">
        <v>112</v>
      </c>
      <c r="E952" s="15" t="s">
        <v>93</v>
      </c>
      <c r="F952" s="12">
        <f>SUMIF(Position!$B$3:$B$21,Trades!D952,Position!$E$3:$E$21)+SUMIF(Position!$K$3:$K$20,Trades!D952,Position!$N$3:$N$20)</f>
        <v>1.625</v>
      </c>
      <c r="G952" s="13">
        <f t="shared" si="60"/>
        <v>0</v>
      </c>
      <c r="H952" s="11" t="str">
        <f t="shared" si="61"/>
        <v>tennesseebuss</v>
      </c>
      <c r="I952" s="11">
        <f t="shared" si="58"/>
        <v>0</v>
      </c>
      <c r="J952" s="13">
        <f t="shared" si="59"/>
        <v>0</v>
      </c>
    </row>
    <row r="953" spans="1:10" x14ac:dyDescent="0.2">
      <c r="A953" s="14">
        <v>36495</v>
      </c>
      <c r="B953" s="15"/>
      <c r="C953" s="16">
        <v>1.5</v>
      </c>
      <c r="D953" s="17" t="s">
        <v>99</v>
      </c>
      <c r="E953" s="15" t="s">
        <v>103</v>
      </c>
      <c r="F953" s="12">
        <f>SUMIF(Position!$B$3:$B$21,Trades!D953,Position!$E$3:$E$21)+SUMIF(Position!$K$3:$K$20,Trades!D953,Position!$N$3:$N$20)</f>
        <v>1</v>
      </c>
      <c r="G953" s="13">
        <f t="shared" si="60"/>
        <v>0</v>
      </c>
      <c r="H953" s="11" t="str">
        <f t="shared" si="61"/>
        <v>miamifeely</v>
      </c>
      <c r="I953" s="11">
        <f t="shared" si="58"/>
        <v>0</v>
      </c>
      <c r="J953" s="13">
        <f t="shared" si="59"/>
        <v>0</v>
      </c>
    </row>
    <row r="954" spans="1:10" x14ac:dyDescent="0.2">
      <c r="A954" s="14">
        <v>36496</v>
      </c>
      <c r="B954" s="15"/>
      <c r="C954" s="16">
        <v>3</v>
      </c>
      <c r="D954" s="17" t="s">
        <v>97</v>
      </c>
      <c r="E954" s="15" t="s">
        <v>139</v>
      </c>
      <c r="F954" s="12">
        <f>SUMIF(Position!$B$3:$B$21,Trades!D954,Position!$E$3:$E$21)+SUMIF(Position!$K$3:$K$20,Trades!D954,Position!$N$3:$N$20)</f>
        <v>2.75</v>
      </c>
      <c r="G954" s="13">
        <f t="shared" si="60"/>
        <v>0</v>
      </c>
      <c r="H954" s="11" t="str">
        <f t="shared" si="61"/>
        <v>indianapolislewis</v>
      </c>
      <c r="I954" s="11">
        <f t="shared" si="58"/>
        <v>0</v>
      </c>
      <c r="J954" s="13">
        <f t="shared" si="59"/>
        <v>0</v>
      </c>
    </row>
    <row r="955" spans="1:10" x14ac:dyDescent="0.2">
      <c r="A955" s="14">
        <v>36499</v>
      </c>
      <c r="B955" s="15"/>
      <c r="C955" s="16">
        <v>3.5</v>
      </c>
      <c r="D955" s="17" t="s">
        <v>97</v>
      </c>
      <c r="E955" s="15" t="s">
        <v>96</v>
      </c>
      <c r="F955" s="12">
        <f>SUMIF(Position!$B$3:$B$21,Trades!D955,Position!$E$3:$E$21)+SUMIF(Position!$K$3:$K$20,Trades!D955,Position!$N$3:$N$20)</f>
        <v>2.75</v>
      </c>
      <c r="G955" s="13">
        <f t="shared" si="60"/>
        <v>0</v>
      </c>
      <c r="H955" s="11" t="str">
        <f t="shared" si="61"/>
        <v>indianapolisjavier</v>
      </c>
      <c r="I955" s="11">
        <f t="shared" si="58"/>
        <v>0</v>
      </c>
      <c r="J955" s="13">
        <f t="shared" si="59"/>
        <v>0</v>
      </c>
    </row>
    <row r="956" spans="1:10" x14ac:dyDescent="0.2">
      <c r="A956" s="14">
        <v>36499</v>
      </c>
      <c r="B956" s="15"/>
      <c r="C956" s="16">
        <v>0.05</v>
      </c>
      <c r="D956" s="17" t="s">
        <v>91</v>
      </c>
      <c r="E956" s="15" t="s">
        <v>83</v>
      </c>
      <c r="F956" s="12">
        <f>SUMIF(Position!$B$3:$B$21,Trades!D956,Position!$E$3:$E$21)+SUMIF(Position!$K$3:$K$20,Trades!D956,Position!$N$3:$N$20)</f>
        <v>0.5</v>
      </c>
      <c r="G956" s="13">
        <f t="shared" si="60"/>
        <v>0</v>
      </c>
      <c r="H956" s="11" t="str">
        <f t="shared" si="61"/>
        <v>giantsdud</v>
      </c>
      <c r="I956" s="11">
        <f t="shared" si="58"/>
        <v>0</v>
      </c>
      <c r="J956" s="13">
        <f t="shared" si="59"/>
        <v>0</v>
      </c>
    </row>
    <row r="957" spans="1:10" x14ac:dyDescent="0.2">
      <c r="A957" s="14">
        <v>36497</v>
      </c>
      <c r="B957" s="15"/>
      <c r="C957" s="16">
        <v>0</v>
      </c>
      <c r="D957" s="17" t="s">
        <v>99</v>
      </c>
      <c r="E957" s="15" t="s">
        <v>127</v>
      </c>
      <c r="F957" s="12">
        <f>SUMIF(Position!$B$3:$B$21,Trades!D957,Position!$E$3:$E$21)+SUMIF(Position!$K$3:$K$20,Trades!D957,Position!$N$3:$N$20)</f>
        <v>1</v>
      </c>
      <c r="G957" s="13">
        <f t="shared" si="60"/>
        <v>0</v>
      </c>
      <c r="H957" s="11" t="str">
        <f t="shared" si="61"/>
        <v>miamibp</v>
      </c>
      <c r="I957" s="11">
        <f t="shared" si="58"/>
        <v>0</v>
      </c>
      <c r="J957" s="13">
        <f t="shared" si="59"/>
        <v>0</v>
      </c>
    </row>
    <row r="958" spans="1:10" x14ac:dyDescent="0.2">
      <c r="A958" s="14">
        <v>36497</v>
      </c>
      <c r="B958" s="15"/>
      <c r="C958" s="16">
        <v>0</v>
      </c>
      <c r="D958" s="17" t="s">
        <v>112</v>
      </c>
      <c r="E958" s="15" t="s">
        <v>127</v>
      </c>
      <c r="F958" s="12">
        <f>SUMIF(Position!$B$3:$B$21,Trades!D958,Position!$E$3:$E$21)+SUMIF(Position!$K$3:$K$20,Trades!D958,Position!$N$3:$N$20)</f>
        <v>1.625</v>
      </c>
      <c r="G958" s="13">
        <f t="shared" si="60"/>
        <v>0</v>
      </c>
      <c r="H958" s="11" t="str">
        <f t="shared" si="61"/>
        <v>tennesseebp</v>
      </c>
      <c r="I958" s="11">
        <f t="shared" si="58"/>
        <v>0</v>
      </c>
      <c r="J958" s="13">
        <f t="shared" si="59"/>
        <v>0</v>
      </c>
    </row>
    <row r="959" spans="1:10" x14ac:dyDescent="0.2">
      <c r="A959" s="14">
        <v>36500</v>
      </c>
      <c r="B959" s="15"/>
      <c r="C959" s="16">
        <v>1.5</v>
      </c>
      <c r="D959" s="17" t="s">
        <v>112</v>
      </c>
      <c r="E959" s="15" t="s">
        <v>126</v>
      </c>
      <c r="F959" s="12">
        <f>SUMIF(Position!$B$3:$B$21,Trades!D959,Position!$E$3:$E$21)+SUMIF(Position!$K$3:$K$20,Trades!D959,Position!$N$3:$N$20)</f>
        <v>1.625</v>
      </c>
      <c r="G959" s="13">
        <f t="shared" si="60"/>
        <v>0</v>
      </c>
      <c r="H959" s="11" t="str">
        <f t="shared" si="61"/>
        <v>tennesseecuocci</v>
      </c>
      <c r="I959" s="11">
        <f t="shared" si="58"/>
        <v>0</v>
      </c>
      <c r="J959" s="13">
        <f t="shared" si="59"/>
        <v>0</v>
      </c>
    </row>
    <row r="960" spans="1:10" x14ac:dyDescent="0.2">
      <c r="A960" s="14">
        <v>36497</v>
      </c>
      <c r="B960" s="15"/>
      <c r="C960" s="16">
        <v>0.75</v>
      </c>
      <c r="D960" s="17" t="s">
        <v>101</v>
      </c>
      <c r="E960" s="15" t="s">
        <v>130</v>
      </c>
      <c r="F960" s="12">
        <f>SUMIF(Position!$B$3:$B$21,Trades!D960,Position!$E$3:$E$21)+SUMIF(Position!$K$3:$K$20,Trades!D960,Position!$N$3:$N$20)</f>
        <v>1.125</v>
      </c>
      <c r="G960" s="13">
        <f t="shared" si="60"/>
        <v>0</v>
      </c>
      <c r="H960" s="11" t="str">
        <f t="shared" si="61"/>
        <v>packersrafal</v>
      </c>
      <c r="I960" s="11">
        <f t="shared" si="58"/>
        <v>0</v>
      </c>
      <c r="J960" s="13">
        <f t="shared" si="59"/>
        <v>0</v>
      </c>
    </row>
    <row r="961" spans="1:10" x14ac:dyDescent="0.2">
      <c r="A961" s="14">
        <v>36500</v>
      </c>
      <c r="B961" s="15"/>
      <c r="C961" s="16">
        <v>1</v>
      </c>
      <c r="D961" s="17" t="s">
        <v>85</v>
      </c>
      <c r="E961" s="15" t="s">
        <v>104</v>
      </c>
      <c r="F961" s="12">
        <f>SUMIF(Position!$B$3:$B$21,Trades!D961,Position!$E$3:$E$21)+SUMIF(Position!$K$3:$K$20,Trades!D961,Position!$N$3:$N$20)</f>
        <v>3.25</v>
      </c>
      <c r="G961" s="13">
        <f t="shared" si="60"/>
        <v>0</v>
      </c>
      <c r="H961" s="11" t="str">
        <f t="shared" si="61"/>
        <v>buckssmitty</v>
      </c>
      <c r="I961" s="11">
        <f t="shared" si="58"/>
        <v>0</v>
      </c>
      <c r="J961" s="13">
        <f t="shared" si="59"/>
        <v>0</v>
      </c>
    </row>
    <row r="962" spans="1:10" x14ac:dyDescent="0.2">
      <c r="A962" s="14">
        <v>36500</v>
      </c>
      <c r="B962" s="15"/>
      <c r="C962" s="16">
        <v>1.25</v>
      </c>
      <c r="D962" s="17" t="s">
        <v>102</v>
      </c>
      <c r="E962" s="15" t="s">
        <v>136</v>
      </c>
      <c r="F962" s="12">
        <f>SUMIF(Position!$B$3:$B$21,Trades!D962,Position!$E$3:$E$21)+SUMIF(Position!$K$3:$K$20,Trades!D962,Position!$N$3:$N$20)</f>
        <v>0</v>
      </c>
      <c r="G962" s="13">
        <f t="shared" si="60"/>
        <v>0</v>
      </c>
      <c r="H962" s="11" t="str">
        <f t="shared" si="61"/>
        <v>seattlerandy</v>
      </c>
      <c r="I962" s="11">
        <f t="shared" si="58"/>
        <v>0</v>
      </c>
      <c r="J962" s="13">
        <f t="shared" si="59"/>
        <v>0</v>
      </c>
    </row>
    <row r="963" spans="1:10" x14ac:dyDescent="0.2">
      <c r="A963" s="14">
        <v>36500</v>
      </c>
      <c r="B963" s="15"/>
      <c r="C963" s="16">
        <v>7</v>
      </c>
      <c r="D963" s="17" t="s">
        <v>131</v>
      </c>
      <c r="E963" s="15" t="s">
        <v>121</v>
      </c>
      <c r="F963" s="12">
        <f>SUMIF(Position!$B$3:$B$21,Trades!D963,Position!$E$3:$E$21)+SUMIF(Position!$K$3:$K$20,Trades!D963,Position!$N$3:$N$20)</f>
        <v>4.75</v>
      </c>
      <c r="G963" s="13">
        <f t="shared" si="60"/>
        <v>0</v>
      </c>
      <c r="H963" s="11" t="str">
        <f t="shared" si="61"/>
        <v>ramsorr</v>
      </c>
      <c r="I963" s="11">
        <f t="shared" si="58"/>
        <v>0</v>
      </c>
      <c r="J963" s="13">
        <f t="shared" si="59"/>
        <v>0</v>
      </c>
    </row>
    <row r="964" spans="1:10" x14ac:dyDescent="0.2">
      <c r="A964" s="14">
        <v>36500</v>
      </c>
      <c r="B964" s="15"/>
      <c r="C964" s="16">
        <v>7</v>
      </c>
      <c r="D964" s="17" t="s">
        <v>131</v>
      </c>
      <c r="E964" s="15" t="s">
        <v>78</v>
      </c>
      <c r="F964" s="12">
        <f>SUMIF(Position!$B$3:$B$21,Trades!D964,Position!$E$3:$E$21)+SUMIF(Position!$K$3:$K$20,Trades!D964,Position!$N$3:$N$20)</f>
        <v>4.75</v>
      </c>
      <c r="G964" s="13">
        <f t="shared" si="60"/>
        <v>0</v>
      </c>
      <c r="H964" s="11" t="str">
        <f t="shared" si="61"/>
        <v>ramspb</v>
      </c>
      <c r="I964" s="11">
        <f t="shared" si="58"/>
        <v>0</v>
      </c>
      <c r="J964" s="13">
        <f t="shared" si="59"/>
        <v>0</v>
      </c>
    </row>
    <row r="965" spans="1:10" x14ac:dyDescent="0.2">
      <c r="A965" s="14">
        <v>36500</v>
      </c>
      <c r="B965" s="15"/>
      <c r="C965" s="16">
        <v>7</v>
      </c>
      <c r="D965" s="17" t="s">
        <v>131</v>
      </c>
      <c r="E965" s="15" t="s">
        <v>103</v>
      </c>
      <c r="F965" s="12">
        <f>SUMIF(Position!$B$3:$B$21,Trades!D965,Position!$E$3:$E$21)+SUMIF(Position!$K$3:$K$20,Trades!D965,Position!$N$3:$N$20)</f>
        <v>4.75</v>
      </c>
      <c r="G965" s="13">
        <f t="shared" si="60"/>
        <v>0</v>
      </c>
      <c r="H965" s="11" t="str">
        <f t="shared" si="61"/>
        <v>ramsfeely</v>
      </c>
      <c r="I965" s="11">
        <f t="shared" si="58"/>
        <v>0</v>
      </c>
      <c r="J965" s="13">
        <f t="shared" si="59"/>
        <v>0</v>
      </c>
    </row>
    <row r="966" spans="1:10" x14ac:dyDescent="0.2">
      <c r="A966" s="14">
        <v>36500</v>
      </c>
      <c r="B966" s="15"/>
      <c r="C966" s="16">
        <v>4.75</v>
      </c>
      <c r="D966" s="17" t="s">
        <v>97</v>
      </c>
      <c r="E966" s="15" t="s">
        <v>134</v>
      </c>
      <c r="F966" s="12">
        <f>SUMIF(Position!$B$3:$B$21,Trades!D966,Position!$E$3:$E$21)+SUMIF(Position!$K$3:$K$20,Trades!D966,Position!$N$3:$N$20)</f>
        <v>2.75</v>
      </c>
      <c r="G966" s="13">
        <f t="shared" si="60"/>
        <v>0</v>
      </c>
      <c r="H966" s="11" t="str">
        <f t="shared" si="61"/>
        <v>indianapolisshawn</v>
      </c>
      <c r="I966" s="11">
        <f t="shared" si="58"/>
        <v>0</v>
      </c>
      <c r="J966" s="13">
        <f t="shared" si="59"/>
        <v>0</v>
      </c>
    </row>
    <row r="967" spans="1:10" x14ac:dyDescent="0.2">
      <c r="A967" s="14">
        <v>36500</v>
      </c>
      <c r="B967" s="15"/>
      <c r="C967" s="16">
        <v>5</v>
      </c>
      <c r="D967" s="17" t="s">
        <v>97</v>
      </c>
      <c r="E967" s="15" t="s">
        <v>134</v>
      </c>
      <c r="F967" s="12">
        <f>SUMIF(Position!$B$3:$B$21,Trades!D967,Position!$E$3:$E$21)+SUMIF(Position!$K$3:$K$20,Trades!D967,Position!$N$3:$N$20)</f>
        <v>2.75</v>
      </c>
      <c r="G967" s="13">
        <f t="shared" si="60"/>
        <v>0</v>
      </c>
      <c r="H967" s="11" t="str">
        <f t="shared" si="61"/>
        <v>indianapolisshawn</v>
      </c>
      <c r="I967" s="11">
        <f t="shared" si="58"/>
        <v>0</v>
      </c>
      <c r="J967" s="13">
        <f t="shared" si="59"/>
        <v>0</v>
      </c>
    </row>
    <row r="968" spans="1:10" x14ac:dyDescent="0.2">
      <c r="A968" s="14">
        <v>36500</v>
      </c>
      <c r="B968" s="15"/>
      <c r="C968" s="16">
        <v>4.5</v>
      </c>
      <c r="D968" s="17" t="s">
        <v>97</v>
      </c>
      <c r="E968" s="15" t="s">
        <v>130</v>
      </c>
      <c r="F968" s="12">
        <f>SUMIF(Position!$B$3:$B$21,Trades!D968,Position!$E$3:$E$21)+SUMIF(Position!$K$3:$K$20,Trades!D968,Position!$N$3:$N$20)</f>
        <v>2.75</v>
      </c>
      <c r="G968" s="13">
        <f t="shared" si="60"/>
        <v>0</v>
      </c>
      <c r="H968" s="11" t="str">
        <f t="shared" si="61"/>
        <v>indianapolisrafal</v>
      </c>
      <c r="I968" s="11">
        <f t="shared" ref="I968:I1031" si="62">B968*C968</f>
        <v>0</v>
      </c>
      <c r="J968" s="13">
        <f t="shared" si="59"/>
        <v>0</v>
      </c>
    </row>
    <row r="969" spans="1:10" x14ac:dyDescent="0.2">
      <c r="A969" s="14">
        <v>36500</v>
      </c>
      <c r="B969" s="15"/>
      <c r="C969" s="16">
        <v>4</v>
      </c>
      <c r="D969" s="17" t="s">
        <v>97</v>
      </c>
      <c r="E969" s="15" t="s">
        <v>141</v>
      </c>
      <c r="F969" s="12">
        <f>SUMIF(Position!$B$3:$B$21,Trades!D969,Position!$E$3:$E$21)+SUMIF(Position!$K$3:$K$20,Trades!D969,Position!$N$3:$N$20)</f>
        <v>2.75</v>
      </c>
      <c r="G969" s="13">
        <f t="shared" si="60"/>
        <v>0</v>
      </c>
      <c r="H969" s="11" t="str">
        <f t="shared" si="61"/>
        <v>indianapolismaggi</v>
      </c>
      <c r="I969" s="11">
        <f t="shared" si="62"/>
        <v>0</v>
      </c>
      <c r="J969" s="13">
        <f t="shared" ref="J969:J1032" si="63">(30-C969)*B969</f>
        <v>0</v>
      </c>
    </row>
    <row r="970" spans="1:10" x14ac:dyDescent="0.2">
      <c r="A970" s="14">
        <v>36500</v>
      </c>
      <c r="B970" s="15"/>
      <c r="C970" s="16">
        <v>7</v>
      </c>
      <c r="D970" s="17" t="s">
        <v>131</v>
      </c>
      <c r="E970" s="15" t="s">
        <v>141</v>
      </c>
      <c r="F970" s="12">
        <f>SUMIF(Position!$B$3:$B$21,Trades!D970,Position!$E$3:$E$21)+SUMIF(Position!$K$3:$K$20,Trades!D970,Position!$N$3:$N$20)</f>
        <v>4.75</v>
      </c>
      <c r="G970" s="13">
        <f t="shared" ref="G970:G1033" si="64">(F970-C970)*B970</f>
        <v>0</v>
      </c>
      <c r="H970" s="11" t="str">
        <f t="shared" ref="H970:H1033" si="65">D970&amp;E970</f>
        <v>ramsmaggi</v>
      </c>
      <c r="I970" s="11">
        <f t="shared" si="62"/>
        <v>0</v>
      </c>
      <c r="J970" s="13">
        <f t="shared" si="63"/>
        <v>0</v>
      </c>
    </row>
    <row r="971" spans="1:10" x14ac:dyDescent="0.2">
      <c r="A971" s="14">
        <v>36500</v>
      </c>
      <c r="B971" s="15"/>
      <c r="C971" s="16">
        <v>4.75</v>
      </c>
      <c r="D971" s="17" t="s">
        <v>97</v>
      </c>
      <c r="E971" s="15" t="s">
        <v>134</v>
      </c>
      <c r="F971" s="12">
        <f>SUMIF(Position!$B$3:$B$21,Trades!D971,Position!$E$3:$E$21)+SUMIF(Position!$K$3:$K$20,Trades!D971,Position!$N$3:$N$20)</f>
        <v>2.75</v>
      </c>
      <c r="G971" s="13">
        <f t="shared" si="64"/>
        <v>0</v>
      </c>
      <c r="H971" s="11" t="str">
        <f t="shared" si="65"/>
        <v>indianapolisshawn</v>
      </c>
      <c r="I971" s="11">
        <f t="shared" si="62"/>
        <v>0</v>
      </c>
      <c r="J971" s="13">
        <f t="shared" si="63"/>
        <v>0</v>
      </c>
    </row>
    <row r="972" spans="1:10" x14ac:dyDescent="0.2">
      <c r="A972" s="14">
        <v>36500</v>
      </c>
      <c r="B972" s="15"/>
      <c r="C972" s="16">
        <v>4.9000000000000004</v>
      </c>
      <c r="D972" s="17" t="s">
        <v>97</v>
      </c>
      <c r="E972" s="15" t="s">
        <v>141</v>
      </c>
      <c r="F972" s="12">
        <f>SUMIF(Position!$B$3:$B$21,Trades!D972,Position!$E$3:$E$21)+SUMIF(Position!$K$3:$K$20,Trades!D972,Position!$N$3:$N$20)</f>
        <v>2.75</v>
      </c>
      <c r="G972" s="13">
        <f t="shared" si="64"/>
        <v>0</v>
      </c>
      <c r="H972" s="11" t="str">
        <f t="shared" si="65"/>
        <v>indianapolismaggi</v>
      </c>
      <c r="I972" s="11">
        <f t="shared" si="62"/>
        <v>0</v>
      </c>
      <c r="J972" s="13">
        <f t="shared" si="63"/>
        <v>0</v>
      </c>
    </row>
    <row r="973" spans="1:10" x14ac:dyDescent="0.2">
      <c r="A973" s="14">
        <v>36500</v>
      </c>
      <c r="B973" s="15"/>
      <c r="C973" s="16">
        <v>4.9000000000000004</v>
      </c>
      <c r="D973" s="17" t="s">
        <v>97</v>
      </c>
      <c r="E973" s="15" t="s">
        <v>126</v>
      </c>
      <c r="F973" s="12">
        <f>SUMIF(Position!$B$3:$B$21,Trades!D973,Position!$E$3:$E$21)+SUMIF(Position!$K$3:$K$20,Trades!D973,Position!$N$3:$N$20)</f>
        <v>2.75</v>
      </c>
      <c r="G973" s="13">
        <f t="shared" si="64"/>
        <v>0</v>
      </c>
      <c r="H973" s="11" t="str">
        <f t="shared" si="65"/>
        <v>indianapoliscuocci</v>
      </c>
      <c r="I973" s="11">
        <f t="shared" si="62"/>
        <v>0</v>
      </c>
      <c r="J973" s="13">
        <f t="shared" si="63"/>
        <v>0</v>
      </c>
    </row>
    <row r="974" spans="1:10" x14ac:dyDescent="0.2">
      <c r="A974" s="14">
        <v>36500</v>
      </c>
      <c r="B974" s="15"/>
      <c r="C974" s="16">
        <v>4.5</v>
      </c>
      <c r="D974" s="17" t="s">
        <v>97</v>
      </c>
      <c r="E974" s="15" t="s">
        <v>96</v>
      </c>
      <c r="F974" s="12">
        <f>SUMIF(Position!$B$3:$B$21,Trades!D974,Position!$E$3:$E$21)+SUMIF(Position!$K$3:$K$20,Trades!D974,Position!$N$3:$N$20)</f>
        <v>2.75</v>
      </c>
      <c r="G974" s="13">
        <f t="shared" si="64"/>
        <v>0</v>
      </c>
      <c r="H974" s="11" t="str">
        <f t="shared" si="65"/>
        <v>indianapolisjavier</v>
      </c>
      <c r="I974" s="11">
        <f t="shared" si="62"/>
        <v>0</v>
      </c>
      <c r="J974" s="13">
        <f t="shared" si="63"/>
        <v>0</v>
      </c>
    </row>
    <row r="975" spans="1:10" x14ac:dyDescent="0.2">
      <c r="A975" s="14">
        <v>36500</v>
      </c>
      <c r="B975" s="15"/>
      <c r="C975" s="16">
        <v>4.5</v>
      </c>
      <c r="D975" s="17" t="s">
        <v>97</v>
      </c>
      <c r="E975" s="15" t="s">
        <v>124</v>
      </c>
      <c r="F975" s="12">
        <f>SUMIF(Position!$B$3:$B$21,Trades!D975,Position!$E$3:$E$21)+SUMIF(Position!$K$3:$K$20,Trades!D975,Position!$N$3:$N$20)</f>
        <v>2.75</v>
      </c>
      <c r="G975" s="13">
        <f t="shared" si="64"/>
        <v>0</v>
      </c>
      <c r="H975" s="11" t="str">
        <f t="shared" si="65"/>
        <v>indianapolisjk</v>
      </c>
      <c r="I975" s="11">
        <f t="shared" si="62"/>
        <v>0</v>
      </c>
      <c r="J975" s="13">
        <f t="shared" si="63"/>
        <v>0</v>
      </c>
    </row>
    <row r="976" spans="1:10" x14ac:dyDescent="0.2">
      <c r="A976" s="14">
        <v>36500</v>
      </c>
      <c r="B976" s="15"/>
      <c r="C976" s="16">
        <v>7</v>
      </c>
      <c r="D976" s="17" t="s">
        <v>98</v>
      </c>
      <c r="E976" s="15" t="s">
        <v>96</v>
      </c>
      <c r="F976" s="12">
        <f>SUMIF(Position!$B$3:$B$21,Trades!D976,Position!$E$3:$E$21)+SUMIF(Position!$K$3:$K$20,Trades!D976,Position!$N$3:$N$20)</f>
        <v>0.5</v>
      </c>
      <c r="G976" s="13">
        <f t="shared" si="64"/>
        <v>0</v>
      </c>
      <c r="H976" s="11" t="str">
        <f t="shared" si="65"/>
        <v>jacksonvillejavier</v>
      </c>
      <c r="I976" s="11">
        <f t="shared" si="62"/>
        <v>0</v>
      </c>
      <c r="J976" s="13">
        <f t="shared" si="63"/>
        <v>0</v>
      </c>
    </row>
    <row r="977" spans="1:10" x14ac:dyDescent="0.2">
      <c r="A977" s="14">
        <v>36500</v>
      </c>
      <c r="B977" s="15"/>
      <c r="C977" s="16">
        <v>7</v>
      </c>
      <c r="D977" s="17" t="s">
        <v>131</v>
      </c>
      <c r="E977" s="15" t="s">
        <v>96</v>
      </c>
      <c r="F977" s="12">
        <f>SUMIF(Position!$B$3:$B$21,Trades!D977,Position!$E$3:$E$21)+SUMIF(Position!$K$3:$K$20,Trades!D977,Position!$N$3:$N$20)</f>
        <v>4.75</v>
      </c>
      <c r="G977" s="13">
        <f t="shared" si="64"/>
        <v>0</v>
      </c>
      <c r="H977" s="11" t="str">
        <f t="shared" si="65"/>
        <v>ramsjavier</v>
      </c>
      <c r="I977" s="11">
        <f t="shared" si="62"/>
        <v>0</v>
      </c>
      <c r="J977" s="13">
        <f t="shared" si="63"/>
        <v>0</v>
      </c>
    </row>
    <row r="978" spans="1:10" x14ac:dyDescent="0.2">
      <c r="A978" s="14">
        <v>36500</v>
      </c>
      <c r="B978" s="15"/>
      <c r="C978" s="16">
        <v>1.4</v>
      </c>
      <c r="D978" s="17" t="s">
        <v>90</v>
      </c>
      <c r="E978" s="15" t="s">
        <v>134</v>
      </c>
      <c r="F978" s="12">
        <f>SUMIF(Position!$B$3:$B$21,Trades!D978,Position!$E$3:$E$21)+SUMIF(Position!$K$3:$K$20,Trades!D978,Position!$N$3:$N$20)</f>
        <v>0</v>
      </c>
      <c r="G978" s="13">
        <f t="shared" si="64"/>
        <v>0</v>
      </c>
      <c r="H978" s="11" t="str">
        <f t="shared" si="65"/>
        <v>detroitshawn</v>
      </c>
      <c r="I978" s="11">
        <f t="shared" si="62"/>
        <v>0</v>
      </c>
      <c r="J978" s="13">
        <f t="shared" si="63"/>
        <v>0</v>
      </c>
    </row>
    <row r="979" spans="1:10" x14ac:dyDescent="0.2">
      <c r="A979" s="14">
        <v>36500</v>
      </c>
      <c r="B979" s="15"/>
      <c r="C979" s="16">
        <v>4.5</v>
      </c>
      <c r="D979" s="17" t="s">
        <v>97</v>
      </c>
      <c r="E979" s="15" t="s">
        <v>142</v>
      </c>
      <c r="F979" s="12">
        <f>SUMIF(Position!$B$3:$B$21,Trades!D979,Position!$E$3:$E$21)+SUMIF(Position!$K$3:$K$20,Trades!D979,Position!$N$3:$N$20)</f>
        <v>2.75</v>
      </c>
      <c r="G979" s="13">
        <f t="shared" si="64"/>
        <v>0</v>
      </c>
      <c r="H979" s="11" t="str">
        <f t="shared" si="65"/>
        <v>indianapolismlak</v>
      </c>
      <c r="I979" s="11">
        <f t="shared" si="62"/>
        <v>0</v>
      </c>
      <c r="J979" s="13">
        <f t="shared" si="63"/>
        <v>0</v>
      </c>
    </row>
    <row r="980" spans="1:10" x14ac:dyDescent="0.2">
      <c r="A980" s="14">
        <v>36434</v>
      </c>
      <c r="B980" s="15"/>
      <c r="C980" s="16">
        <v>0.8</v>
      </c>
      <c r="D980" s="17" t="s">
        <v>131</v>
      </c>
      <c r="E980" s="15" t="s">
        <v>121</v>
      </c>
      <c r="F980" s="12">
        <f>SUMIF(Position!$B$3:$B$21,Trades!D980,Position!$E$3:$E$21)+SUMIF(Position!$K$3:$K$20,Trades!D980,Position!$N$3:$N$20)</f>
        <v>4.75</v>
      </c>
      <c r="G980" s="13">
        <f t="shared" si="64"/>
        <v>0</v>
      </c>
      <c r="H980" s="11" t="str">
        <f t="shared" si="65"/>
        <v>ramsorr</v>
      </c>
      <c r="I980" s="11">
        <f t="shared" si="62"/>
        <v>0</v>
      </c>
      <c r="J980" s="13">
        <f t="shared" si="63"/>
        <v>0</v>
      </c>
    </row>
    <row r="981" spans="1:10" x14ac:dyDescent="0.2">
      <c r="A981" s="14">
        <v>36500</v>
      </c>
      <c r="B981" s="15"/>
      <c r="C981" s="16">
        <v>1.25</v>
      </c>
      <c r="D981" s="17" t="s">
        <v>85</v>
      </c>
      <c r="E981" s="15" t="s">
        <v>96</v>
      </c>
      <c r="F981" s="12">
        <f>SUMIF(Position!$B$3:$B$21,Trades!D981,Position!$E$3:$E$21)+SUMIF(Position!$K$3:$K$20,Trades!D981,Position!$N$3:$N$20)</f>
        <v>3.25</v>
      </c>
      <c r="G981" s="13">
        <f t="shared" si="64"/>
        <v>0</v>
      </c>
      <c r="H981" s="11" t="str">
        <f t="shared" si="65"/>
        <v>bucksjavier</v>
      </c>
      <c r="I981" s="11">
        <f t="shared" si="62"/>
        <v>0</v>
      </c>
      <c r="J981" s="13">
        <f t="shared" si="63"/>
        <v>0</v>
      </c>
    </row>
    <row r="982" spans="1:10" x14ac:dyDescent="0.2">
      <c r="A982" s="14">
        <v>36500</v>
      </c>
      <c r="B982" s="15"/>
      <c r="C982" s="16">
        <v>3.5</v>
      </c>
      <c r="D982" s="17" t="s">
        <v>100</v>
      </c>
      <c r="E982" s="15" t="s">
        <v>83</v>
      </c>
      <c r="F982" s="12">
        <f>SUMIF(Position!$B$3:$B$21,Trades!D982,Position!$E$3:$E$21)+SUMIF(Position!$K$3:$K$20,Trades!D982,Position!$N$3:$N$20)</f>
        <v>0.7</v>
      </c>
      <c r="G982" s="13">
        <f t="shared" si="64"/>
        <v>0</v>
      </c>
      <c r="H982" s="11" t="str">
        <f t="shared" si="65"/>
        <v>minnesotadud</v>
      </c>
      <c r="I982" s="11">
        <f t="shared" si="62"/>
        <v>0</v>
      </c>
      <c r="J982" s="13">
        <f t="shared" si="63"/>
        <v>0</v>
      </c>
    </row>
    <row r="983" spans="1:10" x14ac:dyDescent="0.2">
      <c r="A983" s="14">
        <v>36500</v>
      </c>
      <c r="B983" s="15"/>
      <c r="C983" s="16">
        <v>1</v>
      </c>
      <c r="D983" s="17" t="s">
        <v>85</v>
      </c>
      <c r="E983" s="15" t="s">
        <v>96</v>
      </c>
      <c r="F983" s="12">
        <f>SUMIF(Position!$B$3:$B$21,Trades!D983,Position!$E$3:$E$21)+SUMIF(Position!$K$3:$K$20,Trades!D983,Position!$N$3:$N$20)</f>
        <v>3.25</v>
      </c>
      <c r="G983" s="13">
        <f t="shared" si="64"/>
        <v>0</v>
      </c>
      <c r="H983" s="11" t="str">
        <f t="shared" si="65"/>
        <v>bucksjavier</v>
      </c>
      <c r="I983" s="11">
        <f t="shared" si="62"/>
        <v>0</v>
      </c>
      <c r="J983" s="13">
        <f t="shared" si="63"/>
        <v>0</v>
      </c>
    </row>
    <row r="984" spans="1:10" x14ac:dyDescent="0.2">
      <c r="A984" s="14">
        <v>36500</v>
      </c>
      <c r="B984" s="15"/>
      <c r="C984" s="16">
        <v>1</v>
      </c>
      <c r="D984" s="17" t="s">
        <v>85</v>
      </c>
      <c r="E984" s="15" t="s">
        <v>83</v>
      </c>
      <c r="F984" s="12">
        <f>SUMIF(Position!$B$3:$B$21,Trades!D984,Position!$E$3:$E$21)+SUMIF(Position!$K$3:$K$20,Trades!D984,Position!$N$3:$N$20)</f>
        <v>3.25</v>
      </c>
      <c r="G984" s="13">
        <f t="shared" si="64"/>
        <v>0</v>
      </c>
      <c r="H984" s="11" t="str">
        <f t="shared" si="65"/>
        <v>bucksdud</v>
      </c>
      <c r="I984" s="11">
        <f t="shared" si="62"/>
        <v>0</v>
      </c>
      <c r="J984" s="13">
        <f t="shared" si="63"/>
        <v>0</v>
      </c>
    </row>
    <row r="985" spans="1:10" x14ac:dyDescent="0.2">
      <c r="A985" s="14">
        <v>36500</v>
      </c>
      <c r="B985" s="15"/>
      <c r="C985" s="16">
        <v>1</v>
      </c>
      <c r="D985" s="17" t="s">
        <v>85</v>
      </c>
      <c r="E985" s="15" t="s">
        <v>83</v>
      </c>
      <c r="F985" s="12">
        <f>SUMIF(Position!$B$3:$B$21,Trades!D985,Position!$E$3:$E$21)+SUMIF(Position!$K$3:$K$20,Trades!D985,Position!$N$3:$N$20)</f>
        <v>3.25</v>
      </c>
      <c r="G985" s="13">
        <f t="shared" si="64"/>
        <v>0</v>
      </c>
      <c r="H985" s="11" t="str">
        <f t="shared" si="65"/>
        <v>bucksdud</v>
      </c>
      <c r="I985" s="11">
        <f t="shared" si="62"/>
        <v>0</v>
      </c>
      <c r="J985" s="13">
        <f t="shared" si="63"/>
        <v>0</v>
      </c>
    </row>
    <row r="986" spans="1:10" x14ac:dyDescent="0.2">
      <c r="A986" s="14">
        <v>36500</v>
      </c>
      <c r="B986" s="15"/>
      <c r="C986" s="16">
        <v>0</v>
      </c>
      <c r="D986" s="17" t="s">
        <v>100</v>
      </c>
      <c r="E986" s="15" t="s">
        <v>96</v>
      </c>
      <c r="F986" s="12">
        <f>SUMIF(Position!$B$3:$B$21,Trades!D986,Position!$E$3:$E$21)+SUMIF(Position!$K$3:$K$20,Trades!D986,Position!$N$3:$N$20)</f>
        <v>0.7</v>
      </c>
      <c r="G986" s="13">
        <f t="shared" si="64"/>
        <v>0</v>
      </c>
      <c r="H986" s="11" t="str">
        <f t="shared" si="65"/>
        <v>minnesotajavier</v>
      </c>
      <c r="I986" s="11">
        <f t="shared" si="62"/>
        <v>0</v>
      </c>
      <c r="J986" s="13">
        <f t="shared" si="63"/>
        <v>0</v>
      </c>
    </row>
    <row r="987" spans="1:10" x14ac:dyDescent="0.2">
      <c r="A987" s="14">
        <v>36501</v>
      </c>
      <c r="B987" s="15"/>
      <c r="C987" s="16">
        <v>8.25</v>
      </c>
      <c r="D987" s="17" t="s">
        <v>131</v>
      </c>
      <c r="E987" s="15" t="s">
        <v>126</v>
      </c>
      <c r="F987" s="12">
        <f>SUMIF(Position!$B$3:$B$21,Trades!D987,Position!$E$3:$E$21)+SUMIF(Position!$K$3:$K$20,Trades!D987,Position!$N$3:$N$20)</f>
        <v>4.75</v>
      </c>
      <c r="G987" s="13">
        <f t="shared" si="64"/>
        <v>0</v>
      </c>
      <c r="H987" s="11" t="str">
        <f t="shared" si="65"/>
        <v>ramscuocci</v>
      </c>
      <c r="I987" s="11">
        <f t="shared" si="62"/>
        <v>0</v>
      </c>
      <c r="J987" s="13">
        <f t="shared" si="63"/>
        <v>0</v>
      </c>
    </row>
    <row r="988" spans="1:10" x14ac:dyDescent="0.2">
      <c r="A988" s="14">
        <v>36501</v>
      </c>
      <c r="B988" s="15"/>
      <c r="C988" s="16">
        <v>7.6</v>
      </c>
      <c r="D988" s="17" t="s">
        <v>131</v>
      </c>
      <c r="E988" s="15" t="s">
        <v>126</v>
      </c>
      <c r="F988" s="12">
        <f>SUMIF(Position!$B$3:$B$21,Trades!D988,Position!$E$3:$E$21)+SUMIF(Position!$K$3:$K$20,Trades!D988,Position!$N$3:$N$20)</f>
        <v>4.75</v>
      </c>
      <c r="G988" s="13">
        <f t="shared" si="64"/>
        <v>0</v>
      </c>
      <c r="H988" s="11" t="str">
        <f t="shared" si="65"/>
        <v>ramscuocci</v>
      </c>
      <c r="I988" s="11">
        <f t="shared" si="62"/>
        <v>0</v>
      </c>
      <c r="J988" s="13">
        <f t="shared" si="63"/>
        <v>0</v>
      </c>
    </row>
    <row r="989" spans="1:10" x14ac:dyDescent="0.2">
      <c r="A989" s="14">
        <v>36501</v>
      </c>
      <c r="B989" s="15"/>
      <c r="C989" s="16">
        <v>8.25</v>
      </c>
      <c r="D989" s="17" t="s">
        <v>131</v>
      </c>
      <c r="E989" s="15" t="s">
        <v>78</v>
      </c>
      <c r="F989" s="12">
        <f>SUMIF(Position!$B$3:$B$21,Trades!D989,Position!$E$3:$E$21)+SUMIF(Position!$K$3:$K$20,Trades!D989,Position!$N$3:$N$20)</f>
        <v>4.75</v>
      </c>
      <c r="G989" s="13">
        <f t="shared" si="64"/>
        <v>0</v>
      </c>
      <c r="H989" s="11" t="str">
        <f t="shared" si="65"/>
        <v>ramspb</v>
      </c>
      <c r="I989" s="11">
        <f t="shared" si="62"/>
        <v>0</v>
      </c>
      <c r="J989" s="13">
        <f t="shared" si="63"/>
        <v>0</v>
      </c>
    </row>
    <row r="990" spans="1:10" x14ac:dyDescent="0.2">
      <c r="A990" s="14">
        <v>36502</v>
      </c>
      <c r="B990" s="15"/>
      <c r="C990" s="16">
        <v>2</v>
      </c>
      <c r="D990" s="17" t="s">
        <v>100</v>
      </c>
      <c r="E990" s="15" t="s">
        <v>136</v>
      </c>
      <c r="F990" s="12">
        <f>SUMIF(Position!$B$3:$B$21,Trades!D990,Position!$E$3:$E$21)+SUMIF(Position!$K$3:$K$20,Trades!D990,Position!$N$3:$N$20)</f>
        <v>0.7</v>
      </c>
      <c r="G990" s="13">
        <f t="shared" si="64"/>
        <v>0</v>
      </c>
      <c r="H990" s="11" t="str">
        <f t="shared" si="65"/>
        <v>minnesotarandy</v>
      </c>
      <c r="I990" s="11">
        <f t="shared" si="62"/>
        <v>0</v>
      </c>
      <c r="J990" s="13">
        <f t="shared" si="63"/>
        <v>0</v>
      </c>
    </row>
    <row r="991" spans="1:10" x14ac:dyDescent="0.2">
      <c r="A991" s="14">
        <v>36502</v>
      </c>
      <c r="B991" s="15"/>
      <c r="C991" s="16">
        <v>0.05</v>
      </c>
      <c r="D991" s="17" t="s">
        <v>91</v>
      </c>
      <c r="E991" s="15" t="s">
        <v>116</v>
      </c>
      <c r="F991" s="12">
        <f>SUMIF(Position!$B$3:$B$21,Trades!D991,Position!$E$3:$E$21)+SUMIF(Position!$K$3:$K$20,Trades!D991,Position!$N$3:$N$20)</f>
        <v>0.5</v>
      </c>
      <c r="G991" s="13">
        <f t="shared" si="64"/>
        <v>0</v>
      </c>
      <c r="H991" s="11" t="str">
        <f t="shared" si="65"/>
        <v>giantsddf</v>
      </c>
      <c r="I991" s="11">
        <f t="shared" si="62"/>
        <v>0</v>
      </c>
      <c r="J991" s="13">
        <f t="shared" si="63"/>
        <v>0</v>
      </c>
    </row>
    <row r="992" spans="1:10" x14ac:dyDescent="0.2">
      <c r="A992" s="14">
        <v>36502</v>
      </c>
      <c r="B992" s="15"/>
      <c r="C992" s="16">
        <v>1.25</v>
      </c>
      <c r="D992" s="17" t="s">
        <v>112</v>
      </c>
      <c r="E992" s="15" t="s">
        <v>94</v>
      </c>
      <c r="F992" s="12">
        <f>SUMIF(Position!$B$3:$B$21,Trades!D992,Position!$E$3:$E$21)+SUMIF(Position!$K$3:$K$20,Trades!D992,Position!$N$3:$N$20)</f>
        <v>1.625</v>
      </c>
      <c r="G992" s="13">
        <f t="shared" si="64"/>
        <v>0</v>
      </c>
      <c r="H992" s="11" t="str">
        <f t="shared" si="65"/>
        <v>tennesseemhor</v>
      </c>
      <c r="I992" s="11">
        <f t="shared" si="62"/>
        <v>0</v>
      </c>
      <c r="J992" s="13">
        <f t="shared" si="63"/>
        <v>0</v>
      </c>
    </row>
    <row r="993" spans="1:10" x14ac:dyDescent="0.2">
      <c r="A993" s="14">
        <v>36502</v>
      </c>
      <c r="B993" s="15"/>
      <c r="C993" s="16">
        <v>1</v>
      </c>
      <c r="D993" s="17" t="s">
        <v>85</v>
      </c>
      <c r="E993" s="15" t="s">
        <v>143</v>
      </c>
      <c r="F993" s="12">
        <f>SUMIF(Position!$B$3:$B$21,Trades!D993,Position!$E$3:$E$21)+SUMIF(Position!$K$3:$K$20,Trades!D993,Position!$N$3:$N$20)</f>
        <v>3.25</v>
      </c>
      <c r="G993" s="13">
        <f t="shared" si="64"/>
        <v>0</v>
      </c>
      <c r="H993" s="11" t="str">
        <f t="shared" si="65"/>
        <v>buckscarlitz</v>
      </c>
      <c r="I993" s="11">
        <f t="shared" si="62"/>
        <v>0</v>
      </c>
      <c r="J993" s="13">
        <f t="shared" si="63"/>
        <v>0</v>
      </c>
    </row>
    <row r="994" spans="1:10" x14ac:dyDescent="0.2">
      <c r="A994" s="14">
        <v>36502</v>
      </c>
      <c r="B994" s="15"/>
      <c r="C994" s="16">
        <v>1</v>
      </c>
      <c r="D994" s="17" t="s">
        <v>85</v>
      </c>
      <c r="E994" s="15" t="s">
        <v>127</v>
      </c>
      <c r="F994" s="12">
        <f>SUMIF(Position!$B$3:$B$21,Trades!D994,Position!$E$3:$E$21)+SUMIF(Position!$K$3:$K$20,Trades!D994,Position!$N$3:$N$20)</f>
        <v>3.25</v>
      </c>
      <c r="G994" s="13">
        <f t="shared" si="64"/>
        <v>0</v>
      </c>
      <c r="H994" s="11" t="str">
        <f t="shared" si="65"/>
        <v>bucksbp</v>
      </c>
      <c r="I994" s="11">
        <f t="shared" si="62"/>
        <v>0</v>
      </c>
      <c r="J994" s="13">
        <f t="shared" si="63"/>
        <v>0</v>
      </c>
    </row>
    <row r="995" spans="1:10" x14ac:dyDescent="0.2">
      <c r="A995" s="14">
        <v>36502</v>
      </c>
      <c r="B995" s="15"/>
      <c r="C995" s="16">
        <v>1</v>
      </c>
      <c r="D995" s="17" t="s">
        <v>90</v>
      </c>
      <c r="E995" s="15" t="s">
        <v>127</v>
      </c>
      <c r="F995" s="12">
        <f>SUMIF(Position!$B$3:$B$21,Trades!D995,Position!$E$3:$E$21)+SUMIF(Position!$K$3:$K$20,Trades!D995,Position!$N$3:$N$20)</f>
        <v>0</v>
      </c>
      <c r="G995" s="13">
        <f t="shared" si="64"/>
        <v>0</v>
      </c>
      <c r="H995" s="11" t="str">
        <f t="shared" si="65"/>
        <v>detroitbp</v>
      </c>
      <c r="I995" s="11">
        <f t="shared" si="62"/>
        <v>0</v>
      </c>
      <c r="J995" s="13">
        <f t="shared" si="63"/>
        <v>0</v>
      </c>
    </row>
    <row r="996" spans="1:10" x14ac:dyDescent="0.2">
      <c r="A996" s="14">
        <v>36502</v>
      </c>
      <c r="B996" s="15"/>
      <c r="C996" s="16">
        <v>1.75</v>
      </c>
      <c r="D996" s="17" t="s">
        <v>100</v>
      </c>
      <c r="E996" s="15" t="s">
        <v>127</v>
      </c>
      <c r="F996" s="12">
        <f>SUMIF(Position!$B$3:$B$21,Trades!D996,Position!$E$3:$E$21)+SUMIF(Position!$K$3:$K$20,Trades!D996,Position!$N$3:$N$20)</f>
        <v>0.7</v>
      </c>
      <c r="G996" s="13">
        <f t="shared" si="64"/>
        <v>0</v>
      </c>
      <c r="H996" s="11" t="str">
        <f t="shared" si="65"/>
        <v>minnesotabp</v>
      </c>
      <c r="I996" s="11">
        <f t="shared" si="62"/>
        <v>0</v>
      </c>
      <c r="J996" s="13">
        <f t="shared" si="63"/>
        <v>0</v>
      </c>
    </row>
    <row r="997" spans="1:10" x14ac:dyDescent="0.2">
      <c r="A997" s="14">
        <v>36502</v>
      </c>
      <c r="B997" s="15"/>
      <c r="C997" s="16">
        <v>8</v>
      </c>
      <c r="D997" s="120" t="s">
        <v>131</v>
      </c>
      <c r="E997" s="15" t="s">
        <v>134</v>
      </c>
      <c r="F997" s="12">
        <f>SUMIF(Position!$B$3:$B$21,Trades!D997,Position!$E$3:$E$21)+SUMIF(Position!$K$3:$K$20,Trades!D997,Position!$N$3:$N$20)</f>
        <v>4.75</v>
      </c>
      <c r="G997" s="13">
        <f t="shared" si="64"/>
        <v>0</v>
      </c>
      <c r="H997" s="11" t="str">
        <f t="shared" si="65"/>
        <v>ramsshawn</v>
      </c>
      <c r="I997" s="11">
        <f t="shared" si="62"/>
        <v>0</v>
      </c>
      <c r="J997" s="13">
        <f t="shared" si="63"/>
        <v>0</v>
      </c>
    </row>
    <row r="998" spans="1:10" x14ac:dyDescent="0.2">
      <c r="A998" s="14">
        <v>36502</v>
      </c>
      <c r="B998" s="15"/>
      <c r="C998" s="16">
        <v>8</v>
      </c>
      <c r="D998" s="17" t="s">
        <v>98</v>
      </c>
      <c r="E998" s="15" t="s">
        <v>134</v>
      </c>
      <c r="F998" s="12">
        <f>SUMIF(Position!$B$3:$B$21,Trades!D998,Position!$E$3:$E$21)+SUMIF(Position!$K$3:$K$20,Trades!D998,Position!$N$3:$N$20)</f>
        <v>0.5</v>
      </c>
      <c r="G998" s="13">
        <f t="shared" si="64"/>
        <v>0</v>
      </c>
      <c r="H998" s="11" t="str">
        <f t="shared" si="65"/>
        <v>jacksonvilleshawn</v>
      </c>
      <c r="I998" s="11">
        <f t="shared" si="62"/>
        <v>0</v>
      </c>
      <c r="J998" s="13">
        <f t="shared" si="63"/>
        <v>0</v>
      </c>
    </row>
    <row r="999" spans="1:10" x14ac:dyDescent="0.2">
      <c r="A999" s="14">
        <v>36502</v>
      </c>
      <c r="B999" s="15"/>
      <c r="C999" s="16">
        <v>8.25</v>
      </c>
      <c r="D999" s="120" t="s">
        <v>131</v>
      </c>
      <c r="E999" s="15" t="s">
        <v>127</v>
      </c>
      <c r="F999" s="12">
        <f>SUMIF(Position!$B$3:$B$21,Trades!D999,Position!$E$3:$E$21)+SUMIF(Position!$K$3:$K$20,Trades!D999,Position!$N$3:$N$20)</f>
        <v>4.75</v>
      </c>
      <c r="G999" s="13">
        <f t="shared" si="64"/>
        <v>0</v>
      </c>
      <c r="H999" s="11" t="str">
        <f t="shared" si="65"/>
        <v>ramsbp</v>
      </c>
      <c r="I999" s="11">
        <f t="shared" si="62"/>
        <v>0</v>
      </c>
      <c r="J999" s="13">
        <f t="shared" si="63"/>
        <v>0</v>
      </c>
    </row>
    <row r="1000" spans="1:10" x14ac:dyDescent="0.2">
      <c r="A1000" s="14">
        <v>36502</v>
      </c>
      <c r="B1000" s="15"/>
      <c r="C1000" s="16">
        <v>8</v>
      </c>
      <c r="D1000" s="120" t="s">
        <v>131</v>
      </c>
      <c r="E1000" s="15" t="s">
        <v>134</v>
      </c>
      <c r="F1000" s="12">
        <f>SUMIF(Position!$B$3:$B$21,Trades!D1000,Position!$E$3:$E$21)+SUMIF(Position!$K$3:$K$20,Trades!D1000,Position!$N$3:$N$20)</f>
        <v>4.75</v>
      </c>
      <c r="G1000" s="13">
        <f t="shared" si="64"/>
        <v>0</v>
      </c>
      <c r="H1000" s="11" t="str">
        <f t="shared" si="65"/>
        <v>ramsshawn</v>
      </c>
      <c r="I1000" s="11">
        <f t="shared" si="62"/>
        <v>0</v>
      </c>
      <c r="J1000" s="13">
        <f t="shared" si="63"/>
        <v>0</v>
      </c>
    </row>
    <row r="1001" spans="1:10" x14ac:dyDescent="0.2">
      <c r="A1001" s="14">
        <v>36502</v>
      </c>
      <c r="B1001" s="15"/>
      <c r="C1001" s="16">
        <v>1</v>
      </c>
      <c r="D1001" s="17" t="s">
        <v>92</v>
      </c>
      <c r="E1001" s="15" t="s">
        <v>93</v>
      </c>
      <c r="F1001" s="12">
        <f>SUMIF(Position!$B$3:$B$21,Trades!D1001,Position!$E$3:$E$21)+SUMIF(Position!$K$3:$K$20,Trades!D1001,Position!$N$3:$N$20)</f>
        <v>0.125</v>
      </c>
      <c r="G1001" s="13">
        <f t="shared" si="64"/>
        <v>0</v>
      </c>
      <c r="H1001" s="11" t="str">
        <f t="shared" si="65"/>
        <v>washingtonbuss</v>
      </c>
      <c r="I1001" s="11">
        <f t="shared" si="62"/>
        <v>0</v>
      </c>
      <c r="J1001" s="13">
        <f t="shared" si="63"/>
        <v>0</v>
      </c>
    </row>
    <row r="1002" spans="1:10" x14ac:dyDescent="0.2">
      <c r="A1002" s="14">
        <v>36502</v>
      </c>
      <c r="B1002" s="15"/>
      <c r="C1002" s="16">
        <v>1.5</v>
      </c>
      <c r="D1002" s="17" t="s">
        <v>112</v>
      </c>
      <c r="E1002" s="15" t="s">
        <v>93</v>
      </c>
      <c r="F1002" s="12">
        <f>SUMIF(Position!$B$3:$B$21,Trades!D1002,Position!$E$3:$E$21)+SUMIF(Position!$K$3:$K$20,Trades!D1002,Position!$N$3:$N$20)</f>
        <v>1.625</v>
      </c>
      <c r="G1002" s="13">
        <f t="shared" si="64"/>
        <v>0</v>
      </c>
      <c r="H1002" s="11" t="str">
        <f t="shared" si="65"/>
        <v>tennesseebuss</v>
      </c>
      <c r="I1002" s="11">
        <f t="shared" si="62"/>
        <v>0</v>
      </c>
      <c r="J1002" s="13">
        <f t="shared" si="63"/>
        <v>0</v>
      </c>
    </row>
    <row r="1003" spans="1:10" x14ac:dyDescent="0.2">
      <c r="A1003" s="14">
        <v>36502</v>
      </c>
      <c r="B1003" s="15"/>
      <c r="C1003" s="16">
        <v>0.8</v>
      </c>
      <c r="D1003" s="17" t="s">
        <v>92</v>
      </c>
      <c r="E1003" s="15" t="s">
        <v>93</v>
      </c>
      <c r="F1003" s="12">
        <f>SUMIF(Position!$B$3:$B$21,Trades!D1003,Position!$E$3:$E$21)+SUMIF(Position!$K$3:$K$20,Trades!D1003,Position!$N$3:$N$20)</f>
        <v>0.125</v>
      </c>
      <c r="G1003" s="13">
        <f t="shared" si="64"/>
        <v>0</v>
      </c>
      <c r="H1003" s="11" t="str">
        <f t="shared" si="65"/>
        <v>washingtonbuss</v>
      </c>
      <c r="I1003" s="11">
        <f t="shared" si="62"/>
        <v>0</v>
      </c>
      <c r="J1003" s="13">
        <f t="shared" si="63"/>
        <v>0</v>
      </c>
    </row>
    <row r="1004" spans="1:10" x14ac:dyDescent="0.2">
      <c r="A1004" s="14">
        <v>36502</v>
      </c>
      <c r="B1004" s="15"/>
      <c r="C1004" s="16">
        <v>0.2</v>
      </c>
      <c r="D1004" s="17" t="s">
        <v>89</v>
      </c>
      <c r="E1004" s="15" t="s">
        <v>93</v>
      </c>
      <c r="F1004" s="12">
        <f>SUMIF(Position!$B$3:$B$21,Trades!D1004,Position!$E$3:$E$21)+SUMIF(Position!$K$3:$K$20,Trades!D1004,Position!$N$3:$N$20)</f>
        <v>0</v>
      </c>
      <c r="G1004" s="13">
        <f t="shared" si="64"/>
        <v>0</v>
      </c>
      <c r="H1004" s="11" t="str">
        <f t="shared" si="65"/>
        <v>dallasbuss</v>
      </c>
      <c r="I1004" s="11">
        <f t="shared" si="62"/>
        <v>0</v>
      </c>
      <c r="J1004" s="13">
        <f t="shared" si="63"/>
        <v>0</v>
      </c>
    </row>
    <row r="1005" spans="1:10" x14ac:dyDescent="0.2">
      <c r="A1005" s="14">
        <v>36502</v>
      </c>
      <c r="B1005" s="15"/>
      <c r="C1005" s="16">
        <v>0</v>
      </c>
      <c r="D1005" s="17" t="s">
        <v>82</v>
      </c>
      <c r="E1005" s="15" t="s">
        <v>93</v>
      </c>
      <c r="F1005" s="12">
        <f>SUMIF(Position!$B$3:$B$21,Trades!D1005,Position!$E$3:$E$21)+SUMIF(Position!$K$3:$K$20,Trades!D1005,Position!$N$3:$N$20)</f>
        <v>0</v>
      </c>
      <c r="G1005" s="13">
        <f t="shared" si="64"/>
        <v>0</v>
      </c>
      <c r="H1005" s="11" t="str">
        <f t="shared" si="65"/>
        <v>arizonabuss</v>
      </c>
      <c r="I1005" s="11">
        <f t="shared" si="62"/>
        <v>0</v>
      </c>
      <c r="J1005" s="13">
        <f t="shared" si="63"/>
        <v>0</v>
      </c>
    </row>
    <row r="1006" spans="1:10" x14ac:dyDescent="0.2">
      <c r="A1006" s="14">
        <v>36502</v>
      </c>
      <c r="B1006" s="15"/>
      <c r="C1006" s="16">
        <v>0</v>
      </c>
      <c r="D1006" s="17" t="s">
        <v>91</v>
      </c>
      <c r="E1006" s="15" t="s">
        <v>93</v>
      </c>
      <c r="F1006" s="12">
        <f>SUMIF(Position!$B$3:$B$21,Trades!D1006,Position!$E$3:$E$21)+SUMIF(Position!$K$3:$K$20,Trades!D1006,Position!$N$3:$N$20)</f>
        <v>0.5</v>
      </c>
      <c r="G1006" s="13">
        <f t="shared" si="64"/>
        <v>0</v>
      </c>
      <c r="H1006" s="11" t="str">
        <f t="shared" si="65"/>
        <v>giantsbuss</v>
      </c>
      <c r="I1006" s="11">
        <f t="shared" si="62"/>
        <v>0</v>
      </c>
      <c r="J1006" s="13">
        <f t="shared" si="63"/>
        <v>0</v>
      </c>
    </row>
    <row r="1007" spans="1:10" x14ac:dyDescent="0.2">
      <c r="A1007" s="14">
        <v>36502</v>
      </c>
      <c r="B1007" s="15"/>
      <c r="C1007" s="16">
        <v>0</v>
      </c>
      <c r="D1007" s="17" t="s">
        <v>117</v>
      </c>
      <c r="E1007" s="15" t="s">
        <v>93</v>
      </c>
      <c r="F1007" s="12">
        <f>SUMIF(Position!$B$3:$B$21,Trades!D1007,Position!$E$3:$E$21)+SUMIF(Position!$K$3:$K$20,Trades!D1007,Position!$N$3:$N$20)</f>
        <v>1.125</v>
      </c>
      <c r="G1007" s="13">
        <f t="shared" si="64"/>
        <v>0</v>
      </c>
      <c r="H1007" s="11" t="str">
        <f t="shared" si="65"/>
        <v>philadelphiabuss</v>
      </c>
      <c r="I1007" s="11">
        <f t="shared" si="62"/>
        <v>0</v>
      </c>
      <c r="J1007" s="13">
        <f t="shared" si="63"/>
        <v>0</v>
      </c>
    </row>
    <row r="1008" spans="1:10" x14ac:dyDescent="0.2">
      <c r="A1008" s="14">
        <v>36502</v>
      </c>
      <c r="B1008" s="15"/>
      <c r="C1008" s="16">
        <v>0.45</v>
      </c>
      <c r="D1008" s="17" t="s">
        <v>89</v>
      </c>
      <c r="E1008" s="15" t="s">
        <v>114</v>
      </c>
      <c r="F1008" s="12">
        <f>SUMIF(Position!$B$3:$B$21,Trades!D1008,Position!$E$3:$E$21)+SUMIF(Position!$K$3:$K$20,Trades!D1008,Position!$N$3:$N$20)</f>
        <v>0</v>
      </c>
      <c r="G1008" s="13">
        <f t="shared" si="64"/>
        <v>0</v>
      </c>
      <c r="H1008" s="11" t="str">
        <f t="shared" si="65"/>
        <v>dallasblane</v>
      </c>
      <c r="I1008" s="11">
        <f t="shared" si="62"/>
        <v>0</v>
      </c>
      <c r="J1008" s="13">
        <f t="shared" si="63"/>
        <v>0</v>
      </c>
    </row>
    <row r="1009" spans="1:10" x14ac:dyDescent="0.2">
      <c r="A1009" s="14">
        <v>36502</v>
      </c>
      <c r="B1009" s="15"/>
      <c r="C1009" s="16">
        <v>0.45</v>
      </c>
      <c r="D1009" s="17" t="s">
        <v>89</v>
      </c>
      <c r="E1009" s="15" t="s">
        <v>126</v>
      </c>
      <c r="F1009" s="12">
        <f>SUMIF(Position!$B$3:$B$21,Trades!D1009,Position!$E$3:$E$21)+SUMIF(Position!$K$3:$K$20,Trades!D1009,Position!$N$3:$N$20)</f>
        <v>0</v>
      </c>
      <c r="G1009" s="13">
        <f t="shared" si="64"/>
        <v>0</v>
      </c>
      <c r="H1009" s="11" t="str">
        <f t="shared" si="65"/>
        <v>dallascuocci</v>
      </c>
      <c r="I1009" s="11">
        <f t="shared" si="62"/>
        <v>0</v>
      </c>
      <c r="J1009" s="13">
        <f t="shared" si="63"/>
        <v>0</v>
      </c>
    </row>
    <row r="1010" spans="1:10" x14ac:dyDescent="0.2">
      <c r="A1010" s="14">
        <v>36502</v>
      </c>
      <c r="B1010" s="15"/>
      <c r="C1010" s="16">
        <v>1</v>
      </c>
      <c r="D1010" s="17" t="s">
        <v>99</v>
      </c>
      <c r="E1010" s="15" t="s">
        <v>104</v>
      </c>
      <c r="F1010" s="12">
        <f>SUMIF(Position!$B$3:$B$21,Trades!D1010,Position!$E$3:$E$21)+SUMIF(Position!$K$3:$K$20,Trades!D1010,Position!$N$3:$N$20)</f>
        <v>1</v>
      </c>
      <c r="G1010" s="13">
        <f t="shared" si="64"/>
        <v>0</v>
      </c>
      <c r="H1010" s="11" t="str">
        <f t="shared" si="65"/>
        <v>miamismitty</v>
      </c>
      <c r="I1010" s="11">
        <f t="shared" si="62"/>
        <v>0</v>
      </c>
      <c r="J1010" s="13">
        <f t="shared" si="63"/>
        <v>0</v>
      </c>
    </row>
    <row r="1011" spans="1:10" x14ac:dyDescent="0.2">
      <c r="A1011" s="14">
        <v>36502</v>
      </c>
      <c r="B1011" s="15"/>
      <c r="C1011" s="16">
        <v>0.6</v>
      </c>
      <c r="D1011" s="17" t="s">
        <v>92</v>
      </c>
      <c r="E1011" s="15" t="s">
        <v>121</v>
      </c>
      <c r="F1011" s="12">
        <f>SUMIF(Position!$B$3:$B$21,Trades!D1011,Position!$E$3:$E$21)+SUMIF(Position!$K$3:$K$20,Trades!D1011,Position!$N$3:$N$20)</f>
        <v>0.125</v>
      </c>
      <c r="G1011" s="13">
        <f t="shared" si="64"/>
        <v>0</v>
      </c>
      <c r="H1011" s="11" t="str">
        <f t="shared" si="65"/>
        <v>washingtonorr</v>
      </c>
      <c r="I1011" s="11">
        <f t="shared" si="62"/>
        <v>0</v>
      </c>
      <c r="J1011" s="13">
        <f t="shared" si="63"/>
        <v>0</v>
      </c>
    </row>
    <row r="1012" spans="1:10" x14ac:dyDescent="0.2">
      <c r="A1012" s="14">
        <v>36503</v>
      </c>
      <c r="B1012" s="15"/>
      <c r="C1012" s="16">
        <v>1</v>
      </c>
      <c r="D1012" s="17" t="s">
        <v>102</v>
      </c>
      <c r="E1012" s="15" t="s">
        <v>93</v>
      </c>
      <c r="F1012" s="12">
        <f>SUMIF(Position!$B$3:$B$21,Trades!D1012,Position!$E$3:$E$21)+SUMIF(Position!$K$3:$K$20,Trades!D1012,Position!$N$3:$N$20)</f>
        <v>0</v>
      </c>
      <c r="G1012" s="13">
        <f t="shared" si="64"/>
        <v>0</v>
      </c>
      <c r="H1012" s="11" t="str">
        <f t="shared" si="65"/>
        <v>seattlebuss</v>
      </c>
      <c r="I1012" s="11">
        <f t="shared" si="62"/>
        <v>0</v>
      </c>
      <c r="J1012" s="13">
        <f t="shared" si="63"/>
        <v>0</v>
      </c>
    </row>
    <row r="1013" spans="1:10" x14ac:dyDescent="0.2">
      <c r="A1013" s="14">
        <v>36503</v>
      </c>
      <c r="B1013" s="15"/>
      <c r="C1013" s="16">
        <v>1.25</v>
      </c>
      <c r="D1013" s="17" t="s">
        <v>99</v>
      </c>
      <c r="E1013" s="15" t="s">
        <v>93</v>
      </c>
      <c r="F1013" s="12">
        <f>SUMIF(Position!$B$3:$B$21,Trades!D1013,Position!$E$3:$E$21)+SUMIF(Position!$K$3:$K$20,Trades!D1013,Position!$N$3:$N$20)</f>
        <v>1</v>
      </c>
      <c r="G1013" s="13">
        <f t="shared" si="64"/>
        <v>0</v>
      </c>
      <c r="H1013" s="11" t="str">
        <f t="shared" si="65"/>
        <v>miamibuss</v>
      </c>
      <c r="I1013" s="11">
        <f t="shared" si="62"/>
        <v>0</v>
      </c>
      <c r="J1013" s="13">
        <f t="shared" si="63"/>
        <v>0</v>
      </c>
    </row>
    <row r="1014" spans="1:10" x14ac:dyDescent="0.2">
      <c r="A1014" s="14">
        <v>36503</v>
      </c>
      <c r="B1014" s="15"/>
      <c r="C1014" s="16">
        <v>0.5</v>
      </c>
      <c r="D1014" s="17" t="s">
        <v>89</v>
      </c>
      <c r="E1014" s="15" t="s">
        <v>134</v>
      </c>
      <c r="F1014" s="12">
        <f>SUMIF(Position!$B$3:$B$21,Trades!D1014,Position!$E$3:$E$21)+SUMIF(Position!$K$3:$K$20,Trades!D1014,Position!$N$3:$N$20)</f>
        <v>0</v>
      </c>
      <c r="G1014" s="13">
        <f t="shared" si="64"/>
        <v>0</v>
      </c>
      <c r="H1014" s="11" t="str">
        <f t="shared" si="65"/>
        <v>dallasshawn</v>
      </c>
      <c r="I1014" s="11">
        <f t="shared" si="62"/>
        <v>0</v>
      </c>
      <c r="J1014" s="13">
        <f t="shared" si="63"/>
        <v>0</v>
      </c>
    </row>
    <row r="1015" spans="1:10" x14ac:dyDescent="0.2">
      <c r="A1015" s="14">
        <v>36503</v>
      </c>
      <c r="B1015" s="15"/>
      <c r="C1015" s="16">
        <v>1.25</v>
      </c>
      <c r="D1015" s="17" t="s">
        <v>99</v>
      </c>
      <c r="E1015" s="15" t="s">
        <v>124</v>
      </c>
      <c r="F1015" s="12">
        <f>SUMIF(Position!$B$3:$B$21,Trades!D1015,Position!$E$3:$E$21)+SUMIF(Position!$K$3:$K$20,Trades!D1015,Position!$N$3:$N$20)</f>
        <v>1</v>
      </c>
      <c r="G1015" s="13">
        <f t="shared" si="64"/>
        <v>0</v>
      </c>
      <c r="H1015" s="11" t="str">
        <f t="shared" si="65"/>
        <v>miamijk</v>
      </c>
      <c r="I1015" s="11">
        <f t="shared" si="62"/>
        <v>0</v>
      </c>
      <c r="J1015" s="13">
        <f t="shared" si="63"/>
        <v>0</v>
      </c>
    </row>
    <row r="1016" spans="1:10" x14ac:dyDescent="0.2">
      <c r="A1016" s="14">
        <v>36503</v>
      </c>
      <c r="B1016" s="15"/>
      <c r="C1016" s="16">
        <v>3.95</v>
      </c>
      <c r="D1016" s="17" t="s">
        <v>97</v>
      </c>
      <c r="E1016" s="15" t="s">
        <v>96</v>
      </c>
      <c r="F1016" s="12">
        <f>SUMIF(Position!$B$3:$B$21,Trades!D1016,Position!$E$3:$E$21)+SUMIF(Position!$K$3:$K$20,Trades!D1016,Position!$N$3:$N$20)</f>
        <v>2.75</v>
      </c>
      <c r="G1016" s="13">
        <f t="shared" si="64"/>
        <v>0</v>
      </c>
      <c r="H1016" s="11" t="str">
        <f t="shared" si="65"/>
        <v>indianapolisjavier</v>
      </c>
      <c r="I1016" s="11">
        <f t="shared" si="62"/>
        <v>0</v>
      </c>
      <c r="J1016" s="13">
        <f t="shared" si="63"/>
        <v>0</v>
      </c>
    </row>
    <row r="1017" spans="1:10" x14ac:dyDescent="0.2">
      <c r="A1017" s="14">
        <v>36503</v>
      </c>
      <c r="B1017" s="15"/>
      <c r="C1017" s="16">
        <v>1.1499999999999999</v>
      </c>
      <c r="D1017" s="17" t="s">
        <v>99</v>
      </c>
      <c r="E1017" s="15" t="s">
        <v>96</v>
      </c>
      <c r="F1017" s="12">
        <f>SUMIF(Position!$B$3:$B$21,Trades!D1017,Position!$E$3:$E$21)+SUMIF(Position!$K$3:$K$20,Trades!D1017,Position!$N$3:$N$20)</f>
        <v>1</v>
      </c>
      <c r="G1017" s="13">
        <f t="shared" si="64"/>
        <v>0</v>
      </c>
      <c r="H1017" s="11" t="str">
        <f t="shared" si="65"/>
        <v>miamijavier</v>
      </c>
      <c r="I1017" s="11">
        <f t="shared" si="62"/>
        <v>0</v>
      </c>
      <c r="J1017" s="13">
        <f t="shared" si="63"/>
        <v>0</v>
      </c>
    </row>
    <row r="1018" spans="1:10" x14ac:dyDescent="0.2">
      <c r="A1018" s="14">
        <v>36503</v>
      </c>
      <c r="B1018" s="15"/>
      <c r="C1018" s="16">
        <v>1.1000000000000001</v>
      </c>
      <c r="D1018" s="17" t="s">
        <v>112</v>
      </c>
      <c r="E1018" s="15" t="s">
        <v>134</v>
      </c>
      <c r="F1018" s="12">
        <f>SUMIF(Position!$B$3:$B$21,Trades!D1018,Position!$E$3:$E$21)+SUMIF(Position!$K$3:$K$20,Trades!D1018,Position!$N$3:$N$20)</f>
        <v>1.625</v>
      </c>
      <c r="G1018" s="13">
        <f t="shared" si="64"/>
        <v>0</v>
      </c>
      <c r="H1018" s="11" t="str">
        <f t="shared" si="65"/>
        <v>tennesseeshawn</v>
      </c>
      <c r="I1018" s="11">
        <f t="shared" si="62"/>
        <v>0</v>
      </c>
      <c r="J1018" s="13">
        <f t="shared" si="63"/>
        <v>0</v>
      </c>
    </row>
    <row r="1019" spans="1:10" x14ac:dyDescent="0.2">
      <c r="A1019" s="14">
        <v>36503</v>
      </c>
      <c r="B1019" s="15"/>
      <c r="C1019" s="16">
        <v>8.25</v>
      </c>
      <c r="D1019" s="120" t="s">
        <v>131</v>
      </c>
      <c r="E1019" s="15" t="s">
        <v>134</v>
      </c>
      <c r="F1019" s="12">
        <f>SUMIF(Position!$B$3:$B$21,Trades!D1019,Position!$E$3:$E$21)+SUMIF(Position!$K$3:$K$20,Trades!D1019,Position!$N$3:$N$20)</f>
        <v>4.75</v>
      </c>
      <c r="G1019" s="13">
        <f t="shared" si="64"/>
        <v>0</v>
      </c>
      <c r="H1019" s="11" t="str">
        <f t="shared" si="65"/>
        <v>ramsshawn</v>
      </c>
      <c r="I1019" s="11">
        <f t="shared" si="62"/>
        <v>0</v>
      </c>
      <c r="J1019" s="13">
        <f t="shared" si="63"/>
        <v>0</v>
      </c>
    </row>
    <row r="1020" spans="1:10" x14ac:dyDescent="0.2">
      <c r="A1020" s="14">
        <v>36503</v>
      </c>
      <c r="B1020" s="120"/>
      <c r="C1020" s="16">
        <v>8</v>
      </c>
      <c r="D1020" s="17" t="s">
        <v>131</v>
      </c>
      <c r="E1020" s="15" t="s">
        <v>83</v>
      </c>
      <c r="F1020" s="12">
        <f>SUMIF(Position!$B$3:$B$21,Trades!D1020,Position!$E$3:$E$21)+SUMIF(Position!$K$3:$K$20,Trades!D1020,Position!$N$3:$N$20)</f>
        <v>4.75</v>
      </c>
      <c r="G1020" s="13">
        <f t="shared" si="64"/>
        <v>0</v>
      </c>
      <c r="H1020" s="11" t="str">
        <f t="shared" si="65"/>
        <v>ramsdud</v>
      </c>
      <c r="I1020" s="11">
        <f t="shared" si="62"/>
        <v>0</v>
      </c>
      <c r="J1020" s="13">
        <f t="shared" si="63"/>
        <v>0</v>
      </c>
    </row>
    <row r="1021" spans="1:10" x14ac:dyDescent="0.2">
      <c r="A1021" s="14">
        <v>36503</v>
      </c>
      <c r="B1021" s="15"/>
      <c r="C1021" s="16">
        <v>8.25</v>
      </c>
      <c r="D1021" s="120" t="s">
        <v>131</v>
      </c>
      <c r="E1021" s="15" t="s">
        <v>134</v>
      </c>
      <c r="F1021" s="12">
        <f>SUMIF(Position!$B$3:$B$21,Trades!D1021,Position!$E$3:$E$21)+SUMIF(Position!$K$3:$K$20,Trades!D1021,Position!$N$3:$N$20)</f>
        <v>4.75</v>
      </c>
      <c r="G1021" s="13">
        <f t="shared" si="64"/>
        <v>0</v>
      </c>
      <c r="H1021" s="11" t="str">
        <f t="shared" si="65"/>
        <v>ramsshawn</v>
      </c>
      <c r="I1021" s="11">
        <f t="shared" si="62"/>
        <v>0</v>
      </c>
      <c r="J1021" s="13">
        <f t="shared" si="63"/>
        <v>0</v>
      </c>
    </row>
    <row r="1022" spans="1:10" x14ac:dyDescent="0.2">
      <c r="A1022" s="14">
        <v>36504</v>
      </c>
      <c r="B1022" s="15"/>
      <c r="C1022" s="16">
        <v>1.75</v>
      </c>
      <c r="D1022" s="17" t="s">
        <v>85</v>
      </c>
      <c r="E1022" s="15" t="s">
        <v>144</v>
      </c>
      <c r="F1022" s="12">
        <f>SUMIF(Position!$B$3:$B$21,Trades!D1022,Position!$E$3:$E$21)+SUMIF(Position!$K$3:$K$20,Trades!D1022,Position!$N$3:$N$20)</f>
        <v>3.25</v>
      </c>
      <c r="G1022" s="13">
        <f t="shared" si="64"/>
        <v>0</v>
      </c>
      <c r="H1022" s="11" t="str">
        <f t="shared" si="65"/>
        <v>bucksbutler</v>
      </c>
      <c r="I1022" s="11">
        <f t="shared" si="62"/>
        <v>0</v>
      </c>
      <c r="J1022" s="13">
        <f t="shared" si="63"/>
        <v>0</v>
      </c>
    </row>
    <row r="1023" spans="1:10" x14ac:dyDescent="0.2">
      <c r="A1023" s="14">
        <v>36504</v>
      </c>
      <c r="B1023" s="15"/>
      <c r="C1023" s="16">
        <v>8.25</v>
      </c>
      <c r="D1023" s="120" t="s">
        <v>131</v>
      </c>
      <c r="E1023" s="15" t="s">
        <v>134</v>
      </c>
      <c r="F1023" s="12">
        <f>SUMIF(Position!$B$3:$B$21,Trades!D1023,Position!$E$3:$E$21)+SUMIF(Position!$K$3:$K$20,Trades!D1023,Position!$N$3:$N$20)</f>
        <v>4.75</v>
      </c>
      <c r="G1023" s="13">
        <f t="shared" si="64"/>
        <v>0</v>
      </c>
      <c r="H1023" s="11" t="str">
        <f t="shared" si="65"/>
        <v>ramsshawn</v>
      </c>
      <c r="I1023" s="11">
        <f t="shared" si="62"/>
        <v>0</v>
      </c>
      <c r="J1023" s="13">
        <f t="shared" si="63"/>
        <v>0</v>
      </c>
    </row>
    <row r="1024" spans="1:10" x14ac:dyDescent="0.2">
      <c r="A1024" s="14">
        <v>36504</v>
      </c>
      <c r="B1024" s="15"/>
      <c r="C1024" s="16">
        <v>8.4</v>
      </c>
      <c r="D1024" s="17" t="s">
        <v>131</v>
      </c>
      <c r="E1024" s="15" t="s">
        <v>94</v>
      </c>
      <c r="F1024" s="12">
        <f>SUMIF(Position!$B$3:$B$21,Trades!D1024,Position!$E$3:$E$21)+SUMIF(Position!$K$3:$K$20,Trades!D1024,Position!$N$3:$N$20)</f>
        <v>4.75</v>
      </c>
      <c r="G1024" s="13">
        <f t="shared" si="64"/>
        <v>0</v>
      </c>
      <c r="H1024" s="11" t="str">
        <f t="shared" si="65"/>
        <v>ramsmhor</v>
      </c>
      <c r="I1024" s="11">
        <f t="shared" si="62"/>
        <v>0</v>
      </c>
      <c r="J1024" s="13">
        <f t="shared" si="63"/>
        <v>0</v>
      </c>
    </row>
    <row r="1025" spans="1:10" x14ac:dyDescent="0.2">
      <c r="A1025" s="14">
        <v>36504</v>
      </c>
      <c r="B1025" s="15"/>
      <c r="C1025" s="16">
        <v>8.4</v>
      </c>
      <c r="D1025" s="17" t="s">
        <v>131</v>
      </c>
      <c r="E1025" s="15" t="s">
        <v>145</v>
      </c>
      <c r="F1025" s="12">
        <f>SUMIF(Position!$B$3:$B$21,Trades!D1025,Position!$E$3:$E$21)+SUMIF(Position!$K$3:$K$20,Trades!D1025,Position!$N$3:$N$20)</f>
        <v>4.75</v>
      </c>
      <c r="G1025" s="13">
        <f t="shared" si="64"/>
        <v>0</v>
      </c>
      <c r="H1025" s="11" t="str">
        <f t="shared" si="65"/>
        <v>ramspissot</v>
      </c>
      <c r="I1025" s="11">
        <f t="shared" si="62"/>
        <v>0</v>
      </c>
      <c r="J1025" s="13">
        <f t="shared" si="63"/>
        <v>0</v>
      </c>
    </row>
    <row r="1026" spans="1:10" x14ac:dyDescent="0.2">
      <c r="A1026" s="14">
        <v>36504</v>
      </c>
      <c r="B1026" s="15"/>
      <c r="C1026" s="16">
        <v>1.75</v>
      </c>
      <c r="D1026" s="17" t="s">
        <v>100</v>
      </c>
      <c r="E1026" s="15" t="s">
        <v>134</v>
      </c>
      <c r="F1026" s="12">
        <f>SUMIF(Position!$B$3:$B$21,Trades!D1026,Position!$E$3:$E$21)+SUMIF(Position!$K$3:$K$20,Trades!D1026,Position!$N$3:$N$20)</f>
        <v>0.7</v>
      </c>
      <c r="G1026" s="13">
        <f t="shared" si="64"/>
        <v>0</v>
      </c>
      <c r="H1026" s="11" t="str">
        <f t="shared" si="65"/>
        <v>minnesotashawn</v>
      </c>
      <c r="I1026" s="11">
        <f t="shared" si="62"/>
        <v>0</v>
      </c>
      <c r="J1026" s="13">
        <f t="shared" si="63"/>
        <v>0</v>
      </c>
    </row>
    <row r="1027" spans="1:10" x14ac:dyDescent="0.2">
      <c r="A1027" s="14">
        <v>36504</v>
      </c>
      <c r="B1027" s="15"/>
      <c r="C1027" s="16">
        <v>1.5</v>
      </c>
      <c r="D1027" s="17" t="s">
        <v>85</v>
      </c>
      <c r="E1027" s="15" t="s">
        <v>126</v>
      </c>
      <c r="F1027" s="12">
        <f>SUMIF(Position!$B$3:$B$21,Trades!D1027,Position!$E$3:$E$21)+SUMIF(Position!$K$3:$K$20,Trades!D1027,Position!$N$3:$N$20)</f>
        <v>3.25</v>
      </c>
      <c r="G1027" s="13">
        <f t="shared" si="64"/>
        <v>0</v>
      </c>
      <c r="H1027" s="11" t="str">
        <f t="shared" si="65"/>
        <v>buckscuocci</v>
      </c>
      <c r="I1027" s="11">
        <f t="shared" si="62"/>
        <v>0</v>
      </c>
      <c r="J1027" s="13">
        <f t="shared" si="63"/>
        <v>0</v>
      </c>
    </row>
    <row r="1028" spans="1:10" x14ac:dyDescent="0.2">
      <c r="A1028" s="14">
        <v>36505</v>
      </c>
      <c r="B1028" s="15"/>
      <c r="C1028" s="16">
        <v>1.4</v>
      </c>
      <c r="D1028" s="17" t="s">
        <v>85</v>
      </c>
      <c r="E1028" s="15" t="s">
        <v>126</v>
      </c>
      <c r="F1028" s="12">
        <f>SUMIF(Position!$B$3:$B$21,Trades!D1028,Position!$E$3:$E$21)+SUMIF(Position!$K$3:$K$20,Trades!D1028,Position!$N$3:$N$20)</f>
        <v>3.25</v>
      </c>
      <c r="G1028" s="13">
        <f t="shared" si="64"/>
        <v>0</v>
      </c>
      <c r="H1028" s="11" t="str">
        <f t="shared" si="65"/>
        <v>buckscuocci</v>
      </c>
      <c r="I1028" s="11">
        <f t="shared" si="62"/>
        <v>0</v>
      </c>
      <c r="J1028" s="13">
        <f t="shared" si="63"/>
        <v>0</v>
      </c>
    </row>
    <row r="1029" spans="1:10" x14ac:dyDescent="0.2">
      <c r="A1029" s="14">
        <v>36506</v>
      </c>
      <c r="B1029" s="15"/>
      <c r="C1029" s="16">
        <v>2</v>
      </c>
      <c r="D1029" s="17" t="s">
        <v>107</v>
      </c>
      <c r="E1029" s="15" t="s">
        <v>137</v>
      </c>
      <c r="F1029" s="12">
        <f>SUMIF(Position!$B$3:$B$21,Trades!D1029,Position!$E$3:$E$21)+SUMIF(Position!$K$3:$K$20,Trades!D1029,Position!$N$3:$N$20)</f>
        <v>0</v>
      </c>
      <c r="G1029" s="13">
        <f t="shared" si="64"/>
        <v>0</v>
      </c>
      <c r="H1029" s="11" t="str">
        <f t="shared" si="65"/>
        <v>buffalobcd</v>
      </c>
      <c r="I1029" s="11">
        <f t="shared" si="62"/>
        <v>0</v>
      </c>
      <c r="J1029" s="13">
        <f t="shared" si="63"/>
        <v>0</v>
      </c>
    </row>
    <row r="1030" spans="1:10" x14ac:dyDescent="0.2">
      <c r="A1030" s="14">
        <v>36506</v>
      </c>
      <c r="B1030" s="15"/>
      <c r="C1030" s="16">
        <v>1.5</v>
      </c>
      <c r="D1030" s="17" t="s">
        <v>107</v>
      </c>
      <c r="E1030" s="15" t="s">
        <v>83</v>
      </c>
      <c r="F1030" s="12">
        <f>SUMIF(Position!$B$3:$B$21,Trades!D1030,Position!$E$3:$E$21)+SUMIF(Position!$K$3:$K$20,Trades!D1030,Position!$N$3:$N$20)</f>
        <v>0</v>
      </c>
      <c r="G1030" s="13">
        <f t="shared" si="64"/>
        <v>0</v>
      </c>
      <c r="H1030" s="11" t="str">
        <f t="shared" si="65"/>
        <v>buffalodud</v>
      </c>
      <c r="I1030" s="11">
        <f t="shared" si="62"/>
        <v>0</v>
      </c>
      <c r="J1030" s="13">
        <f t="shared" si="63"/>
        <v>0</v>
      </c>
    </row>
    <row r="1031" spans="1:10" x14ac:dyDescent="0.2">
      <c r="A1031" s="14">
        <v>36506</v>
      </c>
      <c r="B1031" s="15"/>
      <c r="C1031" s="16">
        <v>1.4</v>
      </c>
      <c r="D1031" s="17" t="s">
        <v>107</v>
      </c>
      <c r="E1031" s="15" t="s">
        <v>93</v>
      </c>
      <c r="F1031" s="12">
        <f>SUMIF(Position!$B$3:$B$21,Trades!D1031,Position!$E$3:$E$21)+SUMIF(Position!$K$3:$K$20,Trades!D1031,Position!$N$3:$N$20)</f>
        <v>0</v>
      </c>
      <c r="G1031" s="13">
        <f t="shared" si="64"/>
        <v>0</v>
      </c>
      <c r="H1031" s="11" t="str">
        <f t="shared" si="65"/>
        <v>buffalobuss</v>
      </c>
      <c r="I1031" s="11">
        <f t="shared" si="62"/>
        <v>0</v>
      </c>
      <c r="J1031" s="13">
        <f t="shared" si="63"/>
        <v>0</v>
      </c>
    </row>
    <row r="1032" spans="1:10" x14ac:dyDescent="0.2">
      <c r="A1032" s="14">
        <v>36506</v>
      </c>
      <c r="B1032" s="15"/>
      <c r="C1032" s="16">
        <v>1.5</v>
      </c>
      <c r="D1032" s="17" t="s">
        <v>107</v>
      </c>
      <c r="E1032" s="15" t="s">
        <v>124</v>
      </c>
      <c r="F1032" s="12">
        <f>SUMIF(Position!$B$3:$B$21,Trades!D1032,Position!$E$3:$E$21)+SUMIF(Position!$K$3:$K$20,Trades!D1032,Position!$N$3:$N$20)</f>
        <v>0</v>
      </c>
      <c r="G1032" s="13">
        <f t="shared" si="64"/>
        <v>0</v>
      </c>
      <c r="H1032" s="11" t="str">
        <f t="shared" si="65"/>
        <v>buffalojk</v>
      </c>
      <c r="I1032" s="11">
        <f t="shared" ref="I1032:I1095" si="66">B1032*C1032</f>
        <v>0</v>
      </c>
      <c r="J1032" s="13">
        <f t="shared" si="63"/>
        <v>0</v>
      </c>
    </row>
    <row r="1033" spans="1:10" x14ac:dyDescent="0.2">
      <c r="A1033" s="14">
        <v>36507</v>
      </c>
      <c r="B1033" s="15"/>
      <c r="C1033" s="16">
        <v>9</v>
      </c>
      <c r="D1033" s="120" t="s">
        <v>131</v>
      </c>
      <c r="E1033" s="15" t="s">
        <v>134</v>
      </c>
      <c r="F1033" s="12">
        <f>SUMIF(Position!$B$3:$B$21,Trades!D1033,Position!$E$3:$E$21)+SUMIF(Position!$K$3:$K$20,Trades!D1033,Position!$N$3:$N$20)</f>
        <v>4.75</v>
      </c>
      <c r="G1033" s="13">
        <f t="shared" si="64"/>
        <v>0</v>
      </c>
      <c r="H1033" s="11" t="str">
        <f t="shared" si="65"/>
        <v>ramsshawn</v>
      </c>
      <c r="I1033" s="11">
        <f t="shared" si="66"/>
        <v>0</v>
      </c>
      <c r="J1033" s="13">
        <f t="shared" ref="J1033:J1096" si="67">(30-C1033)*B1033</f>
        <v>0</v>
      </c>
    </row>
    <row r="1034" spans="1:10" x14ac:dyDescent="0.2">
      <c r="A1034" s="14">
        <v>36507</v>
      </c>
      <c r="B1034" s="15"/>
      <c r="C1034" s="16">
        <v>1.75</v>
      </c>
      <c r="D1034" s="17" t="s">
        <v>85</v>
      </c>
      <c r="E1034" s="15" t="s">
        <v>103</v>
      </c>
      <c r="F1034" s="12">
        <f>SUMIF(Position!$B$3:$B$21,Trades!D1034,Position!$E$3:$E$21)+SUMIF(Position!$K$3:$K$20,Trades!D1034,Position!$N$3:$N$20)</f>
        <v>3.25</v>
      </c>
      <c r="G1034" s="13">
        <f t="shared" ref="G1034:G1097" si="68">(F1034-C1034)*B1034</f>
        <v>0</v>
      </c>
      <c r="H1034" s="11" t="str">
        <f t="shared" ref="H1034:H1097" si="69">D1034&amp;E1034</f>
        <v>bucksfeely</v>
      </c>
      <c r="I1034" s="11">
        <f t="shared" si="66"/>
        <v>0</v>
      </c>
      <c r="J1034" s="13">
        <f t="shared" si="67"/>
        <v>0</v>
      </c>
    </row>
    <row r="1035" spans="1:10" x14ac:dyDescent="0.2">
      <c r="A1035" s="14">
        <v>36507</v>
      </c>
      <c r="B1035" s="15"/>
      <c r="C1035" s="16">
        <v>1.5</v>
      </c>
      <c r="D1035" s="17" t="s">
        <v>85</v>
      </c>
      <c r="E1035" s="15" t="s">
        <v>139</v>
      </c>
      <c r="F1035" s="12">
        <f>SUMIF(Position!$B$3:$B$21,Trades!D1035,Position!$E$3:$E$21)+SUMIF(Position!$K$3:$K$20,Trades!D1035,Position!$N$3:$N$20)</f>
        <v>3.25</v>
      </c>
      <c r="G1035" s="13">
        <f t="shared" si="68"/>
        <v>0</v>
      </c>
      <c r="H1035" s="11" t="str">
        <f t="shared" si="69"/>
        <v>buckslewis</v>
      </c>
      <c r="I1035" s="11">
        <f t="shared" si="66"/>
        <v>0</v>
      </c>
      <c r="J1035" s="13">
        <f t="shared" si="67"/>
        <v>0</v>
      </c>
    </row>
    <row r="1036" spans="1:10" x14ac:dyDescent="0.2">
      <c r="A1036" s="14">
        <v>36507</v>
      </c>
      <c r="B1036" s="15"/>
      <c r="C1036" s="16">
        <v>1</v>
      </c>
      <c r="D1036" s="17" t="s">
        <v>90</v>
      </c>
      <c r="E1036" s="15" t="s">
        <v>103</v>
      </c>
      <c r="F1036" s="12">
        <f>SUMIF(Position!$B$3:$B$21,Trades!D1036,Position!$E$3:$E$21)+SUMIF(Position!$K$3:$K$20,Trades!D1036,Position!$N$3:$N$20)</f>
        <v>0</v>
      </c>
      <c r="G1036" s="13">
        <f t="shared" si="68"/>
        <v>0</v>
      </c>
      <c r="H1036" s="11" t="str">
        <f t="shared" si="69"/>
        <v>detroitfeely</v>
      </c>
      <c r="I1036" s="11">
        <f t="shared" si="66"/>
        <v>0</v>
      </c>
      <c r="J1036" s="13">
        <f t="shared" si="67"/>
        <v>0</v>
      </c>
    </row>
    <row r="1037" spans="1:10" x14ac:dyDescent="0.2">
      <c r="A1037" s="14">
        <v>36507</v>
      </c>
      <c r="B1037" s="15"/>
      <c r="C1037" s="16">
        <v>9</v>
      </c>
      <c r="D1037" s="17" t="s">
        <v>131</v>
      </c>
      <c r="E1037" s="15" t="s">
        <v>128</v>
      </c>
      <c r="F1037" s="12">
        <f>SUMIF(Position!$B$3:$B$21,Trades!D1037,Position!$E$3:$E$21)+SUMIF(Position!$K$3:$K$20,Trades!D1037,Position!$N$3:$N$20)</f>
        <v>4.75</v>
      </c>
      <c r="G1037" s="13">
        <f t="shared" si="68"/>
        <v>0</v>
      </c>
      <c r="H1037" s="11" t="str">
        <f t="shared" si="69"/>
        <v>ramsarnold</v>
      </c>
      <c r="I1037" s="11">
        <f t="shared" si="66"/>
        <v>0</v>
      </c>
      <c r="J1037" s="13">
        <f t="shared" si="67"/>
        <v>0</v>
      </c>
    </row>
    <row r="1038" spans="1:10" x14ac:dyDescent="0.2">
      <c r="A1038" s="14">
        <v>36500</v>
      </c>
      <c r="B1038" s="15"/>
      <c r="C1038" s="16">
        <v>0</v>
      </c>
      <c r="D1038" s="17" t="s">
        <v>100</v>
      </c>
      <c r="E1038" s="15" t="s">
        <v>128</v>
      </c>
      <c r="F1038" s="12">
        <f>SUMIF(Position!$B$3:$B$21,Trades!D1038,Position!$E$3:$E$21)+SUMIF(Position!$K$3:$K$20,Trades!D1038,Position!$N$3:$N$20)</f>
        <v>0.7</v>
      </c>
      <c r="G1038" s="13">
        <f t="shared" si="68"/>
        <v>0</v>
      </c>
      <c r="H1038" s="11" t="str">
        <f t="shared" si="69"/>
        <v>minnesotaarnold</v>
      </c>
      <c r="I1038" s="11">
        <f t="shared" si="66"/>
        <v>0</v>
      </c>
      <c r="J1038" s="13">
        <f t="shared" si="67"/>
        <v>0</v>
      </c>
    </row>
    <row r="1039" spans="1:10" x14ac:dyDescent="0.2">
      <c r="A1039" s="14">
        <v>36507</v>
      </c>
      <c r="B1039" s="15"/>
      <c r="C1039" s="16">
        <v>0.55000000000000004</v>
      </c>
      <c r="D1039" s="17" t="s">
        <v>108</v>
      </c>
      <c r="E1039" s="15" t="s">
        <v>96</v>
      </c>
      <c r="F1039" s="12">
        <f>SUMIF(Position!$B$3:$B$21,Trades!D1039,Position!$E$3:$E$21)+SUMIF(Position!$K$3:$K$20,Trades!D1039,Position!$N$3:$N$20)</f>
        <v>0</v>
      </c>
      <c r="G1039" s="13">
        <f t="shared" si="68"/>
        <v>0</v>
      </c>
      <c r="H1039" s="11" t="str">
        <f t="shared" si="69"/>
        <v>chiefsjavier</v>
      </c>
      <c r="I1039" s="11">
        <f t="shared" si="66"/>
        <v>0</v>
      </c>
      <c r="J1039" s="13">
        <f t="shared" si="67"/>
        <v>0</v>
      </c>
    </row>
    <row r="1040" spans="1:10" x14ac:dyDescent="0.2">
      <c r="A1040" s="14">
        <v>36507</v>
      </c>
      <c r="B1040" s="15"/>
      <c r="C1040" s="16">
        <v>0.6</v>
      </c>
      <c r="D1040" s="17" t="s">
        <v>102</v>
      </c>
      <c r="E1040" s="15" t="s">
        <v>96</v>
      </c>
      <c r="F1040" s="12">
        <f>SUMIF(Position!$B$3:$B$21,Trades!D1040,Position!$E$3:$E$21)+SUMIF(Position!$K$3:$K$20,Trades!D1040,Position!$N$3:$N$20)</f>
        <v>0</v>
      </c>
      <c r="G1040" s="13">
        <f t="shared" si="68"/>
        <v>0</v>
      </c>
      <c r="H1040" s="11" t="str">
        <f t="shared" si="69"/>
        <v>seattlejavier</v>
      </c>
      <c r="I1040" s="11">
        <f t="shared" si="66"/>
        <v>0</v>
      </c>
      <c r="J1040" s="13">
        <f t="shared" si="67"/>
        <v>0</v>
      </c>
    </row>
    <row r="1041" spans="1:10" x14ac:dyDescent="0.2">
      <c r="A1041" s="14">
        <v>36507</v>
      </c>
      <c r="B1041" s="15"/>
      <c r="C1041" s="16">
        <v>0.6</v>
      </c>
      <c r="D1041" s="17" t="s">
        <v>92</v>
      </c>
      <c r="E1041" s="15" t="s">
        <v>93</v>
      </c>
      <c r="F1041" s="12">
        <f>SUMIF(Position!$B$3:$B$21,Trades!D1041,Position!$E$3:$E$21)+SUMIF(Position!$K$3:$K$20,Trades!D1041,Position!$N$3:$N$20)</f>
        <v>0.125</v>
      </c>
      <c r="G1041" s="13">
        <f t="shared" si="68"/>
        <v>0</v>
      </c>
      <c r="H1041" s="11" t="str">
        <f t="shared" si="69"/>
        <v>washingtonbuss</v>
      </c>
      <c r="I1041" s="11">
        <f t="shared" si="66"/>
        <v>0</v>
      </c>
      <c r="J1041" s="13">
        <f t="shared" si="67"/>
        <v>0</v>
      </c>
    </row>
    <row r="1042" spans="1:10" x14ac:dyDescent="0.2">
      <c r="A1042" s="14">
        <v>36507</v>
      </c>
      <c r="B1042" s="15"/>
      <c r="C1042" s="16">
        <v>0.6</v>
      </c>
      <c r="D1042" s="17" t="s">
        <v>89</v>
      </c>
      <c r="E1042" s="15" t="s">
        <v>93</v>
      </c>
      <c r="F1042" s="12">
        <f>SUMIF(Position!$B$3:$B$21,Trades!D1042,Position!$E$3:$E$21)+SUMIF(Position!$K$3:$K$20,Trades!D1042,Position!$N$3:$N$20)</f>
        <v>0</v>
      </c>
      <c r="G1042" s="13">
        <f t="shared" si="68"/>
        <v>0</v>
      </c>
      <c r="H1042" s="11" t="str">
        <f t="shared" si="69"/>
        <v>dallasbuss</v>
      </c>
      <c r="I1042" s="11">
        <f t="shared" si="66"/>
        <v>0</v>
      </c>
      <c r="J1042" s="13">
        <f t="shared" si="67"/>
        <v>0</v>
      </c>
    </row>
    <row r="1043" spans="1:10" x14ac:dyDescent="0.2">
      <c r="A1043" s="14">
        <v>36507</v>
      </c>
      <c r="B1043" s="15"/>
      <c r="C1043" s="16">
        <v>0</v>
      </c>
      <c r="D1043" s="17" t="s">
        <v>91</v>
      </c>
      <c r="E1043" s="15" t="s">
        <v>93</v>
      </c>
      <c r="F1043" s="12">
        <f>SUMIF(Position!$B$3:$B$21,Trades!D1043,Position!$E$3:$E$21)+SUMIF(Position!$K$3:$K$20,Trades!D1043,Position!$N$3:$N$20)</f>
        <v>0.5</v>
      </c>
      <c r="G1043" s="13">
        <f t="shared" si="68"/>
        <v>0</v>
      </c>
      <c r="H1043" s="11" t="str">
        <f t="shared" si="69"/>
        <v>giantsbuss</v>
      </c>
      <c r="I1043" s="11">
        <f t="shared" si="66"/>
        <v>0</v>
      </c>
      <c r="J1043" s="13">
        <f t="shared" si="67"/>
        <v>0</v>
      </c>
    </row>
    <row r="1044" spans="1:10" x14ac:dyDescent="0.2">
      <c r="A1044" s="14">
        <v>36507</v>
      </c>
      <c r="B1044" s="15"/>
      <c r="C1044" s="16">
        <v>0</v>
      </c>
      <c r="D1044" s="17" t="s">
        <v>117</v>
      </c>
      <c r="E1044" s="15" t="s">
        <v>93</v>
      </c>
      <c r="F1044" s="12">
        <f>SUMIF(Position!$B$3:$B$21,Trades!D1044,Position!$E$3:$E$21)+SUMIF(Position!$K$3:$K$20,Trades!D1044,Position!$N$3:$N$20)</f>
        <v>1.125</v>
      </c>
      <c r="G1044" s="13">
        <f t="shared" si="68"/>
        <v>0</v>
      </c>
      <c r="H1044" s="11" t="str">
        <f t="shared" si="69"/>
        <v>philadelphiabuss</v>
      </c>
      <c r="I1044" s="11">
        <f t="shared" si="66"/>
        <v>0</v>
      </c>
      <c r="J1044" s="13">
        <f t="shared" si="67"/>
        <v>0</v>
      </c>
    </row>
    <row r="1045" spans="1:10" x14ac:dyDescent="0.2">
      <c r="A1045" s="14">
        <v>36507</v>
      </c>
      <c r="B1045" s="15"/>
      <c r="C1045" s="16">
        <v>0</v>
      </c>
      <c r="D1045" s="17" t="s">
        <v>82</v>
      </c>
      <c r="E1045" s="15" t="s">
        <v>93</v>
      </c>
      <c r="F1045" s="12">
        <f>SUMIF(Position!$B$3:$B$21,Trades!D1045,Position!$E$3:$E$21)+SUMIF(Position!$K$3:$K$20,Trades!D1045,Position!$N$3:$N$20)</f>
        <v>0</v>
      </c>
      <c r="G1045" s="13">
        <f t="shared" si="68"/>
        <v>0</v>
      </c>
      <c r="H1045" s="11" t="str">
        <f t="shared" si="69"/>
        <v>arizonabuss</v>
      </c>
      <c r="I1045" s="11">
        <f t="shared" si="66"/>
        <v>0</v>
      </c>
      <c r="J1045" s="13">
        <f t="shared" si="67"/>
        <v>0</v>
      </c>
    </row>
    <row r="1046" spans="1:10" x14ac:dyDescent="0.2">
      <c r="A1046" s="14">
        <v>36507</v>
      </c>
      <c r="B1046" s="15"/>
      <c r="C1046" s="16">
        <v>0.75</v>
      </c>
      <c r="D1046" s="17" t="s">
        <v>99</v>
      </c>
      <c r="E1046" s="15" t="s">
        <v>121</v>
      </c>
      <c r="F1046" s="12">
        <f>SUMIF(Position!$B$3:$B$21,Trades!D1046,Position!$E$3:$E$21)+SUMIF(Position!$K$3:$K$20,Trades!D1046,Position!$N$3:$N$20)</f>
        <v>1</v>
      </c>
      <c r="G1046" s="13">
        <f t="shared" si="68"/>
        <v>0</v>
      </c>
      <c r="H1046" s="11" t="str">
        <f t="shared" si="69"/>
        <v>miamiorr</v>
      </c>
      <c r="I1046" s="11">
        <f t="shared" si="66"/>
        <v>0</v>
      </c>
      <c r="J1046" s="13">
        <f t="shared" si="67"/>
        <v>0</v>
      </c>
    </row>
    <row r="1047" spans="1:10" x14ac:dyDescent="0.2">
      <c r="A1047" s="14">
        <v>36509</v>
      </c>
      <c r="B1047" s="15"/>
      <c r="C1047" s="16">
        <v>8</v>
      </c>
      <c r="D1047" s="17" t="s">
        <v>98</v>
      </c>
      <c r="E1047" s="15" t="s">
        <v>129</v>
      </c>
      <c r="F1047" s="12">
        <f>SUMIF(Position!$B$3:$B$21,Trades!D1047,Position!$E$3:$E$21)+SUMIF(Position!$K$3:$K$20,Trades!D1047,Position!$N$3:$N$20)</f>
        <v>0.5</v>
      </c>
      <c r="G1047" s="13">
        <f t="shared" si="68"/>
        <v>0</v>
      </c>
      <c r="H1047" s="11" t="str">
        <f t="shared" si="69"/>
        <v>jacksonvillekammer</v>
      </c>
      <c r="I1047" s="11">
        <f t="shared" si="66"/>
        <v>0</v>
      </c>
      <c r="J1047" s="13">
        <f t="shared" si="67"/>
        <v>0</v>
      </c>
    </row>
    <row r="1048" spans="1:10" x14ac:dyDescent="0.2">
      <c r="A1048" s="14">
        <v>36509</v>
      </c>
      <c r="B1048" s="15"/>
      <c r="C1048" s="16">
        <v>0.8</v>
      </c>
      <c r="D1048" s="17" t="s">
        <v>107</v>
      </c>
      <c r="E1048" s="15" t="s">
        <v>93</v>
      </c>
      <c r="F1048" s="12">
        <f>SUMIF(Position!$B$3:$B$21,Trades!D1048,Position!$E$3:$E$21)+SUMIF(Position!$K$3:$K$20,Trades!D1048,Position!$N$3:$N$20)</f>
        <v>0</v>
      </c>
      <c r="G1048" s="13">
        <f t="shared" si="68"/>
        <v>0</v>
      </c>
      <c r="H1048" s="11" t="str">
        <f t="shared" si="69"/>
        <v>buffalobuss</v>
      </c>
      <c r="I1048" s="11">
        <f t="shared" si="66"/>
        <v>0</v>
      </c>
      <c r="J1048" s="13">
        <f t="shared" si="67"/>
        <v>0</v>
      </c>
    </row>
    <row r="1049" spans="1:10" x14ac:dyDescent="0.2">
      <c r="A1049" s="14">
        <v>36509</v>
      </c>
      <c r="B1049" s="15"/>
      <c r="C1049" s="16">
        <v>0.7</v>
      </c>
      <c r="D1049" s="17" t="s">
        <v>99</v>
      </c>
      <c r="E1049" s="15" t="s">
        <v>93</v>
      </c>
      <c r="F1049" s="12">
        <f>SUMIF(Position!$B$3:$B$21,Trades!D1049,Position!$E$3:$E$21)+SUMIF(Position!$K$3:$K$20,Trades!D1049,Position!$N$3:$N$20)</f>
        <v>1</v>
      </c>
      <c r="G1049" s="13">
        <f t="shared" si="68"/>
        <v>0</v>
      </c>
      <c r="H1049" s="11" t="str">
        <f t="shared" si="69"/>
        <v>miamibuss</v>
      </c>
      <c r="I1049" s="11">
        <f t="shared" si="66"/>
        <v>0</v>
      </c>
      <c r="J1049" s="13">
        <f t="shared" si="67"/>
        <v>0</v>
      </c>
    </row>
    <row r="1050" spans="1:10" x14ac:dyDescent="0.2">
      <c r="A1050" s="14">
        <v>36509</v>
      </c>
      <c r="B1050" s="15"/>
      <c r="C1050" s="16">
        <v>0.8</v>
      </c>
      <c r="D1050" s="17" t="s">
        <v>92</v>
      </c>
      <c r="E1050" s="15" t="s">
        <v>93</v>
      </c>
      <c r="F1050" s="12">
        <f>SUMIF(Position!$B$3:$B$21,Trades!D1050,Position!$E$3:$E$21)+SUMIF(Position!$K$3:$K$20,Trades!D1050,Position!$N$3:$N$20)</f>
        <v>0.125</v>
      </c>
      <c r="G1050" s="13">
        <f t="shared" si="68"/>
        <v>0</v>
      </c>
      <c r="H1050" s="11" t="str">
        <f t="shared" si="69"/>
        <v>washingtonbuss</v>
      </c>
      <c r="I1050" s="11">
        <f t="shared" si="66"/>
        <v>0</v>
      </c>
      <c r="J1050" s="13">
        <f t="shared" si="67"/>
        <v>0</v>
      </c>
    </row>
    <row r="1051" spans="1:10" x14ac:dyDescent="0.2">
      <c r="A1051" s="14">
        <v>36509</v>
      </c>
      <c r="B1051" s="15"/>
      <c r="C1051" s="16">
        <v>1.75</v>
      </c>
      <c r="D1051" s="17" t="s">
        <v>85</v>
      </c>
      <c r="E1051" s="15" t="s">
        <v>93</v>
      </c>
      <c r="F1051" s="12">
        <f>SUMIF(Position!$B$3:$B$21,Trades!D1051,Position!$E$3:$E$21)+SUMIF(Position!$K$3:$K$20,Trades!D1051,Position!$N$3:$N$20)</f>
        <v>3.25</v>
      </c>
      <c r="G1051" s="13">
        <f t="shared" si="68"/>
        <v>0</v>
      </c>
      <c r="H1051" s="11" t="str">
        <f t="shared" si="69"/>
        <v>bucksbuss</v>
      </c>
      <c r="I1051" s="11">
        <f t="shared" si="66"/>
        <v>0</v>
      </c>
      <c r="J1051" s="13">
        <f t="shared" si="67"/>
        <v>0</v>
      </c>
    </row>
    <row r="1052" spans="1:10" x14ac:dyDescent="0.2">
      <c r="A1052" s="14">
        <v>36509</v>
      </c>
      <c r="B1052" s="15"/>
      <c r="C1052" s="16">
        <v>0.75</v>
      </c>
      <c r="D1052" s="17" t="s">
        <v>107</v>
      </c>
      <c r="E1052" s="15" t="s">
        <v>93</v>
      </c>
      <c r="F1052" s="12">
        <f>SUMIF(Position!$B$3:$B$21,Trades!D1052,Position!$E$3:$E$21)+SUMIF(Position!$K$3:$K$20,Trades!D1052,Position!$N$3:$N$20)</f>
        <v>0</v>
      </c>
      <c r="G1052" s="13">
        <f t="shared" si="68"/>
        <v>0</v>
      </c>
      <c r="H1052" s="11" t="str">
        <f t="shared" si="69"/>
        <v>buffalobuss</v>
      </c>
      <c r="I1052" s="11">
        <f t="shared" si="66"/>
        <v>0</v>
      </c>
      <c r="J1052" s="13">
        <f t="shared" si="67"/>
        <v>0</v>
      </c>
    </row>
    <row r="1053" spans="1:10" x14ac:dyDescent="0.2">
      <c r="A1053" s="14">
        <v>36509</v>
      </c>
      <c r="B1053" s="15"/>
      <c r="C1053" s="16">
        <v>0.75</v>
      </c>
      <c r="D1053" s="17" t="s">
        <v>99</v>
      </c>
      <c r="E1053" s="15" t="s">
        <v>93</v>
      </c>
      <c r="F1053" s="12">
        <f>SUMIF(Position!$B$3:$B$21,Trades!D1053,Position!$E$3:$E$21)+SUMIF(Position!$K$3:$K$20,Trades!D1053,Position!$N$3:$N$20)</f>
        <v>1</v>
      </c>
      <c r="G1053" s="13">
        <f t="shared" si="68"/>
        <v>0</v>
      </c>
      <c r="H1053" s="11" t="str">
        <f t="shared" si="69"/>
        <v>miamibuss</v>
      </c>
      <c r="I1053" s="11">
        <f t="shared" si="66"/>
        <v>0</v>
      </c>
      <c r="J1053" s="13">
        <f t="shared" si="67"/>
        <v>0</v>
      </c>
    </row>
    <row r="1054" spans="1:10" x14ac:dyDescent="0.2">
      <c r="A1054" s="14">
        <v>36509</v>
      </c>
      <c r="B1054" s="15"/>
      <c r="C1054" s="16">
        <v>5.5</v>
      </c>
      <c r="D1054" s="17" t="s">
        <v>97</v>
      </c>
      <c r="E1054" s="15" t="s">
        <v>93</v>
      </c>
      <c r="F1054" s="12">
        <f>SUMIF(Position!$B$3:$B$21,Trades!D1054,Position!$E$3:$E$21)+SUMIF(Position!$K$3:$K$20,Trades!D1054,Position!$N$3:$N$20)</f>
        <v>2.75</v>
      </c>
      <c r="G1054" s="13">
        <f t="shared" si="68"/>
        <v>0</v>
      </c>
      <c r="H1054" s="11" t="str">
        <f t="shared" si="69"/>
        <v>indianapolisbuss</v>
      </c>
      <c r="I1054" s="11">
        <f t="shared" si="66"/>
        <v>0</v>
      </c>
      <c r="J1054" s="13">
        <f t="shared" si="67"/>
        <v>0</v>
      </c>
    </row>
    <row r="1055" spans="1:10" x14ac:dyDescent="0.2">
      <c r="A1055" s="14">
        <v>36509</v>
      </c>
      <c r="B1055" s="15"/>
      <c r="C1055" s="16">
        <v>8</v>
      </c>
      <c r="D1055" s="17" t="s">
        <v>98</v>
      </c>
      <c r="E1055" s="15" t="s">
        <v>93</v>
      </c>
      <c r="F1055" s="12">
        <f>SUMIF(Position!$B$3:$B$21,Trades!D1055,Position!$E$3:$E$21)+SUMIF(Position!$K$3:$K$20,Trades!D1055,Position!$N$3:$N$20)</f>
        <v>0.5</v>
      </c>
      <c r="G1055" s="13">
        <f t="shared" si="68"/>
        <v>0</v>
      </c>
      <c r="H1055" s="11" t="str">
        <f t="shared" si="69"/>
        <v>jacksonvillebuss</v>
      </c>
      <c r="I1055" s="11">
        <f t="shared" si="66"/>
        <v>0</v>
      </c>
      <c r="J1055" s="13">
        <f t="shared" si="67"/>
        <v>0</v>
      </c>
    </row>
    <row r="1056" spans="1:10" x14ac:dyDescent="0.2">
      <c r="A1056" s="14">
        <v>36510</v>
      </c>
      <c r="B1056" s="15"/>
      <c r="C1056" s="16">
        <v>0.1</v>
      </c>
      <c r="D1056" s="17" t="s">
        <v>91</v>
      </c>
      <c r="E1056" s="15" t="s">
        <v>130</v>
      </c>
      <c r="F1056" s="12">
        <f>SUMIF(Position!$B$3:$B$21,Trades!D1056,Position!$E$3:$E$21)+SUMIF(Position!$K$3:$K$20,Trades!D1056,Position!$N$3:$N$20)</f>
        <v>0.5</v>
      </c>
      <c r="G1056" s="13">
        <f t="shared" si="68"/>
        <v>0</v>
      </c>
      <c r="H1056" s="11" t="str">
        <f t="shared" si="69"/>
        <v>giantsrafal</v>
      </c>
      <c r="I1056" s="11">
        <f t="shared" si="66"/>
        <v>0</v>
      </c>
      <c r="J1056" s="13">
        <f t="shared" si="67"/>
        <v>0</v>
      </c>
    </row>
    <row r="1057" spans="1:10" x14ac:dyDescent="0.2">
      <c r="A1057" s="14">
        <v>36510</v>
      </c>
      <c r="B1057" s="15"/>
      <c r="C1057" s="16">
        <v>0.85</v>
      </c>
      <c r="D1057" s="17" t="s">
        <v>107</v>
      </c>
      <c r="E1057" s="15" t="s">
        <v>96</v>
      </c>
      <c r="F1057" s="12">
        <f>SUMIF(Position!$B$3:$B$21,Trades!D1057,Position!$E$3:$E$21)+SUMIF(Position!$K$3:$K$20,Trades!D1057,Position!$N$3:$N$20)</f>
        <v>0</v>
      </c>
      <c r="G1057" s="13">
        <f t="shared" si="68"/>
        <v>0</v>
      </c>
      <c r="H1057" s="11" t="str">
        <f t="shared" si="69"/>
        <v>buffalojavier</v>
      </c>
      <c r="I1057" s="11">
        <f t="shared" si="66"/>
        <v>0</v>
      </c>
      <c r="J1057" s="13">
        <f t="shared" si="67"/>
        <v>0</v>
      </c>
    </row>
    <row r="1058" spans="1:10" x14ac:dyDescent="0.2">
      <c r="A1058" s="14">
        <v>36511</v>
      </c>
      <c r="B1058" s="15"/>
      <c r="C1058" s="16">
        <v>0.7</v>
      </c>
      <c r="D1058" s="17" t="s">
        <v>99</v>
      </c>
      <c r="E1058" s="15" t="s">
        <v>103</v>
      </c>
      <c r="F1058" s="12">
        <f>SUMIF(Position!$B$3:$B$21,Trades!D1058,Position!$E$3:$E$21)+SUMIF(Position!$K$3:$K$20,Trades!D1058,Position!$N$3:$N$20)</f>
        <v>1</v>
      </c>
      <c r="G1058" s="13">
        <f t="shared" si="68"/>
        <v>0</v>
      </c>
      <c r="H1058" s="11" t="str">
        <f t="shared" si="69"/>
        <v>miamifeely</v>
      </c>
      <c r="I1058" s="11">
        <f t="shared" si="66"/>
        <v>0</v>
      </c>
      <c r="J1058" s="13">
        <f t="shared" si="67"/>
        <v>0</v>
      </c>
    </row>
    <row r="1059" spans="1:10" x14ac:dyDescent="0.2">
      <c r="A1059" s="14">
        <v>36511</v>
      </c>
      <c r="B1059" s="15"/>
      <c r="C1059" s="16">
        <v>0.65</v>
      </c>
      <c r="D1059" s="17" t="s">
        <v>108</v>
      </c>
      <c r="E1059" s="15" t="s">
        <v>145</v>
      </c>
      <c r="F1059" s="12">
        <f>SUMIF(Position!$B$3:$B$21,Trades!D1059,Position!$E$3:$E$21)+SUMIF(Position!$K$3:$K$20,Trades!D1059,Position!$N$3:$N$20)</f>
        <v>0</v>
      </c>
      <c r="G1059" s="13">
        <f t="shared" si="68"/>
        <v>0</v>
      </c>
      <c r="H1059" s="11" t="str">
        <f t="shared" si="69"/>
        <v>chiefspissot</v>
      </c>
      <c r="I1059" s="11">
        <f t="shared" si="66"/>
        <v>0</v>
      </c>
      <c r="J1059" s="13">
        <f t="shared" si="67"/>
        <v>0</v>
      </c>
    </row>
    <row r="1060" spans="1:10" x14ac:dyDescent="0.2">
      <c r="A1060" s="14">
        <v>36511</v>
      </c>
      <c r="B1060" s="15"/>
      <c r="C1060" s="16">
        <v>0.85</v>
      </c>
      <c r="D1060" s="17" t="s">
        <v>107</v>
      </c>
      <c r="E1060" s="15" t="s">
        <v>93</v>
      </c>
      <c r="F1060" s="12">
        <f>SUMIF(Position!$B$3:$B$21,Trades!D1060,Position!$E$3:$E$21)+SUMIF(Position!$K$3:$K$20,Trades!D1060,Position!$N$3:$N$20)</f>
        <v>0</v>
      </c>
      <c r="G1060" s="13">
        <f t="shared" si="68"/>
        <v>0</v>
      </c>
      <c r="H1060" s="11" t="str">
        <f t="shared" si="69"/>
        <v>buffalobuss</v>
      </c>
      <c r="I1060" s="11">
        <f t="shared" si="66"/>
        <v>0</v>
      </c>
      <c r="J1060" s="13">
        <f t="shared" si="67"/>
        <v>0</v>
      </c>
    </row>
    <row r="1061" spans="1:10" x14ac:dyDescent="0.2">
      <c r="A1061" s="14">
        <v>36511</v>
      </c>
      <c r="B1061" s="15"/>
      <c r="C1061" s="16">
        <v>0.75</v>
      </c>
      <c r="D1061" s="17" t="s">
        <v>99</v>
      </c>
      <c r="E1061" s="15" t="s">
        <v>93</v>
      </c>
      <c r="F1061" s="12">
        <f>SUMIF(Position!$B$3:$B$21,Trades!D1061,Position!$E$3:$E$21)+SUMIF(Position!$K$3:$K$20,Trades!D1061,Position!$N$3:$N$20)</f>
        <v>1</v>
      </c>
      <c r="G1061" s="13">
        <f t="shared" si="68"/>
        <v>0</v>
      </c>
      <c r="H1061" s="11" t="str">
        <f t="shared" si="69"/>
        <v>miamibuss</v>
      </c>
      <c r="I1061" s="11">
        <f t="shared" si="66"/>
        <v>0</v>
      </c>
      <c r="J1061" s="13">
        <f t="shared" si="67"/>
        <v>0</v>
      </c>
    </row>
    <row r="1062" spans="1:10" x14ac:dyDescent="0.2">
      <c r="A1062" s="14">
        <v>36511</v>
      </c>
      <c r="B1062" s="15"/>
      <c r="C1062" s="16">
        <v>0.75</v>
      </c>
      <c r="D1062" s="17" t="s">
        <v>92</v>
      </c>
      <c r="E1062" s="15" t="s">
        <v>93</v>
      </c>
      <c r="F1062" s="12">
        <f>SUMIF(Position!$B$3:$B$21,Trades!D1062,Position!$E$3:$E$21)+SUMIF(Position!$K$3:$K$20,Trades!D1062,Position!$N$3:$N$20)</f>
        <v>0.125</v>
      </c>
      <c r="G1062" s="13">
        <f t="shared" si="68"/>
        <v>0</v>
      </c>
      <c r="H1062" s="11" t="str">
        <f t="shared" si="69"/>
        <v>washingtonbuss</v>
      </c>
      <c r="I1062" s="11">
        <f t="shared" si="66"/>
        <v>0</v>
      </c>
      <c r="J1062" s="13">
        <f t="shared" si="67"/>
        <v>0</v>
      </c>
    </row>
    <row r="1063" spans="1:10" x14ac:dyDescent="0.2">
      <c r="A1063" s="14">
        <v>36511</v>
      </c>
      <c r="B1063" s="15"/>
      <c r="C1063" s="16">
        <v>0.55000000000000004</v>
      </c>
      <c r="D1063" s="17" t="s">
        <v>89</v>
      </c>
      <c r="E1063" s="15" t="s">
        <v>93</v>
      </c>
      <c r="F1063" s="12">
        <f>SUMIF(Position!$B$3:$B$21,Trades!D1063,Position!$E$3:$E$21)+SUMIF(Position!$K$3:$K$20,Trades!D1063,Position!$N$3:$N$20)</f>
        <v>0</v>
      </c>
      <c r="G1063" s="13">
        <f t="shared" si="68"/>
        <v>0</v>
      </c>
      <c r="H1063" s="11" t="str">
        <f t="shared" si="69"/>
        <v>dallasbuss</v>
      </c>
      <c r="I1063" s="11">
        <f t="shared" si="66"/>
        <v>0</v>
      </c>
      <c r="J1063" s="13">
        <f t="shared" si="67"/>
        <v>0</v>
      </c>
    </row>
    <row r="1064" spans="1:10" x14ac:dyDescent="0.2">
      <c r="A1064" s="14">
        <v>36514</v>
      </c>
      <c r="B1064" s="15"/>
      <c r="C1064" s="16">
        <v>1</v>
      </c>
      <c r="D1064" s="17" t="s">
        <v>85</v>
      </c>
      <c r="E1064" s="15" t="s">
        <v>103</v>
      </c>
      <c r="F1064" s="12">
        <f>SUMIF(Position!$B$3:$B$21,Trades!D1064,Position!$E$3:$E$21)+SUMIF(Position!$K$3:$K$20,Trades!D1064,Position!$N$3:$N$20)</f>
        <v>3.25</v>
      </c>
      <c r="G1064" s="13">
        <f t="shared" si="68"/>
        <v>0</v>
      </c>
      <c r="H1064" s="11" t="str">
        <f t="shared" si="69"/>
        <v>bucksfeely</v>
      </c>
      <c r="I1064" s="11">
        <f t="shared" si="66"/>
        <v>0</v>
      </c>
      <c r="J1064" s="13">
        <f t="shared" si="67"/>
        <v>0</v>
      </c>
    </row>
    <row r="1065" spans="1:10" x14ac:dyDescent="0.2">
      <c r="A1065" s="14">
        <v>36514</v>
      </c>
      <c r="B1065" s="15"/>
      <c r="C1065" s="16">
        <v>0.05</v>
      </c>
      <c r="D1065" s="17" t="s">
        <v>91</v>
      </c>
      <c r="E1065" s="15" t="s">
        <v>130</v>
      </c>
      <c r="F1065" s="12">
        <f>SUMIF(Position!$B$3:$B$21,Trades!D1065,Position!$E$3:$E$21)+SUMIF(Position!$K$3:$K$20,Trades!D1065,Position!$N$3:$N$20)</f>
        <v>0.5</v>
      </c>
      <c r="G1065" s="13">
        <f t="shared" si="68"/>
        <v>0</v>
      </c>
      <c r="H1065" s="11" t="str">
        <f t="shared" si="69"/>
        <v>giantsrafal</v>
      </c>
      <c r="I1065" s="11">
        <f t="shared" si="66"/>
        <v>0</v>
      </c>
      <c r="J1065" s="13">
        <f t="shared" si="67"/>
        <v>0</v>
      </c>
    </row>
    <row r="1066" spans="1:10" x14ac:dyDescent="0.2">
      <c r="A1066" s="14">
        <v>36514</v>
      </c>
      <c r="B1066" s="15"/>
      <c r="C1066" s="16">
        <v>9.25</v>
      </c>
      <c r="D1066" s="120" t="s">
        <v>131</v>
      </c>
      <c r="E1066" s="15" t="s">
        <v>134</v>
      </c>
      <c r="F1066" s="12">
        <f>SUMIF(Position!$B$3:$B$21,Trades!D1066,Position!$E$3:$E$21)+SUMIF(Position!$K$3:$K$20,Trades!D1066,Position!$N$3:$N$20)</f>
        <v>4.75</v>
      </c>
      <c r="G1066" s="13">
        <f t="shared" si="68"/>
        <v>0</v>
      </c>
      <c r="H1066" s="11" t="str">
        <f t="shared" si="69"/>
        <v>ramsshawn</v>
      </c>
      <c r="I1066" s="11">
        <f t="shared" si="66"/>
        <v>0</v>
      </c>
      <c r="J1066" s="13">
        <f t="shared" si="67"/>
        <v>0</v>
      </c>
    </row>
    <row r="1067" spans="1:10" x14ac:dyDescent="0.2">
      <c r="A1067" s="14">
        <v>36514</v>
      </c>
      <c r="B1067" s="15"/>
      <c r="C1067" s="16">
        <v>9.25</v>
      </c>
      <c r="D1067" s="17" t="s">
        <v>131</v>
      </c>
      <c r="E1067" s="15" t="s">
        <v>96</v>
      </c>
      <c r="F1067" s="12">
        <f>SUMIF(Position!$B$3:$B$21,Trades!D1067,Position!$E$3:$E$21)+SUMIF(Position!$K$3:$K$20,Trades!D1067,Position!$N$3:$N$20)</f>
        <v>4.75</v>
      </c>
      <c r="G1067" s="13">
        <f t="shared" si="68"/>
        <v>0</v>
      </c>
      <c r="H1067" s="11" t="str">
        <f t="shared" si="69"/>
        <v>ramsjavier</v>
      </c>
      <c r="I1067" s="11">
        <f t="shared" si="66"/>
        <v>0</v>
      </c>
      <c r="J1067" s="13">
        <f t="shared" si="67"/>
        <v>0</v>
      </c>
    </row>
    <row r="1068" spans="1:10" x14ac:dyDescent="0.2">
      <c r="A1068" s="14">
        <v>36514</v>
      </c>
      <c r="B1068" s="15"/>
      <c r="C1068" s="16">
        <v>0</v>
      </c>
      <c r="D1068" s="17" t="s">
        <v>97</v>
      </c>
      <c r="E1068" s="15" t="s">
        <v>127</v>
      </c>
      <c r="F1068" s="12">
        <f>SUMIF(Position!$B$3:$B$21,Trades!D1068,Position!$E$3:$E$21)+SUMIF(Position!$K$3:$K$20,Trades!D1068,Position!$N$3:$N$20)</f>
        <v>2.75</v>
      </c>
      <c r="G1068" s="13">
        <f t="shared" si="68"/>
        <v>0</v>
      </c>
      <c r="H1068" s="11" t="str">
        <f t="shared" si="69"/>
        <v>indianapolisbp</v>
      </c>
      <c r="I1068" s="11">
        <f t="shared" si="66"/>
        <v>0</v>
      </c>
      <c r="J1068" s="13">
        <f t="shared" si="67"/>
        <v>0</v>
      </c>
    </row>
    <row r="1069" spans="1:10" x14ac:dyDescent="0.2">
      <c r="A1069" s="14">
        <v>36514</v>
      </c>
      <c r="B1069" s="15"/>
      <c r="C1069" s="16">
        <v>0.15</v>
      </c>
      <c r="D1069" s="17" t="s">
        <v>86</v>
      </c>
      <c r="E1069" s="15" t="s">
        <v>136</v>
      </c>
      <c r="F1069" s="12">
        <f>SUMIF(Position!$B$3:$B$21,Trades!D1069,Position!$E$3:$E$21)+SUMIF(Position!$K$3:$K$20,Trades!D1069,Position!$N$3:$N$20)</f>
        <v>0</v>
      </c>
      <c r="G1069" s="13">
        <f t="shared" si="68"/>
        <v>0</v>
      </c>
      <c r="H1069" s="11" t="str">
        <f t="shared" si="69"/>
        <v>carolinarandy</v>
      </c>
      <c r="I1069" s="11">
        <f t="shared" si="66"/>
        <v>0</v>
      </c>
      <c r="J1069" s="13">
        <f t="shared" si="67"/>
        <v>0</v>
      </c>
    </row>
    <row r="1070" spans="1:10" x14ac:dyDescent="0.2">
      <c r="A1070" s="14">
        <v>36514</v>
      </c>
      <c r="B1070" s="15"/>
      <c r="C1070" s="16">
        <v>0.6</v>
      </c>
      <c r="D1070" s="17" t="s">
        <v>102</v>
      </c>
      <c r="E1070" s="15" t="s">
        <v>93</v>
      </c>
      <c r="F1070" s="12">
        <f>SUMIF(Position!$B$3:$B$21,Trades!D1070,Position!$E$3:$E$21)+SUMIF(Position!$K$3:$K$20,Trades!D1070,Position!$N$3:$N$20)</f>
        <v>0</v>
      </c>
      <c r="G1070" s="13">
        <f t="shared" si="68"/>
        <v>0</v>
      </c>
      <c r="H1070" s="11" t="str">
        <f t="shared" si="69"/>
        <v>seattlebuss</v>
      </c>
      <c r="I1070" s="11">
        <f t="shared" si="66"/>
        <v>0</v>
      </c>
      <c r="J1070" s="13">
        <f t="shared" si="67"/>
        <v>0</v>
      </c>
    </row>
    <row r="1071" spans="1:10" x14ac:dyDescent="0.2">
      <c r="A1071" s="14">
        <v>36514</v>
      </c>
      <c r="B1071" s="15"/>
      <c r="C1071" s="16">
        <v>0.9</v>
      </c>
      <c r="D1071" s="17" t="s">
        <v>108</v>
      </c>
      <c r="E1071" s="15" t="s">
        <v>93</v>
      </c>
      <c r="F1071" s="12">
        <f>SUMIF(Position!$B$3:$B$21,Trades!D1071,Position!$E$3:$E$21)+SUMIF(Position!$K$3:$K$20,Trades!D1071,Position!$N$3:$N$20)</f>
        <v>0</v>
      </c>
      <c r="G1071" s="13">
        <f t="shared" si="68"/>
        <v>0</v>
      </c>
      <c r="H1071" s="11" t="str">
        <f t="shared" si="69"/>
        <v>chiefsbuss</v>
      </c>
      <c r="I1071" s="11">
        <f t="shared" si="66"/>
        <v>0</v>
      </c>
      <c r="J1071" s="13">
        <f t="shared" si="67"/>
        <v>0</v>
      </c>
    </row>
    <row r="1072" spans="1:10" x14ac:dyDescent="0.2">
      <c r="A1072" s="14">
        <v>36514</v>
      </c>
      <c r="B1072" s="120"/>
      <c r="C1072" s="16">
        <v>9.5</v>
      </c>
      <c r="D1072" s="17" t="s">
        <v>131</v>
      </c>
      <c r="E1072" s="15" t="s">
        <v>83</v>
      </c>
      <c r="F1072" s="12">
        <f>SUMIF(Position!$B$3:$B$21,Trades!D1072,Position!$E$3:$E$21)+SUMIF(Position!$K$3:$K$20,Trades!D1072,Position!$N$3:$N$20)</f>
        <v>4.75</v>
      </c>
      <c r="G1072" s="13">
        <f t="shared" si="68"/>
        <v>0</v>
      </c>
      <c r="H1072" s="11" t="str">
        <f t="shared" si="69"/>
        <v>ramsdud</v>
      </c>
      <c r="I1072" s="11">
        <f t="shared" si="66"/>
        <v>0</v>
      </c>
      <c r="J1072" s="13">
        <f t="shared" si="67"/>
        <v>0</v>
      </c>
    </row>
    <row r="1073" spans="1:10" x14ac:dyDescent="0.2">
      <c r="A1073" s="14">
        <v>36514</v>
      </c>
      <c r="B1073" s="15"/>
      <c r="C1073" s="16">
        <v>1</v>
      </c>
      <c r="D1073" s="17" t="s">
        <v>100</v>
      </c>
      <c r="E1073" s="15" t="s">
        <v>104</v>
      </c>
      <c r="F1073" s="12">
        <f>SUMIF(Position!$B$3:$B$21,Trades!D1073,Position!$E$3:$E$21)+SUMIF(Position!$K$3:$K$20,Trades!D1073,Position!$N$3:$N$20)</f>
        <v>0.7</v>
      </c>
      <c r="G1073" s="13">
        <f t="shared" si="68"/>
        <v>0</v>
      </c>
      <c r="H1073" s="11" t="str">
        <f t="shared" si="69"/>
        <v>minnesotasmitty</v>
      </c>
      <c r="I1073" s="11">
        <f t="shared" si="66"/>
        <v>0</v>
      </c>
      <c r="J1073" s="13">
        <f t="shared" si="67"/>
        <v>0</v>
      </c>
    </row>
    <row r="1074" spans="1:10" x14ac:dyDescent="0.2">
      <c r="A1074" s="14">
        <v>36514</v>
      </c>
      <c r="B1074" s="15"/>
      <c r="C1074" s="16">
        <v>1.25</v>
      </c>
      <c r="D1074" s="17" t="s">
        <v>100</v>
      </c>
      <c r="E1074" s="15" t="s">
        <v>83</v>
      </c>
      <c r="F1074" s="12">
        <f>SUMIF(Position!$B$3:$B$21,Trades!D1074,Position!$E$3:$E$21)+SUMIF(Position!$K$3:$K$20,Trades!D1074,Position!$N$3:$N$20)</f>
        <v>0.7</v>
      </c>
      <c r="G1074" s="13">
        <f t="shared" si="68"/>
        <v>0</v>
      </c>
      <c r="H1074" s="11" t="str">
        <f t="shared" si="69"/>
        <v>minnesotadud</v>
      </c>
      <c r="I1074" s="11">
        <f t="shared" si="66"/>
        <v>0</v>
      </c>
      <c r="J1074" s="13">
        <f t="shared" si="67"/>
        <v>0</v>
      </c>
    </row>
    <row r="1075" spans="1:10" x14ac:dyDescent="0.2">
      <c r="A1075" s="14">
        <v>36514</v>
      </c>
      <c r="B1075" s="15"/>
      <c r="C1075" s="16">
        <v>0.3</v>
      </c>
      <c r="D1075" s="17" t="s">
        <v>89</v>
      </c>
      <c r="E1075" s="15" t="s">
        <v>103</v>
      </c>
      <c r="F1075" s="12">
        <f>SUMIF(Position!$B$3:$B$21,Trades!D1075,Position!$E$3:$E$21)+SUMIF(Position!$K$3:$K$20,Trades!D1075,Position!$N$3:$N$20)</f>
        <v>0</v>
      </c>
      <c r="G1075" s="13">
        <f t="shared" si="68"/>
        <v>0</v>
      </c>
      <c r="H1075" s="11" t="str">
        <f t="shared" si="69"/>
        <v>dallasfeely</v>
      </c>
      <c r="I1075" s="11">
        <f t="shared" si="66"/>
        <v>0</v>
      </c>
      <c r="J1075" s="13">
        <f t="shared" si="67"/>
        <v>0</v>
      </c>
    </row>
    <row r="1076" spans="1:10" x14ac:dyDescent="0.2">
      <c r="A1076" s="14">
        <v>36514</v>
      </c>
      <c r="B1076" s="15"/>
      <c r="C1076" s="16">
        <v>9.6</v>
      </c>
      <c r="D1076" s="120" t="s">
        <v>131</v>
      </c>
      <c r="E1076" s="15" t="s">
        <v>127</v>
      </c>
      <c r="F1076" s="12">
        <f>SUMIF(Position!$B$3:$B$21,Trades!D1076,Position!$E$3:$E$21)+SUMIF(Position!$K$3:$K$20,Trades!D1076,Position!$N$3:$N$20)</f>
        <v>4.75</v>
      </c>
      <c r="G1076" s="13">
        <f t="shared" si="68"/>
        <v>0</v>
      </c>
      <c r="H1076" s="11" t="str">
        <f t="shared" si="69"/>
        <v>ramsbp</v>
      </c>
      <c r="I1076" s="11">
        <f t="shared" si="66"/>
        <v>0</v>
      </c>
      <c r="J1076" s="13">
        <f t="shared" si="67"/>
        <v>0</v>
      </c>
    </row>
    <row r="1077" spans="1:10" x14ac:dyDescent="0.2">
      <c r="A1077" s="14">
        <v>36514</v>
      </c>
      <c r="B1077" s="15"/>
      <c r="C1077" s="16">
        <v>5.75</v>
      </c>
      <c r="D1077" s="17" t="s">
        <v>97</v>
      </c>
      <c r="E1077" s="15" t="s">
        <v>124</v>
      </c>
      <c r="F1077" s="12">
        <f>SUMIF(Position!$B$3:$B$21,Trades!D1077,Position!$E$3:$E$21)+SUMIF(Position!$K$3:$K$20,Trades!D1077,Position!$N$3:$N$20)</f>
        <v>2.75</v>
      </c>
      <c r="G1077" s="13">
        <f t="shared" si="68"/>
        <v>0</v>
      </c>
      <c r="H1077" s="11" t="str">
        <f t="shared" si="69"/>
        <v>indianapolisjk</v>
      </c>
      <c r="I1077" s="11">
        <f t="shared" si="66"/>
        <v>0</v>
      </c>
      <c r="J1077" s="13">
        <f t="shared" si="67"/>
        <v>0</v>
      </c>
    </row>
    <row r="1078" spans="1:10" x14ac:dyDescent="0.2">
      <c r="A1078" s="14">
        <v>36514</v>
      </c>
      <c r="B1078" s="15"/>
      <c r="C1078" s="16">
        <v>10</v>
      </c>
      <c r="D1078" s="17" t="s">
        <v>131</v>
      </c>
      <c r="E1078" s="15" t="s">
        <v>124</v>
      </c>
      <c r="F1078" s="12">
        <f>SUMIF(Position!$B$3:$B$21,Trades!D1078,Position!$E$3:$E$21)+SUMIF(Position!$K$3:$K$20,Trades!D1078,Position!$N$3:$N$20)</f>
        <v>4.75</v>
      </c>
      <c r="G1078" s="13">
        <f t="shared" si="68"/>
        <v>0</v>
      </c>
      <c r="H1078" s="11" t="str">
        <f t="shared" si="69"/>
        <v>ramsjk</v>
      </c>
      <c r="I1078" s="11">
        <f t="shared" si="66"/>
        <v>0</v>
      </c>
      <c r="J1078" s="13">
        <f t="shared" si="67"/>
        <v>0</v>
      </c>
    </row>
    <row r="1079" spans="1:10" x14ac:dyDescent="0.2">
      <c r="A1079" s="14">
        <v>36514</v>
      </c>
      <c r="B1079" s="15"/>
      <c r="C1079" s="16">
        <v>8</v>
      </c>
      <c r="D1079" s="17" t="s">
        <v>98</v>
      </c>
      <c r="E1079" s="15" t="s">
        <v>127</v>
      </c>
      <c r="F1079" s="12">
        <f>SUMIF(Position!$B$3:$B$21,Trades!D1079,Position!$E$3:$E$21)+SUMIF(Position!$K$3:$K$20,Trades!D1079,Position!$N$3:$N$20)</f>
        <v>0.5</v>
      </c>
      <c r="G1079" s="13">
        <f t="shared" si="68"/>
        <v>0</v>
      </c>
      <c r="H1079" s="11" t="str">
        <f t="shared" si="69"/>
        <v>jacksonvillebp</v>
      </c>
      <c r="I1079" s="11">
        <f t="shared" si="66"/>
        <v>0</v>
      </c>
      <c r="J1079" s="13">
        <f t="shared" si="67"/>
        <v>0</v>
      </c>
    </row>
    <row r="1080" spans="1:10" x14ac:dyDescent="0.2">
      <c r="A1080" s="14">
        <v>36515</v>
      </c>
      <c r="B1080" s="15"/>
      <c r="C1080" s="16">
        <v>1.5</v>
      </c>
      <c r="D1080" s="17" t="s">
        <v>100</v>
      </c>
      <c r="E1080" s="15" t="s">
        <v>104</v>
      </c>
      <c r="F1080" s="12">
        <f>SUMIF(Position!$B$3:$B$21,Trades!D1080,Position!$E$3:$E$21)+SUMIF(Position!$K$3:$K$20,Trades!D1080,Position!$N$3:$N$20)</f>
        <v>0.7</v>
      </c>
      <c r="G1080" s="13">
        <f t="shared" si="68"/>
        <v>0</v>
      </c>
      <c r="H1080" s="11" t="str">
        <f t="shared" si="69"/>
        <v>minnesotasmitty</v>
      </c>
      <c r="I1080" s="11">
        <f t="shared" si="66"/>
        <v>0</v>
      </c>
      <c r="J1080" s="13">
        <f t="shared" si="67"/>
        <v>0</v>
      </c>
    </row>
    <row r="1081" spans="1:10" x14ac:dyDescent="0.2">
      <c r="A1081" s="14">
        <v>36515</v>
      </c>
      <c r="B1081" s="15"/>
      <c r="C1081" s="16">
        <v>0.35</v>
      </c>
      <c r="D1081" s="17" t="s">
        <v>89</v>
      </c>
      <c r="E1081" s="15" t="s">
        <v>96</v>
      </c>
      <c r="F1081" s="12">
        <f>SUMIF(Position!$B$3:$B$21,Trades!D1081,Position!$E$3:$E$21)+SUMIF(Position!$K$3:$K$20,Trades!D1081,Position!$N$3:$N$20)</f>
        <v>0</v>
      </c>
      <c r="G1081" s="13">
        <f t="shared" si="68"/>
        <v>0</v>
      </c>
      <c r="H1081" s="11" t="str">
        <f t="shared" si="69"/>
        <v>dallasjavier</v>
      </c>
      <c r="I1081" s="11">
        <f t="shared" si="66"/>
        <v>0</v>
      </c>
      <c r="J1081" s="13">
        <f t="shared" si="67"/>
        <v>0</v>
      </c>
    </row>
    <row r="1082" spans="1:10" x14ac:dyDescent="0.2">
      <c r="A1082" s="14">
        <v>36515</v>
      </c>
      <c r="B1082" s="15"/>
      <c r="C1082" s="16">
        <v>0.25</v>
      </c>
      <c r="D1082" s="17" t="s">
        <v>89</v>
      </c>
      <c r="E1082" s="15" t="s">
        <v>105</v>
      </c>
      <c r="F1082" s="12">
        <f>SUMIF(Position!$B$3:$B$21,Trades!D1082,Position!$E$3:$E$21)+SUMIF(Position!$K$3:$K$20,Trades!D1082,Position!$N$3:$N$20)</f>
        <v>0</v>
      </c>
      <c r="G1082" s="13">
        <f t="shared" si="68"/>
        <v>0</v>
      </c>
      <c r="H1082" s="11" t="str">
        <f t="shared" si="69"/>
        <v>dallasmckay</v>
      </c>
      <c r="I1082" s="11">
        <f t="shared" si="66"/>
        <v>0</v>
      </c>
      <c r="J1082" s="13">
        <f t="shared" si="67"/>
        <v>0</v>
      </c>
    </row>
    <row r="1083" spans="1:10" x14ac:dyDescent="0.2">
      <c r="A1083" s="14">
        <v>36515</v>
      </c>
      <c r="B1083" s="15"/>
      <c r="C1083" s="16">
        <v>1.25</v>
      </c>
      <c r="D1083" s="17" t="s">
        <v>112</v>
      </c>
      <c r="E1083" s="15" t="s">
        <v>134</v>
      </c>
      <c r="F1083" s="12">
        <f>SUMIF(Position!$B$3:$B$21,Trades!D1083,Position!$E$3:$E$21)+SUMIF(Position!$K$3:$K$20,Trades!D1083,Position!$N$3:$N$20)</f>
        <v>1.625</v>
      </c>
      <c r="G1083" s="13">
        <f t="shared" si="68"/>
        <v>0</v>
      </c>
      <c r="H1083" s="11" t="str">
        <f t="shared" si="69"/>
        <v>tennesseeshawn</v>
      </c>
      <c r="I1083" s="11">
        <f t="shared" si="66"/>
        <v>0</v>
      </c>
      <c r="J1083" s="13">
        <f t="shared" si="67"/>
        <v>0</v>
      </c>
    </row>
    <row r="1084" spans="1:10" x14ac:dyDescent="0.2">
      <c r="A1084" s="14">
        <v>36516</v>
      </c>
      <c r="B1084" s="15"/>
      <c r="C1084" s="16">
        <v>1.25</v>
      </c>
      <c r="D1084" s="17" t="s">
        <v>85</v>
      </c>
      <c r="E1084" s="15" t="s">
        <v>103</v>
      </c>
      <c r="F1084" s="12">
        <f>SUMIF(Position!$B$3:$B$21,Trades!D1084,Position!$E$3:$E$21)+SUMIF(Position!$K$3:$K$20,Trades!D1084,Position!$N$3:$N$20)</f>
        <v>3.25</v>
      </c>
      <c r="G1084" s="13">
        <f t="shared" si="68"/>
        <v>0</v>
      </c>
      <c r="H1084" s="11" t="str">
        <f t="shared" si="69"/>
        <v>bucksfeely</v>
      </c>
      <c r="I1084" s="11">
        <f t="shared" si="66"/>
        <v>0</v>
      </c>
      <c r="J1084" s="13">
        <f t="shared" si="67"/>
        <v>0</v>
      </c>
    </row>
    <row r="1085" spans="1:10" x14ac:dyDescent="0.2">
      <c r="A1085" s="14">
        <v>36516</v>
      </c>
      <c r="B1085" s="15"/>
      <c r="C1085" s="16">
        <v>0.75</v>
      </c>
      <c r="D1085" s="17" t="s">
        <v>90</v>
      </c>
      <c r="E1085" s="15" t="s">
        <v>134</v>
      </c>
      <c r="F1085" s="12">
        <f>SUMIF(Position!$B$3:$B$21,Trades!D1085,Position!$E$3:$E$21)+SUMIF(Position!$K$3:$K$20,Trades!D1085,Position!$N$3:$N$20)</f>
        <v>0</v>
      </c>
      <c r="G1085" s="13">
        <f t="shared" si="68"/>
        <v>0</v>
      </c>
      <c r="H1085" s="11" t="str">
        <f t="shared" si="69"/>
        <v>detroitshawn</v>
      </c>
      <c r="I1085" s="11">
        <f t="shared" si="66"/>
        <v>0</v>
      </c>
      <c r="J1085" s="13">
        <f t="shared" si="67"/>
        <v>0</v>
      </c>
    </row>
    <row r="1086" spans="1:10" x14ac:dyDescent="0.2">
      <c r="A1086" s="14">
        <v>36521</v>
      </c>
      <c r="B1086" s="15"/>
      <c r="C1086" s="16">
        <v>0.3</v>
      </c>
      <c r="D1086" s="17" t="s">
        <v>89</v>
      </c>
      <c r="E1086" s="15" t="s">
        <v>104</v>
      </c>
      <c r="F1086" s="12">
        <f>SUMIF(Position!$B$3:$B$21,Trades!D1086,Position!$E$3:$E$21)+SUMIF(Position!$K$3:$K$20,Trades!D1086,Position!$N$3:$N$20)</f>
        <v>0</v>
      </c>
      <c r="G1086" s="13">
        <f t="shared" si="68"/>
        <v>0</v>
      </c>
      <c r="H1086" s="11" t="str">
        <f t="shared" si="69"/>
        <v>dallassmitty</v>
      </c>
      <c r="I1086" s="11">
        <f t="shared" si="66"/>
        <v>0</v>
      </c>
      <c r="J1086" s="13">
        <f t="shared" si="67"/>
        <v>0</v>
      </c>
    </row>
    <row r="1087" spans="1:10" x14ac:dyDescent="0.2">
      <c r="A1087" s="14">
        <v>36521</v>
      </c>
      <c r="B1087" s="15"/>
      <c r="C1087" s="16">
        <v>2.75</v>
      </c>
      <c r="D1087" s="17" t="s">
        <v>112</v>
      </c>
      <c r="E1087" s="15" t="s">
        <v>78</v>
      </c>
      <c r="F1087" s="12">
        <f>SUMIF(Position!$B$3:$B$21,Trades!D1087,Position!$E$3:$E$21)+SUMIF(Position!$K$3:$K$20,Trades!D1087,Position!$N$3:$N$20)</f>
        <v>1.625</v>
      </c>
      <c r="G1087" s="13">
        <f t="shared" si="68"/>
        <v>0</v>
      </c>
      <c r="H1087" s="11" t="str">
        <f t="shared" si="69"/>
        <v>tennesseepb</v>
      </c>
      <c r="I1087" s="11">
        <f t="shared" si="66"/>
        <v>0</v>
      </c>
      <c r="J1087" s="13">
        <f t="shared" si="67"/>
        <v>0</v>
      </c>
    </row>
    <row r="1088" spans="1:10" x14ac:dyDescent="0.2">
      <c r="A1088" s="14">
        <v>36521</v>
      </c>
      <c r="B1088" s="15"/>
      <c r="C1088" s="16">
        <v>3</v>
      </c>
      <c r="D1088" s="17" t="s">
        <v>112</v>
      </c>
      <c r="E1088" s="15" t="s">
        <v>136</v>
      </c>
      <c r="F1088" s="12">
        <f>SUMIF(Position!$B$3:$B$21,Trades!D1088,Position!$E$3:$E$21)+SUMIF(Position!$K$3:$K$20,Trades!D1088,Position!$N$3:$N$20)</f>
        <v>1.625</v>
      </c>
      <c r="G1088" s="13">
        <f t="shared" si="68"/>
        <v>0</v>
      </c>
      <c r="H1088" s="11" t="str">
        <f t="shared" si="69"/>
        <v>tennesseerandy</v>
      </c>
      <c r="I1088" s="11">
        <f t="shared" si="66"/>
        <v>0</v>
      </c>
      <c r="J1088" s="13">
        <f t="shared" si="67"/>
        <v>0</v>
      </c>
    </row>
    <row r="1089" spans="1:10" x14ac:dyDescent="0.2">
      <c r="A1089" s="14">
        <v>36521</v>
      </c>
      <c r="B1089" s="15"/>
      <c r="C1089" s="16">
        <v>6.25</v>
      </c>
      <c r="D1089" s="17" t="s">
        <v>97</v>
      </c>
      <c r="E1089" s="15" t="s">
        <v>127</v>
      </c>
      <c r="F1089" s="12">
        <f>SUMIF(Position!$B$3:$B$21,Trades!D1089,Position!$E$3:$E$21)+SUMIF(Position!$K$3:$K$20,Trades!D1089,Position!$N$3:$N$20)</f>
        <v>2.75</v>
      </c>
      <c r="G1089" s="13">
        <f t="shared" si="68"/>
        <v>0</v>
      </c>
      <c r="H1089" s="11" t="str">
        <f t="shared" si="69"/>
        <v>indianapolisbp</v>
      </c>
      <c r="I1089" s="11">
        <f t="shared" si="66"/>
        <v>0</v>
      </c>
      <c r="J1089" s="13">
        <f t="shared" si="67"/>
        <v>0</v>
      </c>
    </row>
    <row r="1090" spans="1:10" x14ac:dyDescent="0.2">
      <c r="A1090" s="14">
        <v>36521</v>
      </c>
      <c r="B1090" s="15"/>
      <c r="C1090" s="16">
        <v>5.75</v>
      </c>
      <c r="D1090" s="17" t="s">
        <v>98</v>
      </c>
      <c r="E1090" s="15" t="s">
        <v>127</v>
      </c>
      <c r="F1090" s="12">
        <f>SUMIF(Position!$B$3:$B$21,Trades!D1090,Position!$E$3:$E$21)+SUMIF(Position!$K$3:$K$20,Trades!D1090,Position!$N$3:$N$20)</f>
        <v>0.5</v>
      </c>
      <c r="G1090" s="13">
        <f t="shared" si="68"/>
        <v>0</v>
      </c>
      <c r="H1090" s="11" t="str">
        <f t="shared" si="69"/>
        <v>jacksonvillebp</v>
      </c>
      <c r="I1090" s="11">
        <f t="shared" si="66"/>
        <v>0</v>
      </c>
      <c r="J1090" s="13">
        <f t="shared" si="67"/>
        <v>0</v>
      </c>
    </row>
    <row r="1091" spans="1:10" x14ac:dyDescent="0.2">
      <c r="A1091" s="14">
        <v>36521</v>
      </c>
      <c r="B1091" s="15"/>
      <c r="C1091" s="16">
        <v>10</v>
      </c>
      <c r="D1091" s="17" t="s">
        <v>131</v>
      </c>
      <c r="E1091" s="15" t="s">
        <v>123</v>
      </c>
      <c r="F1091" s="12">
        <f>SUMIF(Position!$B$3:$B$21,Trades!D1091,Position!$E$3:$E$21)+SUMIF(Position!$K$3:$K$20,Trades!D1091,Position!$N$3:$N$20)</f>
        <v>4.75</v>
      </c>
      <c r="G1091" s="13">
        <f t="shared" si="68"/>
        <v>0</v>
      </c>
      <c r="H1091" s="11" t="str">
        <f t="shared" si="69"/>
        <v>ramsmiked</v>
      </c>
      <c r="I1091" s="11">
        <f t="shared" si="66"/>
        <v>0</v>
      </c>
      <c r="J1091" s="13">
        <f t="shared" si="67"/>
        <v>0</v>
      </c>
    </row>
    <row r="1092" spans="1:10" x14ac:dyDescent="0.2">
      <c r="A1092" s="14">
        <v>36521</v>
      </c>
      <c r="B1092" s="15"/>
      <c r="C1092" s="16">
        <v>6</v>
      </c>
      <c r="D1092" s="17" t="s">
        <v>98</v>
      </c>
      <c r="E1092" s="15" t="s">
        <v>130</v>
      </c>
      <c r="F1092" s="12">
        <f>SUMIF(Position!$B$3:$B$21,Trades!D1092,Position!$E$3:$E$21)+SUMIF(Position!$K$3:$K$20,Trades!D1092,Position!$N$3:$N$20)</f>
        <v>0.5</v>
      </c>
      <c r="G1092" s="13">
        <f t="shared" si="68"/>
        <v>0</v>
      </c>
      <c r="H1092" s="11" t="str">
        <f t="shared" si="69"/>
        <v>jacksonvillerafal</v>
      </c>
      <c r="I1092" s="11">
        <f t="shared" si="66"/>
        <v>0</v>
      </c>
      <c r="J1092" s="13">
        <f t="shared" si="67"/>
        <v>0</v>
      </c>
    </row>
    <row r="1093" spans="1:10" x14ac:dyDescent="0.2">
      <c r="A1093" s="14">
        <v>36521</v>
      </c>
      <c r="B1093" s="15"/>
      <c r="C1093" s="16">
        <v>1.8</v>
      </c>
      <c r="D1093" s="17" t="s">
        <v>85</v>
      </c>
      <c r="E1093" s="15" t="s">
        <v>134</v>
      </c>
      <c r="F1093" s="12">
        <f>SUMIF(Position!$B$3:$B$21,Trades!D1093,Position!$E$3:$E$21)+SUMIF(Position!$K$3:$K$20,Trades!D1093,Position!$N$3:$N$20)</f>
        <v>3.25</v>
      </c>
      <c r="G1093" s="13">
        <f t="shared" si="68"/>
        <v>0</v>
      </c>
      <c r="H1093" s="11" t="str">
        <f t="shared" si="69"/>
        <v>bucksshawn</v>
      </c>
      <c r="I1093" s="11">
        <f t="shared" si="66"/>
        <v>0</v>
      </c>
      <c r="J1093" s="13">
        <f t="shared" si="67"/>
        <v>0</v>
      </c>
    </row>
    <row r="1094" spans="1:10" x14ac:dyDescent="0.2">
      <c r="A1094" s="14">
        <v>36521</v>
      </c>
      <c r="B1094" s="15"/>
      <c r="C1094" s="16">
        <v>1.65</v>
      </c>
      <c r="D1094" s="17" t="s">
        <v>85</v>
      </c>
      <c r="E1094" s="15" t="s">
        <v>124</v>
      </c>
      <c r="F1094" s="12">
        <f>SUMIF(Position!$B$3:$B$21,Trades!D1094,Position!$E$3:$E$21)+SUMIF(Position!$K$3:$K$20,Trades!D1094,Position!$N$3:$N$20)</f>
        <v>3.25</v>
      </c>
      <c r="G1094" s="13">
        <f t="shared" si="68"/>
        <v>0</v>
      </c>
      <c r="H1094" s="11" t="str">
        <f t="shared" si="69"/>
        <v>bucksjk</v>
      </c>
      <c r="I1094" s="11">
        <f t="shared" si="66"/>
        <v>0</v>
      </c>
      <c r="J1094" s="13">
        <f t="shared" si="67"/>
        <v>0</v>
      </c>
    </row>
    <row r="1095" spans="1:10" x14ac:dyDescent="0.2">
      <c r="A1095" s="14">
        <v>36521</v>
      </c>
      <c r="B1095" s="15"/>
      <c r="C1095" s="16">
        <v>0.95</v>
      </c>
      <c r="D1095" s="17" t="s">
        <v>107</v>
      </c>
      <c r="E1095" s="15" t="s">
        <v>96</v>
      </c>
      <c r="F1095" s="12">
        <f>SUMIF(Position!$B$3:$B$21,Trades!D1095,Position!$E$3:$E$21)+SUMIF(Position!$K$3:$K$20,Trades!D1095,Position!$N$3:$N$20)</f>
        <v>0</v>
      </c>
      <c r="G1095" s="13">
        <f t="shared" si="68"/>
        <v>0</v>
      </c>
      <c r="H1095" s="11" t="str">
        <f t="shared" si="69"/>
        <v>buffalojavier</v>
      </c>
      <c r="I1095" s="11">
        <f t="shared" si="66"/>
        <v>0</v>
      </c>
      <c r="J1095" s="13">
        <f t="shared" si="67"/>
        <v>0</v>
      </c>
    </row>
    <row r="1096" spans="1:10" x14ac:dyDescent="0.2">
      <c r="A1096" s="14">
        <v>36521</v>
      </c>
      <c r="B1096" s="15"/>
      <c r="C1096" s="16">
        <v>0.9</v>
      </c>
      <c r="D1096" s="17" t="s">
        <v>107</v>
      </c>
      <c r="E1096" s="15" t="s">
        <v>127</v>
      </c>
      <c r="F1096" s="12">
        <f>SUMIF(Position!$B$3:$B$21,Trades!D1096,Position!$E$3:$E$21)+SUMIF(Position!$K$3:$K$20,Trades!D1096,Position!$N$3:$N$20)</f>
        <v>0</v>
      </c>
      <c r="G1096" s="13">
        <f t="shared" si="68"/>
        <v>0</v>
      </c>
      <c r="H1096" s="11" t="str">
        <f t="shared" si="69"/>
        <v>buffalobp</v>
      </c>
      <c r="I1096" s="11">
        <f t="shared" ref="I1096:I1159" si="70">B1096*C1096</f>
        <v>0</v>
      </c>
      <c r="J1096" s="13">
        <f t="shared" si="67"/>
        <v>0</v>
      </c>
    </row>
    <row r="1097" spans="1:10" x14ac:dyDescent="0.2">
      <c r="A1097" s="14">
        <v>36522</v>
      </c>
      <c r="B1097" s="15"/>
      <c r="C1097" s="16">
        <v>2.8</v>
      </c>
      <c r="D1097" s="17" t="s">
        <v>112</v>
      </c>
      <c r="E1097" s="15" t="s">
        <v>124</v>
      </c>
      <c r="F1097" s="12">
        <f>SUMIF(Position!$B$3:$B$21,Trades!D1097,Position!$E$3:$E$21)+SUMIF(Position!$K$3:$K$20,Trades!D1097,Position!$N$3:$N$20)</f>
        <v>1.625</v>
      </c>
      <c r="G1097" s="13">
        <f t="shared" si="68"/>
        <v>0</v>
      </c>
      <c r="H1097" s="11" t="str">
        <f t="shared" si="69"/>
        <v>tennesseejk</v>
      </c>
      <c r="I1097" s="11">
        <f t="shared" si="70"/>
        <v>0</v>
      </c>
      <c r="J1097" s="13">
        <f t="shared" ref="J1097:J1160" si="71">(30-C1097)*B1097</f>
        <v>0</v>
      </c>
    </row>
    <row r="1098" spans="1:10" x14ac:dyDescent="0.2">
      <c r="A1098" s="14">
        <v>36522</v>
      </c>
      <c r="B1098" s="15"/>
      <c r="C1098" s="16">
        <v>2.8</v>
      </c>
      <c r="D1098" s="17" t="s">
        <v>112</v>
      </c>
      <c r="E1098" s="15" t="s">
        <v>136</v>
      </c>
      <c r="F1098" s="12">
        <f>SUMIF(Position!$B$3:$B$21,Trades!D1098,Position!$E$3:$E$21)+SUMIF(Position!$K$3:$K$20,Trades!D1098,Position!$N$3:$N$20)</f>
        <v>1.625</v>
      </c>
      <c r="G1098" s="13">
        <f t="shared" ref="G1098:G1161" si="72">(F1098-C1098)*B1098</f>
        <v>0</v>
      </c>
      <c r="H1098" s="11" t="str">
        <f t="shared" ref="H1098:H1161" si="73">D1098&amp;E1098</f>
        <v>tennesseerandy</v>
      </c>
      <c r="I1098" s="11">
        <f t="shared" si="70"/>
        <v>0</v>
      </c>
      <c r="J1098" s="13">
        <f t="shared" si="71"/>
        <v>0</v>
      </c>
    </row>
    <row r="1099" spans="1:10" x14ac:dyDescent="0.2">
      <c r="A1099" s="14">
        <v>36522</v>
      </c>
      <c r="B1099" s="15"/>
      <c r="C1099" s="16">
        <v>2.8</v>
      </c>
      <c r="D1099" s="17" t="s">
        <v>112</v>
      </c>
      <c r="E1099" s="15" t="s">
        <v>126</v>
      </c>
      <c r="F1099" s="12">
        <f>SUMIF(Position!$B$3:$B$21,Trades!D1099,Position!$E$3:$E$21)+SUMIF(Position!$K$3:$K$20,Trades!D1099,Position!$N$3:$N$20)</f>
        <v>1.625</v>
      </c>
      <c r="G1099" s="13">
        <f t="shared" si="72"/>
        <v>0</v>
      </c>
      <c r="H1099" s="11" t="str">
        <f t="shared" si="73"/>
        <v>tennesseecuocci</v>
      </c>
      <c r="I1099" s="11">
        <f t="shared" si="70"/>
        <v>0</v>
      </c>
      <c r="J1099" s="13">
        <f t="shared" si="71"/>
        <v>0</v>
      </c>
    </row>
    <row r="1100" spans="1:10" x14ac:dyDescent="0.2">
      <c r="A1100" s="14">
        <v>36522</v>
      </c>
      <c r="B1100" s="15"/>
      <c r="C1100" s="16">
        <v>6</v>
      </c>
      <c r="D1100" s="17" t="s">
        <v>97</v>
      </c>
      <c r="E1100" s="15" t="s">
        <v>124</v>
      </c>
      <c r="F1100" s="12">
        <f>SUMIF(Position!$B$3:$B$21,Trades!D1100,Position!$E$3:$E$21)+SUMIF(Position!$K$3:$K$20,Trades!D1100,Position!$N$3:$N$20)</f>
        <v>2.75</v>
      </c>
      <c r="G1100" s="13">
        <f t="shared" si="72"/>
        <v>0</v>
      </c>
      <c r="H1100" s="11" t="str">
        <f t="shared" si="73"/>
        <v>indianapolisjk</v>
      </c>
      <c r="I1100" s="11">
        <f t="shared" si="70"/>
        <v>0</v>
      </c>
      <c r="J1100" s="13">
        <f t="shared" si="71"/>
        <v>0</v>
      </c>
    </row>
    <row r="1101" spans="1:10" x14ac:dyDescent="0.2">
      <c r="A1101" s="14">
        <v>36522</v>
      </c>
      <c r="B1101" s="120"/>
      <c r="C1101" s="16">
        <v>10</v>
      </c>
      <c r="D1101" s="17" t="s">
        <v>131</v>
      </c>
      <c r="E1101" s="15" t="s">
        <v>83</v>
      </c>
      <c r="F1101" s="12">
        <f>SUMIF(Position!$B$3:$B$21,Trades!D1101,Position!$E$3:$E$21)+SUMIF(Position!$K$3:$K$20,Trades!D1101,Position!$N$3:$N$20)</f>
        <v>4.75</v>
      </c>
      <c r="G1101" s="13">
        <f t="shared" si="72"/>
        <v>0</v>
      </c>
      <c r="H1101" s="11" t="str">
        <f t="shared" si="73"/>
        <v>ramsdud</v>
      </c>
      <c r="I1101" s="11">
        <f t="shared" si="70"/>
        <v>0</v>
      </c>
      <c r="J1101" s="13">
        <f t="shared" si="71"/>
        <v>0</v>
      </c>
    </row>
    <row r="1102" spans="1:10" x14ac:dyDescent="0.2">
      <c r="A1102" s="14">
        <v>36523</v>
      </c>
      <c r="B1102" s="15"/>
      <c r="C1102" s="16">
        <v>10.5</v>
      </c>
      <c r="D1102" s="17" t="s">
        <v>131</v>
      </c>
      <c r="E1102" s="15" t="s">
        <v>138</v>
      </c>
      <c r="F1102" s="12">
        <f>SUMIF(Position!$B$3:$B$21,Trades!D1102,Position!$E$3:$E$21)+SUMIF(Position!$K$3:$K$20,Trades!D1102,Position!$N$3:$N$20)</f>
        <v>4.75</v>
      </c>
      <c r="G1102" s="13">
        <f t="shared" si="72"/>
        <v>0</v>
      </c>
      <c r="H1102" s="11" t="str">
        <f t="shared" si="73"/>
        <v>ramsfox</v>
      </c>
      <c r="I1102" s="11">
        <f t="shared" si="70"/>
        <v>0</v>
      </c>
      <c r="J1102" s="13">
        <f t="shared" si="71"/>
        <v>0</v>
      </c>
    </row>
    <row r="1103" spans="1:10" x14ac:dyDescent="0.2">
      <c r="A1103" s="14">
        <v>36523</v>
      </c>
      <c r="B1103" s="15"/>
      <c r="C1103" s="16">
        <v>0.8</v>
      </c>
      <c r="D1103" s="17" t="s">
        <v>107</v>
      </c>
      <c r="E1103" s="15" t="s">
        <v>96</v>
      </c>
      <c r="F1103" s="12">
        <f>SUMIF(Position!$B$3:$B$21,Trades!D1103,Position!$E$3:$E$21)+SUMIF(Position!$K$3:$K$20,Trades!D1103,Position!$N$3:$N$20)</f>
        <v>0</v>
      </c>
      <c r="G1103" s="13">
        <f t="shared" si="72"/>
        <v>0</v>
      </c>
      <c r="H1103" s="11" t="str">
        <f t="shared" si="73"/>
        <v>buffalojavier</v>
      </c>
      <c r="I1103" s="11">
        <f t="shared" si="70"/>
        <v>0</v>
      </c>
      <c r="J1103" s="13">
        <f t="shared" si="71"/>
        <v>0</v>
      </c>
    </row>
    <row r="1104" spans="1:10" x14ac:dyDescent="0.2">
      <c r="A1104" s="14">
        <v>36523</v>
      </c>
      <c r="B1104" s="15"/>
      <c r="C1104" s="16">
        <v>5.5</v>
      </c>
      <c r="D1104" s="17" t="s">
        <v>98</v>
      </c>
      <c r="E1104" s="15" t="s">
        <v>96</v>
      </c>
      <c r="F1104" s="12">
        <f>SUMIF(Position!$B$3:$B$21,Trades!D1104,Position!$E$3:$E$21)+SUMIF(Position!$K$3:$K$20,Trades!D1104,Position!$N$3:$N$20)</f>
        <v>0.5</v>
      </c>
      <c r="G1104" s="13">
        <f t="shared" si="72"/>
        <v>0</v>
      </c>
      <c r="H1104" s="11" t="str">
        <f t="shared" si="73"/>
        <v>jacksonvillejavier</v>
      </c>
      <c r="I1104" s="11">
        <f t="shared" si="70"/>
        <v>0</v>
      </c>
      <c r="J1104" s="13">
        <f t="shared" si="71"/>
        <v>0</v>
      </c>
    </row>
    <row r="1105" spans="1:10" x14ac:dyDescent="0.2">
      <c r="A1105" s="14">
        <v>36524</v>
      </c>
      <c r="B1105" s="15"/>
      <c r="C1105" s="16">
        <v>2.75</v>
      </c>
      <c r="D1105" s="17" t="s">
        <v>112</v>
      </c>
      <c r="E1105" s="15" t="s">
        <v>124</v>
      </c>
      <c r="F1105" s="12">
        <f>SUMIF(Position!$B$3:$B$21,Trades!D1105,Position!$E$3:$E$21)+SUMIF(Position!$K$3:$K$20,Trades!D1105,Position!$N$3:$N$20)</f>
        <v>1.625</v>
      </c>
      <c r="G1105" s="13">
        <f t="shared" si="72"/>
        <v>0</v>
      </c>
      <c r="H1105" s="11" t="str">
        <f t="shared" si="73"/>
        <v>tennesseejk</v>
      </c>
      <c r="I1105" s="11">
        <f t="shared" si="70"/>
        <v>0</v>
      </c>
      <c r="J1105" s="13">
        <f t="shared" si="71"/>
        <v>0</v>
      </c>
    </row>
    <row r="1106" spans="1:10" x14ac:dyDescent="0.2">
      <c r="A1106" s="14">
        <v>36524</v>
      </c>
      <c r="B1106" s="15"/>
      <c r="C1106" s="16">
        <v>2.75</v>
      </c>
      <c r="D1106" s="17" t="s">
        <v>112</v>
      </c>
      <c r="E1106" s="15" t="s">
        <v>83</v>
      </c>
      <c r="F1106" s="12">
        <f>SUMIF(Position!$B$3:$B$21,Trades!D1106,Position!$E$3:$E$21)+SUMIF(Position!$K$3:$K$20,Trades!D1106,Position!$N$3:$N$20)</f>
        <v>1.625</v>
      </c>
      <c r="G1106" s="13">
        <f t="shared" si="72"/>
        <v>0</v>
      </c>
      <c r="H1106" s="11" t="str">
        <f t="shared" si="73"/>
        <v>tennesseedud</v>
      </c>
      <c r="I1106" s="11">
        <f t="shared" si="70"/>
        <v>0</v>
      </c>
      <c r="J1106" s="13">
        <f t="shared" si="71"/>
        <v>0</v>
      </c>
    </row>
    <row r="1107" spans="1:10" x14ac:dyDescent="0.2">
      <c r="A1107" s="14">
        <v>36529</v>
      </c>
      <c r="B1107" s="15"/>
      <c r="C1107" s="16">
        <v>5</v>
      </c>
      <c r="D1107" s="17" t="s">
        <v>98</v>
      </c>
      <c r="E1107" s="15" t="s">
        <v>144</v>
      </c>
      <c r="F1107" s="12">
        <f>SUMIF(Position!$B$3:$B$21,Trades!D1107,Position!$E$3:$E$21)+SUMIF(Position!$K$3:$K$20,Trades!D1107,Position!$N$3:$N$20)</f>
        <v>0.5</v>
      </c>
      <c r="G1107" s="13">
        <f t="shared" si="72"/>
        <v>0</v>
      </c>
      <c r="H1107" s="11" t="str">
        <f t="shared" si="73"/>
        <v>jacksonvillebutler</v>
      </c>
      <c r="I1107" s="11">
        <f t="shared" si="70"/>
        <v>0</v>
      </c>
      <c r="J1107" s="13">
        <f t="shared" si="71"/>
        <v>0</v>
      </c>
    </row>
    <row r="1108" spans="1:10" x14ac:dyDescent="0.2">
      <c r="A1108" s="14">
        <v>36529</v>
      </c>
      <c r="B1108" s="15"/>
      <c r="C1108" s="16">
        <v>5.25</v>
      </c>
      <c r="D1108" s="17" t="s">
        <v>97</v>
      </c>
      <c r="E1108" s="15" t="s">
        <v>93</v>
      </c>
      <c r="F1108" s="12">
        <f>SUMIF(Position!$B$3:$B$21,Trades!D1108,Position!$E$3:$E$21)+SUMIF(Position!$K$3:$K$20,Trades!D1108,Position!$N$3:$N$20)</f>
        <v>2.75</v>
      </c>
      <c r="G1108" s="13">
        <f t="shared" si="72"/>
        <v>0</v>
      </c>
      <c r="H1108" s="11" t="str">
        <f t="shared" si="73"/>
        <v>indianapolisbuss</v>
      </c>
      <c r="I1108" s="11">
        <f t="shared" si="70"/>
        <v>0</v>
      </c>
      <c r="J1108" s="13">
        <f t="shared" si="71"/>
        <v>0</v>
      </c>
    </row>
    <row r="1109" spans="1:10" x14ac:dyDescent="0.2">
      <c r="A1109" s="14">
        <v>36529</v>
      </c>
      <c r="B1109" s="15"/>
      <c r="C1109" s="16">
        <v>5</v>
      </c>
      <c r="D1109" s="17" t="s">
        <v>98</v>
      </c>
      <c r="E1109" s="15" t="s">
        <v>93</v>
      </c>
      <c r="F1109" s="12">
        <f>SUMIF(Position!$B$3:$B$21,Trades!D1109,Position!$E$3:$E$21)+SUMIF(Position!$K$3:$K$20,Trades!D1109,Position!$N$3:$N$20)</f>
        <v>0.5</v>
      </c>
      <c r="G1109" s="13">
        <f t="shared" si="72"/>
        <v>0</v>
      </c>
      <c r="H1109" s="11" t="str">
        <f t="shared" si="73"/>
        <v>jacksonvillebuss</v>
      </c>
      <c r="I1109" s="11">
        <f t="shared" si="70"/>
        <v>0</v>
      </c>
      <c r="J1109" s="13">
        <f t="shared" si="71"/>
        <v>0</v>
      </c>
    </row>
    <row r="1110" spans="1:10" x14ac:dyDescent="0.2">
      <c r="A1110" s="14">
        <v>36529</v>
      </c>
      <c r="B1110" s="15"/>
      <c r="C1110" s="16">
        <v>1</v>
      </c>
      <c r="D1110" s="17" t="s">
        <v>107</v>
      </c>
      <c r="E1110" s="15" t="s">
        <v>96</v>
      </c>
      <c r="F1110" s="12">
        <f>SUMIF(Position!$B$3:$B$21,Trades!D1110,Position!$E$3:$E$21)+SUMIF(Position!$K$3:$K$20,Trades!D1110,Position!$N$3:$N$20)</f>
        <v>0</v>
      </c>
      <c r="G1110" s="13">
        <f t="shared" si="72"/>
        <v>0</v>
      </c>
      <c r="H1110" s="11" t="str">
        <f t="shared" si="73"/>
        <v>buffalojavier</v>
      </c>
      <c r="I1110" s="11">
        <f t="shared" si="70"/>
        <v>0</v>
      </c>
      <c r="J1110" s="13">
        <f t="shared" si="71"/>
        <v>0</v>
      </c>
    </row>
    <row r="1111" spans="1:10" x14ac:dyDescent="0.2">
      <c r="A1111" s="14">
        <v>36529</v>
      </c>
      <c r="B1111" s="15"/>
      <c r="C1111" s="16">
        <v>3</v>
      </c>
      <c r="D1111" s="17" t="s">
        <v>100</v>
      </c>
      <c r="E1111" s="15" t="s">
        <v>134</v>
      </c>
      <c r="F1111" s="12">
        <f>SUMIF(Position!$B$3:$B$21,Trades!D1111,Position!$E$3:$E$21)+SUMIF(Position!$K$3:$K$20,Trades!D1111,Position!$N$3:$N$20)</f>
        <v>0.7</v>
      </c>
      <c r="G1111" s="13">
        <f t="shared" si="72"/>
        <v>0</v>
      </c>
      <c r="H1111" s="11" t="str">
        <f t="shared" si="73"/>
        <v>minnesotashawn</v>
      </c>
      <c r="I1111" s="11">
        <f t="shared" si="70"/>
        <v>0</v>
      </c>
      <c r="J1111" s="13">
        <f t="shared" si="71"/>
        <v>0</v>
      </c>
    </row>
    <row r="1112" spans="1:10" x14ac:dyDescent="0.2">
      <c r="A1112" s="14">
        <v>36529</v>
      </c>
      <c r="B1112" s="15"/>
      <c r="C1112" s="16">
        <v>2.5</v>
      </c>
      <c r="D1112" s="17" t="s">
        <v>85</v>
      </c>
      <c r="E1112" s="15" t="s">
        <v>83</v>
      </c>
      <c r="F1112" s="12">
        <f>SUMIF(Position!$B$3:$B$21,Trades!D1112,Position!$E$3:$E$21)+SUMIF(Position!$K$3:$K$20,Trades!D1112,Position!$N$3:$N$20)</f>
        <v>3.25</v>
      </c>
      <c r="G1112" s="13">
        <f t="shared" si="72"/>
        <v>0</v>
      </c>
      <c r="H1112" s="11" t="str">
        <f t="shared" si="73"/>
        <v>bucksdud</v>
      </c>
      <c r="I1112" s="11">
        <f t="shared" si="70"/>
        <v>0</v>
      </c>
      <c r="J1112" s="13">
        <f t="shared" si="71"/>
        <v>0</v>
      </c>
    </row>
    <row r="1113" spans="1:10" x14ac:dyDescent="0.2">
      <c r="A1113" s="14">
        <v>36529</v>
      </c>
      <c r="B1113" s="15"/>
      <c r="C1113" s="16">
        <v>3.2</v>
      </c>
      <c r="D1113" s="157" t="s">
        <v>112</v>
      </c>
      <c r="E1113" s="15" t="s">
        <v>127</v>
      </c>
      <c r="F1113" s="12">
        <f>SUMIF(Position!$B$3:$B$21,Trades!D1113,Position!$E$3:$E$21)+SUMIF(Position!$K$3:$K$20,Trades!D1113,Position!$N$3:$N$20)</f>
        <v>1.625</v>
      </c>
      <c r="G1113" s="13">
        <f t="shared" si="72"/>
        <v>0</v>
      </c>
      <c r="H1113" s="11" t="str">
        <f t="shared" si="73"/>
        <v>tennesseebp</v>
      </c>
      <c r="I1113" s="11">
        <f t="shared" si="70"/>
        <v>0</v>
      </c>
      <c r="J1113" s="13">
        <f t="shared" si="71"/>
        <v>0</v>
      </c>
    </row>
    <row r="1114" spans="1:10" x14ac:dyDescent="0.2">
      <c r="A1114" s="14">
        <v>36529</v>
      </c>
      <c r="B1114" s="15"/>
      <c r="C1114" s="16">
        <v>1.2</v>
      </c>
      <c r="D1114" s="157" t="s">
        <v>107</v>
      </c>
      <c r="E1114" s="15" t="s">
        <v>127</v>
      </c>
      <c r="F1114" s="12">
        <f>SUMIF(Position!$B$3:$B$21,Trades!D1114,Position!$E$3:$E$21)+SUMIF(Position!$K$3:$K$20,Trades!D1114,Position!$N$3:$N$20)</f>
        <v>0</v>
      </c>
      <c r="G1114" s="13">
        <f t="shared" si="72"/>
        <v>0</v>
      </c>
      <c r="H1114" s="11" t="str">
        <f t="shared" si="73"/>
        <v>buffalobp</v>
      </c>
      <c r="I1114" s="11">
        <f t="shared" si="70"/>
        <v>0</v>
      </c>
      <c r="J1114" s="13">
        <f t="shared" si="71"/>
        <v>0</v>
      </c>
    </row>
    <row r="1115" spans="1:10" x14ac:dyDescent="0.2">
      <c r="A1115" s="14">
        <v>36529</v>
      </c>
      <c r="B1115" s="15"/>
      <c r="C1115" s="16">
        <v>0.25</v>
      </c>
      <c r="D1115" s="157" t="s">
        <v>99</v>
      </c>
      <c r="E1115" s="15" t="s">
        <v>127</v>
      </c>
      <c r="F1115" s="12">
        <f>SUMIF(Position!$B$3:$B$21,Trades!D1115,Position!$E$3:$E$21)+SUMIF(Position!$K$3:$K$20,Trades!D1115,Position!$N$3:$N$20)</f>
        <v>1</v>
      </c>
      <c r="G1115" s="13">
        <f t="shared" si="72"/>
        <v>0</v>
      </c>
      <c r="H1115" s="11" t="str">
        <f t="shared" si="73"/>
        <v>miamibp</v>
      </c>
      <c r="I1115" s="11">
        <f t="shared" si="70"/>
        <v>0</v>
      </c>
      <c r="J1115" s="13">
        <f t="shared" si="71"/>
        <v>0</v>
      </c>
    </row>
    <row r="1116" spans="1:10" x14ac:dyDescent="0.2">
      <c r="A1116" s="14">
        <v>36529</v>
      </c>
      <c r="B1116" s="15"/>
      <c r="C1116" s="16">
        <v>3.5</v>
      </c>
      <c r="D1116" s="157" t="s">
        <v>100</v>
      </c>
      <c r="E1116" s="15" t="s">
        <v>127</v>
      </c>
      <c r="F1116" s="12">
        <f>SUMIF(Position!$B$3:$B$21,Trades!D1116,Position!$E$3:$E$21)+SUMIF(Position!$K$3:$K$20,Trades!D1116,Position!$N$3:$N$20)</f>
        <v>0.7</v>
      </c>
      <c r="G1116" s="13">
        <f t="shared" si="72"/>
        <v>0</v>
      </c>
      <c r="H1116" s="11" t="str">
        <f t="shared" si="73"/>
        <v>minnesotabp</v>
      </c>
      <c r="I1116" s="11">
        <f t="shared" si="70"/>
        <v>0</v>
      </c>
      <c r="J1116" s="13">
        <f t="shared" si="71"/>
        <v>0</v>
      </c>
    </row>
    <row r="1117" spans="1:10" x14ac:dyDescent="0.2">
      <c r="A1117" s="14">
        <v>36529</v>
      </c>
      <c r="B1117" s="15"/>
      <c r="C1117" s="16">
        <v>0.15</v>
      </c>
      <c r="D1117" s="157" t="s">
        <v>90</v>
      </c>
      <c r="E1117" s="15" t="s">
        <v>127</v>
      </c>
      <c r="F1117" s="12">
        <f>SUMIF(Position!$B$3:$B$21,Trades!D1117,Position!$E$3:$E$21)+SUMIF(Position!$K$3:$K$20,Trades!D1117,Position!$N$3:$N$20)</f>
        <v>0</v>
      </c>
      <c r="G1117" s="13">
        <f t="shared" si="72"/>
        <v>0</v>
      </c>
      <c r="H1117" s="11" t="str">
        <f t="shared" si="73"/>
        <v>detroitbp</v>
      </c>
      <c r="I1117" s="11">
        <f t="shared" si="70"/>
        <v>0</v>
      </c>
      <c r="J1117" s="13">
        <f t="shared" si="71"/>
        <v>0</v>
      </c>
    </row>
    <row r="1118" spans="1:10" x14ac:dyDescent="0.2">
      <c r="A1118" s="14">
        <v>36529</v>
      </c>
      <c r="B1118" s="15"/>
      <c r="C1118" s="16">
        <v>0.5</v>
      </c>
      <c r="D1118" s="157" t="s">
        <v>89</v>
      </c>
      <c r="E1118" s="15" t="s">
        <v>127</v>
      </c>
      <c r="F1118" s="12">
        <f>SUMIF(Position!$B$3:$B$21,Trades!D1118,Position!$E$3:$E$21)+SUMIF(Position!$K$3:$K$20,Trades!D1118,Position!$N$3:$N$20)</f>
        <v>0</v>
      </c>
      <c r="G1118" s="13">
        <f t="shared" si="72"/>
        <v>0</v>
      </c>
      <c r="H1118" s="11" t="str">
        <f t="shared" si="73"/>
        <v>dallasbp</v>
      </c>
      <c r="I1118" s="11">
        <f t="shared" si="70"/>
        <v>0</v>
      </c>
      <c r="J1118" s="13">
        <f t="shared" si="71"/>
        <v>0</v>
      </c>
    </row>
    <row r="1119" spans="1:10" x14ac:dyDescent="0.2">
      <c r="A1119" s="14">
        <v>36529</v>
      </c>
      <c r="B1119" s="15"/>
      <c r="C1119" s="16">
        <v>2.75</v>
      </c>
      <c r="D1119" s="17" t="s">
        <v>100</v>
      </c>
      <c r="E1119" s="15" t="s">
        <v>93</v>
      </c>
      <c r="F1119" s="12">
        <f>SUMIF(Position!$B$3:$B$21,Trades!D1119,Position!$E$3:$E$21)+SUMIF(Position!$K$3:$K$20,Trades!D1119,Position!$N$3:$N$20)</f>
        <v>0.7</v>
      </c>
      <c r="G1119" s="13">
        <f t="shared" si="72"/>
        <v>0</v>
      </c>
      <c r="H1119" s="11" t="str">
        <f t="shared" si="73"/>
        <v>minnesotabuss</v>
      </c>
      <c r="I1119" s="11">
        <f t="shared" si="70"/>
        <v>0</v>
      </c>
      <c r="J1119" s="13">
        <f t="shared" si="71"/>
        <v>0</v>
      </c>
    </row>
    <row r="1120" spans="1:10" x14ac:dyDescent="0.2">
      <c r="A1120" s="14">
        <v>36529</v>
      </c>
      <c r="B1120" s="15"/>
      <c r="C1120" s="16">
        <v>10</v>
      </c>
      <c r="D1120" s="17" t="s">
        <v>131</v>
      </c>
      <c r="E1120" s="15" t="s">
        <v>93</v>
      </c>
      <c r="F1120" s="12">
        <f>SUMIF(Position!$B$3:$B$21,Trades!D1120,Position!$E$3:$E$21)+SUMIF(Position!$K$3:$K$20,Trades!D1120,Position!$N$3:$N$20)</f>
        <v>4.75</v>
      </c>
      <c r="G1120" s="13">
        <f t="shared" si="72"/>
        <v>0</v>
      </c>
      <c r="H1120" s="11" t="str">
        <f t="shared" si="73"/>
        <v>ramsbuss</v>
      </c>
      <c r="I1120" s="11">
        <f t="shared" si="70"/>
        <v>0</v>
      </c>
      <c r="J1120" s="13">
        <f t="shared" si="71"/>
        <v>0</v>
      </c>
    </row>
    <row r="1121" spans="1:10" x14ac:dyDescent="0.2">
      <c r="A1121" s="14">
        <v>36529</v>
      </c>
      <c r="B1121" s="15"/>
      <c r="C1121" s="16">
        <v>0</v>
      </c>
      <c r="D1121" s="17" t="s">
        <v>89</v>
      </c>
      <c r="E1121" s="15" t="s">
        <v>93</v>
      </c>
      <c r="F1121" s="12">
        <f>SUMIF(Position!$B$3:$B$21,Trades!D1121,Position!$E$3:$E$21)+SUMIF(Position!$K$3:$K$20,Trades!D1121,Position!$N$3:$N$20)</f>
        <v>0</v>
      </c>
      <c r="G1121" s="13">
        <f t="shared" si="72"/>
        <v>0</v>
      </c>
      <c r="H1121" s="11" t="str">
        <f t="shared" si="73"/>
        <v>dallasbuss</v>
      </c>
      <c r="I1121" s="11">
        <f t="shared" si="70"/>
        <v>0</v>
      </c>
      <c r="J1121" s="13">
        <f t="shared" si="71"/>
        <v>0</v>
      </c>
    </row>
    <row r="1122" spans="1:10" x14ac:dyDescent="0.2">
      <c r="A1122" s="14">
        <v>36529</v>
      </c>
      <c r="B1122" s="15"/>
      <c r="C1122" s="16">
        <v>0</v>
      </c>
      <c r="D1122" s="17" t="s">
        <v>90</v>
      </c>
      <c r="E1122" s="15" t="s">
        <v>93</v>
      </c>
      <c r="F1122" s="12">
        <f>SUMIF(Position!$B$3:$B$21,Trades!D1122,Position!$E$3:$E$21)+SUMIF(Position!$K$3:$K$20,Trades!D1122,Position!$N$3:$N$20)</f>
        <v>0</v>
      </c>
      <c r="G1122" s="13">
        <f t="shared" si="72"/>
        <v>0</v>
      </c>
      <c r="H1122" s="11" t="str">
        <f t="shared" si="73"/>
        <v>detroitbuss</v>
      </c>
      <c r="I1122" s="11">
        <f t="shared" si="70"/>
        <v>0</v>
      </c>
      <c r="J1122" s="13">
        <f t="shared" si="71"/>
        <v>0</v>
      </c>
    </row>
    <row r="1123" spans="1:10" x14ac:dyDescent="0.2">
      <c r="A1123" s="14">
        <v>36529</v>
      </c>
      <c r="B1123" s="15"/>
      <c r="C1123" s="16">
        <v>1.25</v>
      </c>
      <c r="D1123" s="17" t="s">
        <v>85</v>
      </c>
      <c r="E1123" s="15" t="s">
        <v>93</v>
      </c>
      <c r="F1123" s="12">
        <f>SUMIF(Position!$B$3:$B$21,Trades!D1123,Position!$E$3:$E$21)+SUMIF(Position!$K$3:$K$20,Trades!D1123,Position!$N$3:$N$20)</f>
        <v>3.25</v>
      </c>
      <c r="G1123" s="13">
        <f t="shared" si="72"/>
        <v>0</v>
      </c>
      <c r="H1123" s="11" t="str">
        <f t="shared" si="73"/>
        <v>bucksbuss</v>
      </c>
      <c r="I1123" s="11">
        <f t="shared" si="70"/>
        <v>0</v>
      </c>
      <c r="J1123" s="13">
        <f t="shared" si="71"/>
        <v>0</v>
      </c>
    </row>
    <row r="1124" spans="1:10" x14ac:dyDescent="0.2">
      <c r="A1124" s="14">
        <v>36529</v>
      </c>
      <c r="B1124" s="15"/>
      <c r="C1124" s="16">
        <v>1</v>
      </c>
      <c r="D1124" s="17" t="s">
        <v>92</v>
      </c>
      <c r="E1124" s="15" t="s">
        <v>93</v>
      </c>
      <c r="F1124" s="12">
        <f>SUMIF(Position!$B$3:$B$21,Trades!D1124,Position!$E$3:$E$21)+SUMIF(Position!$K$3:$K$20,Trades!D1124,Position!$N$3:$N$20)</f>
        <v>0.125</v>
      </c>
      <c r="G1124" s="13">
        <f t="shared" si="72"/>
        <v>0</v>
      </c>
      <c r="H1124" s="11" t="str">
        <f t="shared" si="73"/>
        <v>washingtonbuss</v>
      </c>
      <c r="I1124" s="11">
        <f t="shared" si="70"/>
        <v>0</v>
      </c>
      <c r="J1124" s="13">
        <f t="shared" si="71"/>
        <v>0</v>
      </c>
    </row>
    <row r="1125" spans="1:10" x14ac:dyDescent="0.2">
      <c r="A1125" s="14">
        <v>36529</v>
      </c>
      <c r="B1125" s="15"/>
      <c r="C1125" s="16">
        <v>0.5</v>
      </c>
      <c r="D1125" s="17" t="s">
        <v>102</v>
      </c>
      <c r="E1125" s="15" t="s">
        <v>144</v>
      </c>
      <c r="F1125" s="12">
        <f>SUMIF(Position!$B$3:$B$21,Trades!D1125,Position!$E$3:$E$21)+SUMIF(Position!$K$3:$K$20,Trades!D1125,Position!$N$3:$N$20)</f>
        <v>0</v>
      </c>
      <c r="G1125" s="13">
        <f t="shared" si="72"/>
        <v>0</v>
      </c>
      <c r="H1125" s="11" t="str">
        <f t="shared" si="73"/>
        <v>seattlebutler</v>
      </c>
      <c r="I1125" s="11">
        <f t="shared" si="70"/>
        <v>0</v>
      </c>
      <c r="J1125" s="13">
        <f t="shared" si="71"/>
        <v>0</v>
      </c>
    </row>
    <row r="1126" spans="1:10" x14ac:dyDescent="0.2">
      <c r="A1126" s="14">
        <v>36529</v>
      </c>
      <c r="B1126" s="15"/>
      <c r="C1126" s="16">
        <v>3</v>
      </c>
      <c r="D1126" s="17" t="s">
        <v>100</v>
      </c>
      <c r="E1126" s="15" t="s">
        <v>144</v>
      </c>
      <c r="F1126" s="12">
        <f>SUMIF(Position!$B$3:$B$21,Trades!D1126,Position!$E$3:$E$21)+SUMIF(Position!$K$3:$K$20,Trades!D1126,Position!$N$3:$N$20)</f>
        <v>0.7</v>
      </c>
      <c r="G1126" s="13">
        <f t="shared" si="72"/>
        <v>0</v>
      </c>
      <c r="H1126" s="11" t="str">
        <f t="shared" si="73"/>
        <v>minnesotabutler</v>
      </c>
      <c r="I1126" s="11">
        <f t="shared" si="70"/>
        <v>0</v>
      </c>
      <c r="J1126" s="13">
        <f t="shared" si="71"/>
        <v>0</v>
      </c>
    </row>
    <row r="1127" spans="1:10" x14ac:dyDescent="0.2">
      <c r="A1127" s="14">
        <v>36529</v>
      </c>
      <c r="B1127" s="15"/>
      <c r="C1127" s="16">
        <v>2.25</v>
      </c>
      <c r="D1127" s="17" t="s">
        <v>85</v>
      </c>
      <c r="E1127" s="15" t="s">
        <v>136</v>
      </c>
      <c r="F1127" s="12">
        <f>SUMIF(Position!$B$3:$B$21,Trades!D1127,Position!$E$3:$E$21)+SUMIF(Position!$K$3:$K$20,Trades!D1127,Position!$N$3:$N$20)</f>
        <v>3.25</v>
      </c>
      <c r="G1127" s="13">
        <f t="shared" si="72"/>
        <v>0</v>
      </c>
      <c r="H1127" s="11" t="str">
        <f t="shared" si="73"/>
        <v>bucksrandy</v>
      </c>
      <c r="I1127" s="11">
        <f t="shared" si="70"/>
        <v>0</v>
      </c>
      <c r="J1127" s="13">
        <f t="shared" si="71"/>
        <v>0</v>
      </c>
    </row>
    <row r="1128" spans="1:10" x14ac:dyDescent="0.2">
      <c r="A1128" s="14">
        <v>36529</v>
      </c>
      <c r="B1128" s="15"/>
      <c r="C1128" s="16">
        <v>1</v>
      </c>
      <c r="D1128" s="17" t="s">
        <v>92</v>
      </c>
      <c r="E1128" s="15" t="s">
        <v>93</v>
      </c>
      <c r="F1128" s="12">
        <f>SUMIF(Position!$B$3:$B$21,Trades!D1128,Position!$E$3:$E$21)+SUMIF(Position!$K$3:$K$20,Trades!D1128,Position!$N$3:$N$20)</f>
        <v>0.125</v>
      </c>
      <c r="G1128" s="13">
        <f t="shared" si="72"/>
        <v>0</v>
      </c>
      <c r="H1128" s="11" t="str">
        <f t="shared" si="73"/>
        <v>washingtonbuss</v>
      </c>
      <c r="I1128" s="11">
        <f t="shared" si="70"/>
        <v>0</v>
      </c>
      <c r="J1128" s="13">
        <f t="shared" si="71"/>
        <v>0</v>
      </c>
    </row>
    <row r="1129" spans="1:10" x14ac:dyDescent="0.2">
      <c r="A1129" s="14">
        <v>36529</v>
      </c>
      <c r="B1129" s="15"/>
      <c r="C1129" s="16">
        <v>2.35</v>
      </c>
      <c r="D1129" s="17" t="s">
        <v>85</v>
      </c>
      <c r="E1129" s="15" t="s">
        <v>93</v>
      </c>
      <c r="F1129" s="12">
        <f>SUMIF(Position!$B$3:$B$21,Trades!D1129,Position!$E$3:$E$21)+SUMIF(Position!$K$3:$K$20,Trades!D1129,Position!$N$3:$N$20)</f>
        <v>3.25</v>
      </c>
      <c r="G1129" s="13">
        <f t="shared" si="72"/>
        <v>0</v>
      </c>
      <c r="H1129" s="11" t="str">
        <f t="shared" si="73"/>
        <v>bucksbuss</v>
      </c>
      <c r="I1129" s="11">
        <f t="shared" si="70"/>
        <v>0</v>
      </c>
      <c r="J1129" s="13">
        <f t="shared" si="71"/>
        <v>0</v>
      </c>
    </row>
    <row r="1130" spans="1:10" x14ac:dyDescent="0.2">
      <c r="A1130" s="14">
        <v>36530</v>
      </c>
      <c r="B1130" s="15"/>
      <c r="C1130" s="16">
        <v>3</v>
      </c>
      <c r="D1130" s="17" t="s">
        <v>112</v>
      </c>
      <c r="E1130" s="15" t="s">
        <v>146</v>
      </c>
      <c r="F1130" s="12">
        <f>SUMIF(Position!$B$3:$B$21,Trades!D1130,Position!$E$3:$E$21)+SUMIF(Position!$K$3:$K$20,Trades!D1130,Position!$N$3:$N$20)</f>
        <v>1.625</v>
      </c>
      <c r="G1130" s="13">
        <f t="shared" si="72"/>
        <v>0</v>
      </c>
      <c r="H1130" s="11" t="str">
        <f t="shared" si="73"/>
        <v>tennesseedavid</v>
      </c>
      <c r="I1130" s="11">
        <f t="shared" si="70"/>
        <v>0</v>
      </c>
      <c r="J1130" s="13">
        <f t="shared" si="71"/>
        <v>0</v>
      </c>
    </row>
    <row r="1131" spans="1:10" x14ac:dyDescent="0.2">
      <c r="A1131" s="14">
        <v>36530</v>
      </c>
      <c r="B1131" s="15"/>
      <c r="C1131" s="16">
        <v>1</v>
      </c>
      <c r="D1131" s="17" t="s">
        <v>107</v>
      </c>
      <c r="E1131" s="15" t="s">
        <v>146</v>
      </c>
      <c r="F1131" s="12">
        <f>SUMIF(Position!$B$3:$B$21,Trades!D1131,Position!$E$3:$E$21)+SUMIF(Position!$K$3:$K$20,Trades!D1131,Position!$N$3:$N$20)</f>
        <v>0</v>
      </c>
      <c r="G1131" s="13">
        <f t="shared" si="72"/>
        <v>0</v>
      </c>
      <c r="H1131" s="11" t="str">
        <f t="shared" si="73"/>
        <v>buffalodavid</v>
      </c>
      <c r="I1131" s="11">
        <f t="shared" si="70"/>
        <v>0</v>
      </c>
      <c r="J1131" s="13">
        <f t="shared" si="71"/>
        <v>0</v>
      </c>
    </row>
    <row r="1132" spans="1:10" x14ac:dyDescent="0.2">
      <c r="A1132" s="14">
        <v>36530</v>
      </c>
      <c r="B1132" s="15"/>
      <c r="C1132" s="16">
        <v>3.25</v>
      </c>
      <c r="D1132" s="17" t="s">
        <v>112</v>
      </c>
      <c r="E1132" s="15" t="s">
        <v>144</v>
      </c>
      <c r="F1132" s="12">
        <f>SUMIF(Position!$B$3:$B$21,Trades!D1132,Position!$E$3:$E$21)+SUMIF(Position!$K$3:$K$20,Trades!D1132,Position!$N$3:$N$20)</f>
        <v>1.625</v>
      </c>
      <c r="G1132" s="13">
        <f t="shared" si="72"/>
        <v>0</v>
      </c>
      <c r="H1132" s="11" t="str">
        <f t="shared" si="73"/>
        <v>tennesseebutler</v>
      </c>
      <c r="I1132" s="11">
        <f t="shared" si="70"/>
        <v>0</v>
      </c>
      <c r="J1132" s="13">
        <f t="shared" si="71"/>
        <v>0</v>
      </c>
    </row>
    <row r="1133" spans="1:10" x14ac:dyDescent="0.2">
      <c r="A1133" s="14">
        <v>36530</v>
      </c>
      <c r="B1133" s="15"/>
      <c r="C1133" s="16">
        <v>2.25</v>
      </c>
      <c r="D1133" s="17" t="s">
        <v>85</v>
      </c>
      <c r="E1133" s="15" t="s">
        <v>144</v>
      </c>
      <c r="F1133" s="12">
        <f>SUMIF(Position!$B$3:$B$21,Trades!D1133,Position!$E$3:$E$21)+SUMIF(Position!$K$3:$K$20,Trades!D1133,Position!$N$3:$N$20)</f>
        <v>3.25</v>
      </c>
      <c r="G1133" s="13">
        <f t="shared" si="72"/>
        <v>0</v>
      </c>
      <c r="H1133" s="11" t="str">
        <f t="shared" si="73"/>
        <v>bucksbutler</v>
      </c>
      <c r="I1133" s="11">
        <f t="shared" si="70"/>
        <v>0</v>
      </c>
      <c r="J1133" s="13">
        <f t="shared" si="71"/>
        <v>0</v>
      </c>
    </row>
    <row r="1134" spans="1:10" x14ac:dyDescent="0.2">
      <c r="A1134" s="14">
        <v>36530</v>
      </c>
      <c r="B1134" s="15"/>
      <c r="C1134" s="16">
        <v>5.5</v>
      </c>
      <c r="D1134" s="17" t="s">
        <v>98</v>
      </c>
      <c r="E1134" s="15" t="s">
        <v>93</v>
      </c>
      <c r="F1134" s="12">
        <f>SUMIF(Position!$B$3:$B$21,Trades!D1134,Position!$E$3:$E$21)+SUMIF(Position!$K$3:$K$20,Trades!D1134,Position!$N$3:$N$20)</f>
        <v>0.5</v>
      </c>
      <c r="G1134" s="13">
        <f t="shared" si="72"/>
        <v>0</v>
      </c>
      <c r="H1134" s="11" t="str">
        <f t="shared" si="73"/>
        <v>jacksonvillebuss</v>
      </c>
      <c r="I1134" s="11">
        <f t="shared" si="70"/>
        <v>0</v>
      </c>
      <c r="J1134" s="13">
        <f t="shared" si="71"/>
        <v>0</v>
      </c>
    </row>
    <row r="1135" spans="1:10" x14ac:dyDescent="0.2">
      <c r="A1135" s="14">
        <v>36530</v>
      </c>
      <c r="B1135" s="15"/>
      <c r="C1135" s="16">
        <v>1</v>
      </c>
      <c r="D1135" s="17" t="s">
        <v>107</v>
      </c>
      <c r="E1135" s="15" t="s">
        <v>93</v>
      </c>
      <c r="F1135" s="12">
        <f>SUMIF(Position!$B$3:$B$21,Trades!D1135,Position!$E$3:$E$21)+SUMIF(Position!$K$3:$K$20,Trades!D1135,Position!$N$3:$N$20)</f>
        <v>0</v>
      </c>
      <c r="G1135" s="13">
        <f t="shared" si="72"/>
        <v>0</v>
      </c>
      <c r="H1135" s="11" t="str">
        <f t="shared" si="73"/>
        <v>buffalobuss</v>
      </c>
      <c r="I1135" s="11">
        <f t="shared" si="70"/>
        <v>0</v>
      </c>
      <c r="J1135" s="13">
        <f t="shared" si="71"/>
        <v>0</v>
      </c>
    </row>
    <row r="1136" spans="1:10" x14ac:dyDescent="0.2">
      <c r="A1136" s="14">
        <v>36530</v>
      </c>
      <c r="B1136" s="15"/>
      <c r="C1136" s="16">
        <v>5.5</v>
      </c>
      <c r="D1136" s="17" t="s">
        <v>98</v>
      </c>
      <c r="E1136" s="15" t="s">
        <v>126</v>
      </c>
      <c r="F1136" s="12">
        <f>SUMIF(Position!$B$3:$B$21,Trades!D1136,Position!$E$3:$E$21)+SUMIF(Position!$K$3:$K$20,Trades!D1136,Position!$N$3:$N$20)</f>
        <v>0.5</v>
      </c>
      <c r="G1136" s="13">
        <f t="shared" si="72"/>
        <v>0</v>
      </c>
      <c r="H1136" s="11" t="str">
        <f t="shared" si="73"/>
        <v>jacksonvillecuocci</v>
      </c>
      <c r="I1136" s="11">
        <f t="shared" si="70"/>
        <v>0</v>
      </c>
      <c r="J1136" s="13">
        <f t="shared" si="71"/>
        <v>0</v>
      </c>
    </row>
    <row r="1137" spans="1:10" x14ac:dyDescent="0.2">
      <c r="A1137" s="14">
        <v>36530</v>
      </c>
      <c r="B1137" s="15"/>
      <c r="C1137" s="16">
        <v>5.75</v>
      </c>
      <c r="D1137" s="17" t="s">
        <v>98</v>
      </c>
      <c r="E1137" s="15" t="s">
        <v>134</v>
      </c>
      <c r="F1137" s="12">
        <f>SUMIF(Position!$B$3:$B$21,Trades!D1137,Position!$E$3:$E$21)+SUMIF(Position!$K$3:$K$20,Trades!D1137,Position!$N$3:$N$20)</f>
        <v>0.5</v>
      </c>
      <c r="G1137" s="13">
        <f t="shared" si="72"/>
        <v>0</v>
      </c>
      <c r="H1137" s="11" t="str">
        <f t="shared" si="73"/>
        <v>jacksonvilleshawn</v>
      </c>
      <c r="I1137" s="11">
        <f t="shared" si="70"/>
        <v>0</v>
      </c>
      <c r="J1137" s="13">
        <f t="shared" si="71"/>
        <v>0</v>
      </c>
    </row>
    <row r="1138" spans="1:10" x14ac:dyDescent="0.2">
      <c r="A1138" s="14">
        <v>36530</v>
      </c>
      <c r="B1138" s="15"/>
      <c r="C1138" s="16">
        <v>5.75</v>
      </c>
      <c r="D1138" s="17" t="s">
        <v>98</v>
      </c>
      <c r="E1138" s="15" t="s">
        <v>126</v>
      </c>
      <c r="F1138" s="12">
        <f>SUMIF(Position!$B$3:$B$21,Trades!D1138,Position!$E$3:$E$21)+SUMIF(Position!$K$3:$K$20,Trades!D1138,Position!$N$3:$N$20)</f>
        <v>0.5</v>
      </c>
      <c r="G1138" s="13">
        <f t="shared" si="72"/>
        <v>0</v>
      </c>
      <c r="H1138" s="11" t="str">
        <f t="shared" si="73"/>
        <v>jacksonvillecuocci</v>
      </c>
      <c r="I1138" s="11">
        <f t="shared" si="70"/>
        <v>0</v>
      </c>
      <c r="J1138" s="13">
        <f t="shared" si="71"/>
        <v>0</v>
      </c>
    </row>
    <row r="1139" spans="1:10" x14ac:dyDescent="0.2">
      <c r="A1139" s="14">
        <v>36530</v>
      </c>
      <c r="B1139" s="15"/>
      <c r="C1139" s="16">
        <v>5.25</v>
      </c>
      <c r="D1139" s="17" t="s">
        <v>98</v>
      </c>
      <c r="E1139" s="15" t="s">
        <v>144</v>
      </c>
      <c r="F1139" s="12">
        <f>SUMIF(Position!$B$3:$B$21,Trades!D1139,Position!$E$3:$E$21)+SUMIF(Position!$K$3:$K$20,Trades!D1139,Position!$N$3:$N$20)</f>
        <v>0.5</v>
      </c>
      <c r="G1139" s="13">
        <f t="shared" si="72"/>
        <v>0</v>
      </c>
      <c r="H1139" s="11" t="str">
        <f t="shared" si="73"/>
        <v>jacksonvillebutler</v>
      </c>
      <c r="I1139" s="11">
        <f t="shared" si="70"/>
        <v>0</v>
      </c>
      <c r="J1139" s="13">
        <f t="shared" si="71"/>
        <v>0</v>
      </c>
    </row>
    <row r="1140" spans="1:10" x14ac:dyDescent="0.2">
      <c r="A1140" s="14">
        <v>36530</v>
      </c>
      <c r="B1140" s="15"/>
      <c r="C1140" s="16">
        <v>1</v>
      </c>
      <c r="D1140" s="17" t="s">
        <v>107</v>
      </c>
      <c r="E1140" s="15" t="s">
        <v>144</v>
      </c>
      <c r="F1140" s="12">
        <f>SUMIF(Position!$B$3:$B$21,Trades!D1140,Position!$E$3:$E$21)+SUMIF(Position!$K$3:$K$20,Trades!D1140,Position!$N$3:$N$20)</f>
        <v>0</v>
      </c>
      <c r="G1140" s="13">
        <f t="shared" si="72"/>
        <v>0</v>
      </c>
      <c r="H1140" s="11" t="str">
        <f t="shared" si="73"/>
        <v>buffalobutler</v>
      </c>
      <c r="I1140" s="11">
        <f t="shared" si="70"/>
        <v>0</v>
      </c>
      <c r="J1140" s="13">
        <f t="shared" si="71"/>
        <v>0</v>
      </c>
    </row>
    <row r="1141" spans="1:10" x14ac:dyDescent="0.2">
      <c r="A1141" s="14">
        <v>36530</v>
      </c>
      <c r="B1141" s="15"/>
      <c r="C1141" s="16">
        <v>3</v>
      </c>
      <c r="D1141" s="17" t="s">
        <v>112</v>
      </c>
      <c r="E1141" s="15" t="s">
        <v>78</v>
      </c>
      <c r="F1141" s="12">
        <f>SUMIF(Position!$B$3:$B$21,Trades!D1141,Position!$E$3:$E$21)+SUMIF(Position!$K$3:$K$20,Trades!D1141,Position!$N$3:$N$20)</f>
        <v>1.625</v>
      </c>
      <c r="G1141" s="13">
        <f t="shared" si="72"/>
        <v>0</v>
      </c>
      <c r="H1141" s="11" t="str">
        <f t="shared" si="73"/>
        <v>tennesseepb</v>
      </c>
      <c r="I1141" s="11">
        <f t="shared" si="70"/>
        <v>0</v>
      </c>
      <c r="J1141" s="13">
        <f t="shared" si="71"/>
        <v>0</v>
      </c>
    </row>
    <row r="1142" spans="1:10" x14ac:dyDescent="0.2">
      <c r="A1142" s="14">
        <v>36530</v>
      </c>
      <c r="B1142" s="15"/>
      <c r="C1142" s="16">
        <v>0.1</v>
      </c>
      <c r="D1142" s="17" t="s">
        <v>89</v>
      </c>
      <c r="E1142" s="15" t="s">
        <v>78</v>
      </c>
      <c r="F1142" s="12">
        <f>SUMIF(Position!$B$3:$B$21,Trades!D1142,Position!$E$3:$E$21)+SUMIF(Position!$K$3:$K$20,Trades!D1142,Position!$N$3:$N$20)</f>
        <v>0</v>
      </c>
      <c r="G1142" s="13">
        <f t="shared" si="72"/>
        <v>0</v>
      </c>
      <c r="H1142" s="11" t="str">
        <f t="shared" si="73"/>
        <v>dallaspb</v>
      </c>
      <c r="I1142" s="11">
        <f t="shared" si="70"/>
        <v>0</v>
      </c>
      <c r="J1142" s="13">
        <f t="shared" si="71"/>
        <v>0</v>
      </c>
    </row>
    <row r="1143" spans="1:10" x14ac:dyDescent="0.2">
      <c r="A1143" s="14">
        <v>36530</v>
      </c>
      <c r="B1143" s="15"/>
      <c r="C1143" s="16">
        <v>0.1</v>
      </c>
      <c r="D1143" s="17" t="s">
        <v>89</v>
      </c>
      <c r="E1143" s="15" t="s">
        <v>126</v>
      </c>
      <c r="F1143" s="12">
        <f>SUMIF(Position!$B$3:$B$21,Trades!D1143,Position!$E$3:$E$21)+SUMIF(Position!$K$3:$K$20,Trades!D1143,Position!$N$3:$N$20)</f>
        <v>0</v>
      </c>
      <c r="G1143" s="13">
        <f t="shared" si="72"/>
        <v>0</v>
      </c>
      <c r="H1143" s="11" t="str">
        <f t="shared" si="73"/>
        <v>dallascuocci</v>
      </c>
      <c r="I1143" s="11">
        <f t="shared" si="70"/>
        <v>0</v>
      </c>
      <c r="J1143" s="13">
        <f t="shared" si="71"/>
        <v>0</v>
      </c>
    </row>
    <row r="1144" spans="1:10" x14ac:dyDescent="0.2">
      <c r="A1144" s="14">
        <v>36530</v>
      </c>
      <c r="B1144" s="15"/>
      <c r="C1144" s="16">
        <v>1</v>
      </c>
      <c r="D1144" s="17" t="s">
        <v>107</v>
      </c>
      <c r="E1144" s="15" t="s">
        <v>126</v>
      </c>
      <c r="F1144" s="12">
        <f>SUMIF(Position!$B$3:$B$21,Trades!D1144,Position!$E$3:$E$21)+SUMIF(Position!$K$3:$K$20,Trades!D1144,Position!$N$3:$N$20)</f>
        <v>0</v>
      </c>
      <c r="G1144" s="13">
        <f t="shared" si="72"/>
        <v>0</v>
      </c>
      <c r="H1144" s="11" t="str">
        <f t="shared" si="73"/>
        <v>buffalocuocci</v>
      </c>
      <c r="I1144" s="11">
        <f t="shared" si="70"/>
        <v>0</v>
      </c>
      <c r="J1144" s="13">
        <f t="shared" si="71"/>
        <v>0</v>
      </c>
    </row>
    <row r="1145" spans="1:10" x14ac:dyDescent="0.2">
      <c r="A1145" s="14">
        <v>36530</v>
      </c>
      <c r="B1145" s="15"/>
      <c r="C1145" s="16">
        <v>0.4</v>
      </c>
      <c r="D1145" s="17" t="s">
        <v>102</v>
      </c>
      <c r="E1145" s="15" t="s">
        <v>104</v>
      </c>
      <c r="F1145" s="12">
        <f>SUMIF(Position!$B$3:$B$21,Trades!D1145,Position!$E$3:$E$21)+SUMIF(Position!$K$3:$K$20,Trades!D1145,Position!$N$3:$N$20)</f>
        <v>0</v>
      </c>
      <c r="G1145" s="13">
        <f t="shared" si="72"/>
        <v>0</v>
      </c>
      <c r="H1145" s="11" t="str">
        <f t="shared" si="73"/>
        <v>seattlesmitty</v>
      </c>
      <c r="I1145" s="11">
        <f t="shared" si="70"/>
        <v>0</v>
      </c>
      <c r="J1145" s="13">
        <f t="shared" si="71"/>
        <v>0</v>
      </c>
    </row>
    <row r="1146" spans="1:10" x14ac:dyDescent="0.2">
      <c r="A1146" s="14">
        <v>36530</v>
      </c>
      <c r="B1146" s="15"/>
      <c r="C1146" s="16">
        <v>0.4</v>
      </c>
      <c r="D1146" s="17" t="s">
        <v>89</v>
      </c>
      <c r="E1146" s="15" t="s">
        <v>83</v>
      </c>
      <c r="F1146" s="12">
        <f>SUMIF(Position!$B$3:$B$21,Trades!D1146,Position!$E$3:$E$21)+SUMIF(Position!$K$3:$K$20,Trades!D1146,Position!$N$3:$N$20)</f>
        <v>0</v>
      </c>
      <c r="G1146" s="13">
        <f t="shared" si="72"/>
        <v>0</v>
      </c>
      <c r="H1146" s="11" t="str">
        <f t="shared" si="73"/>
        <v>dallasdud</v>
      </c>
      <c r="I1146" s="11">
        <f t="shared" si="70"/>
        <v>0</v>
      </c>
      <c r="J1146" s="13">
        <f t="shared" si="71"/>
        <v>0</v>
      </c>
    </row>
    <row r="1147" spans="1:10" x14ac:dyDescent="0.2">
      <c r="A1147" s="14">
        <v>36530</v>
      </c>
      <c r="B1147" s="15"/>
      <c r="C1147" s="16">
        <v>2</v>
      </c>
      <c r="D1147" s="17" t="s">
        <v>85</v>
      </c>
      <c r="E1147" s="15" t="s">
        <v>93</v>
      </c>
      <c r="F1147" s="12">
        <f>SUMIF(Position!$B$3:$B$21,Trades!D1147,Position!$E$3:$E$21)+SUMIF(Position!$K$3:$K$20,Trades!D1147,Position!$N$3:$N$20)</f>
        <v>3.25</v>
      </c>
      <c r="G1147" s="13">
        <f t="shared" si="72"/>
        <v>0</v>
      </c>
      <c r="H1147" s="11" t="str">
        <f t="shared" si="73"/>
        <v>bucksbuss</v>
      </c>
      <c r="I1147" s="11">
        <f t="shared" si="70"/>
        <v>0</v>
      </c>
      <c r="J1147" s="13">
        <f t="shared" si="71"/>
        <v>0</v>
      </c>
    </row>
    <row r="1148" spans="1:10" x14ac:dyDescent="0.2">
      <c r="A1148" s="14">
        <v>36530</v>
      </c>
      <c r="B1148" s="15"/>
      <c r="C1148" s="16">
        <v>5.75</v>
      </c>
      <c r="D1148" s="17" t="s">
        <v>97</v>
      </c>
      <c r="E1148" s="15" t="s">
        <v>93</v>
      </c>
      <c r="F1148" s="12">
        <f>SUMIF(Position!$B$3:$B$21,Trades!D1148,Position!$E$3:$E$21)+SUMIF(Position!$K$3:$K$20,Trades!D1148,Position!$N$3:$N$20)</f>
        <v>2.75</v>
      </c>
      <c r="G1148" s="13">
        <f t="shared" si="72"/>
        <v>0</v>
      </c>
      <c r="H1148" s="11" t="str">
        <f t="shared" si="73"/>
        <v>indianapolisbuss</v>
      </c>
      <c r="I1148" s="11">
        <f t="shared" si="70"/>
        <v>0</v>
      </c>
      <c r="J1148" s="13">
        <f t="shared" si="71"/>
        <v>0</v>
      </c>
    </row>
    <row r="1149" spans="1:10" x14ac:dyDescent="0.2">
      <c r="A1149" s="14">
        <v>36530</v>
      </c>
      <c r="B1149" s="15"/>
      <c r="C1149" s="16">
        <v>3</v>
      </c>
      <c r="D1149" s="17" t="s">
        <v>100</v>
      </c>
      <c r="E1149" s="15" t="s">
        <v>143</v>
      </c>
      <c r="F1149" s="12">
        <f>SUMIF(Position!$B$3:$B$21,Trades!D1149,Position!$E$3:$E$21)+SUMIF(Position!$K$3:$K$20,Trades!D1149,Position!$N$3:$N$20)</f>
        <v>0.7</v>
      </c>
      <c r="G1149" s="13">
        <f t="shared" si="72"/>
        <v>0</v>
      </c>
      <c r="H1149" s="11" t="str">
        <f t="shared" si="73"/>
        <v>minnesotacarlitz</v>
      </c>
      <c r="I1149" s="11">
        <f t="shared" si="70"/>
        <v>0</v>
      </c>
      <c r="J1149" s="13">
        <f t="shared" si="71"/>
        <v>0</v>
      </c>
    </row>
    <row r="1150" spans="1:10" x14ac:dyDescent="0.2">
      <c r="A1150" s="14">
        <v>36530</v>
      </c>
      <c r="B1150" s="15"/>
      <c r="C1150" s="16">
        <v>10.25</v>
      </c>
      <c r="D1150" s="17" t="s">
        <v>131</v>
      </c>
      <c r="E1150" s="15" t="s">
        <v>144</v>
      </c>
      <c r="F1150" s="12">
        <f>SUMIF(Position!$B$3:$B$21,Trades!D1150,Position!$E$3:$E$21)+SUMIF(Position!$K$3:$K$20,Trades!D1150,Position!$N$3:$N$20)</f>
        <v>4.75</v>
      </c>
      <c r="G1150" s="13">
        <f t="shared" si="72"/>
        <v>0</v>
      </c>
      <c r="H1150" s="11" t="str">
        <f t="shared" si="73"/>
        <v>ramsbutler</v>
      </c>
      <c r="I1150" s="11">
        <f t="shared" si="70"/>
        <v>0</v>
      </c>
      <c r="J1150" s="13">
        <f t="shared" si="71"/>
        <v>0</v>
      </c>
    </row>
    <row r="1151" spans="1:10" x14ac:dyDescent="0.2">
      <c r="A1151" s="14">
        <v>36530</v>
      </c>
      <c r="B1151" s="15"/>
      <c r="C1151" s="16">
        <v>9.75</v>
      </c>
      <c r="D1151" s="17" t="s">
        <v>131</v>
      </c>
      <c r="E1151" s="15" t="s">
        <v>144</v>
      </c>
      <c r="F1151" s="12">
        <f>SUMIF(Position!$B$3:$B$21,Trades!D1151,Position!$E$3:$E$21)+SUMIF(Position!$K$3:$K$20,Trades!D1151,Position!$N$3:$N$20)</f>
        <v>4.75</v>
      </c>
      <c r="G1151" s="13">
        <f t="shared" si="72"/>
        <v>0</v>
      </c>
      <c r="H1151" s="11" t="str">
        <f t="shared" si="73"/>
        <v>ramsbutler</v>
      </c>
      <c r="I1151" s="11">
        <f t="shared" si="70"/>
        <v>0</v>
      </c>
      <c r="J1151" s="13">
        <f t="shared" si="71"/>
        <v>0</v>
      </c>
    </row>
    <row r="1152" spans="1:10" x14ac:dyDescent="0.2">
      <c r="A1152" s="14">
        <v>36530</v>
      </c>
      <c r="B1152" s="15"/>
      <c r="C1152" s="16">
        <v>2.75</v>
      </c>
      <c r="D1152" s="17" t="s">
        <v>100</v>
      </c>
      <c r="E1152" s="15" t="s">
        <v>144</v>
      </c>
      <c r="F1152" s="12">
        <f>SUMIF(Position!$B$3:$B$21,Trades!D1152,Position!$E$3:$E$21)+SUMIF(Position!$K$3:$K$20,Trades!D1152,Position!$N$3:$N$20)</f>
        <v>0.7</v>
      </c>
      <c r="G1152" s="13">
        <f t="shared" si="72"/>
        <v>0</v>
      </c>
      <c r="H1152" s="11" t="str">
        <f t="shared" si="73"/>
        <v>minnesotabutler</v>
      </c>
      <c r="I1152" s="11">
        <f t="shared" si="70"/>
        <v>0</v>
      </c>
      <c r="J1152" s="13">
        <f t="shared" si="71"/>
        <v>0</v>
      </c>
    </row>
    <row r="1153" spans="1:10" x14ac:dyDescent="0.2">
      <c r="A1153" s="14">
        <v>36530</v>
      </c>
      <c r="B1153" s="15"/>
      <c r="C1153" s="16">
        <v>1.75</v>
      </c>
      <c r="D1153" s="17" t="s">
        <v>85</v>
      </c>
      <c r="E1153" s="15" t="s">
        <v>144</v>
      </c>
      <c r="F1153" s="12">
        <f>SUMIF(Position!$B$3:$B$21,Trades!D1153,Position!$E$3:$E$21)+SUMIF(Position!$K$3:$K$20,Trades!D1153,Position!$N$3:$N$20)</f>
        <v>3.25</v>
      </c>
      <c r="G1153" s="13">
        <f t="shared" si="72"/>
        <v>0</v>
      </c>
      <c r="H1153" s="11" t="str">
        <f t="shared" si="73"/>
        <v>bucksbutler</v>
      </c>
      <c r="I1153" s="11">
        <f t="shared" si="70"/>
        <v>0</v>
      </c>
      <c r="J1153" s="13">
        <f t="shared" si="71"/>
        <v>0</v>
      </c>
    </row>
    <row r="1154" spans="1:10" x14ac:dyDescent="0.2">
      <c r="A1154" s="14">
        <v>36530</v>
      </c>
      <c r="B1154" s="15"/>
      <c r="C1154" s="16">
        <v>1</v>
      </c>
      <c r="D1154" s="17" t="s">
        <v>92</v>
      </c>
      <c r="E1154" s="15" t="s">
        <v>144</v>
      </c>
      <c r="F1154" s="12">
        <f>SUMIF(Position!$B$3:$B$21,Trades!D1154,Position!$E$3:$E$21)+SUMIF(Position!$K$3:$K$20,Trades!D1154,Position!$N$3:$N$20)</f>
        <v>0.125</v>
      </c>
      <c r="G1154" s="13">
        <f t="shared" si="72"/>
        <v>0</v>
      </c>
      <c r="H1154" s="11" t="str">
        <f t="shared" si="73"/>
        <v>washingtonbutler</v>
      </c>
      <c r="I1154" s="11">
        <f t="shared" si="70"/>
        <v>0</v>
      </c>
      <c r="J1154" s="13">
        <f t="shared" si="71"/>
        <v>0</v>
      </c>
    </row>
    <row r="1155" spans="1:10" x14ac:dyDescent="0.2">
      <c r="A1155" s="14">
        <v>36530</v>
      </c>
      <c r="B1155" s="15"/>
      <c r="C1155" s="16">
        <v>0.25</v>
      </c>
      <c r="D1155" s="17" t="s">
        <v>89</v>
      </c>
      <c r="E1155" s="15" t="s">
        <v>144</v>
      </c>
      <c r="F1155" s="12">
        <f>SUMIF(Position!$B$3:$B$21,Trades!D1155,Position!$E$3:$E$21)+SUMIF(Position!$K$3:$K$20,Trades!D1155,Position!$N$3:$N$20)</f>
        <v>0</v>
      </c>
      <c r="G1155" s="13">
        <f t="shared" si="72"/>
        <v>0</v>
      </c>
      <c r="H1155" s="11" t="str">
        <f t="shared" si="73"/>
        <v>dallasbutler</v>
      </c>
      <c r="I1155" s="11">
        <f t="shared" si="70"/>
        <v>0</v>
      </c>
      <c r="J1155" s="13">
        <f t="shared" si="71"/>
        <v>0</v>
      </c>
    </row>
    <row r="1156" spans="1:10" x14ac:dyDescent="0.2">
      <c r="A1156" s="14">
        <v>36530</v>
      </c>
      <c r="B1156" s="15"/>
      <c r="C1156" s="16">
        <v>0</v>
      </c>
      <c r="D1156" s="17" t="s">
        <v>90</v>
      </c>
      <c r="E1156" s="15" t="s">
        <v>144</v>
      </c>
      <c r="F1156" s="12">
        <f>SUMIF(Position!$B$3:$B$21,Trades!D1156,Position!$E$3:$E$21)+SUMIF(Position!$K$3:$K$20,Trades!D1156,Position!$N$3:$N$20)</f>
        <v>0</v>
      </c>
      <c r="G1156" s="13">
        <f t="shared" si="72"/>
        <v>0</v>
      </c>
      <c r="H1156" s="11" t="str">
        <f t="shared" si="73"/>
        <v>detroitbutler</v>
      </c>
      <c r="I1156" s="11">
        <f t="shared" si="70"/>
        <v>0</v>
      </c>
      <c r="J1156" s="13">
        <f t="shared" si="71"/>
        <v>0</v>
      </c>
    </row>
    <row r="1157" spans="1:10" x14ac:dyDescent="0.2">
      <c r="A1157" s="14">
        <v>36530</v>
      </c>
      <c r="B1157" s="15"/>
      <c r="C1157" s="16">
        <v>10.25</v>
      </c>
      <c r="D1157" s="17" t="s">
        <v>131</v>
      </c>
      <c r="E1157" s="15" t="s">
        <v>144</v>
      </c>
      <c r="F1157" s="12">
        <f>SUMIF(Position!$B$3:$B$21,Trades!D1157,Position!$E$3:$E$21)+SUMIF(Position!$K$3:$K$20,Trades!D1157,Position!$N$3:$N$20)</f>
        <v>4.75</v>
      </c>
      <c r="G1157" s="13">
        <f t="shared" si="72"/>
        <v>0</v>
      </c>
      <c r="H1157" s="11" t="str">
        <f t="shared" si="73"/>
        <v>ramsbutler</v>
      </c>
      <c r="I1157" s="11">
        <f t="shared" si="70"/>
        <v>0</v>
      </c>
      <c r="J1157" s="13">
        <f t="shared" si="71"/>
        <v>0</v>
      </c>
    </row>
    <row r="1158" spans="1:10" x14ac:dyDescent="0.2">
      <c r="A1158" s="14">
        <v>36530</v>
      </c>
      <c r="B1158" s="15"/>
      <c r="C1158" s="16">
        <v>9.75</v>
      </c>
      <c r="D1158" s="17" t="s">
        <v>131</v>
      </c>
      <c r="E1158" s="15" t="s">
        <v>93</v>
      </c>
      <c r="F1158" s="12">
        <f>SUMIF(Position!$B$3:$B$21,Trades!D1158,Position!$E$3:$E$21)+SUMIF(Position!$K$3:$K$20,Trades!D1158,Position!$N$3:$N$20)</f>
        <v>4.75</v>
      </c>
      <c r="G1158" s="13">
        <f t="shared" si="72"/>
        <v>0</v>
      </c>
      <c r="H1158" s="11" t="str">
        <f t="shared" si="73"/>
        <v>ramsbuss</v>
      </c>
      <c r="I1158" s="11">
        <f t="shared" si="70"/>
        <v>0</v>
      </c>
      <c r="J1158" s="13">
        <f t="shared" si="71"/>
        <v>0</v>
      </c>
    </row>
    <row r="1159" spans="1:10" x14ac:dyDescent="0.2">
      <c r="A1159" s="14">
        <v>36530</v>
      </c>
      <c r="B1159" s="15"/>
      <c r="C1159" s="16">
        <v>10.25</v>
      </c>
      <c r="D1159" s="17" t="s">
        <v>131</v>
      </c>
      <c r="E1159" s="15" t="s">
        <v>144</v>
      </c>
      <c r="F1159" s="12">
        <f>SUMIF(Position!$B$3:$B$21,Trades!D1159,Position!$E$3:$E$21)+SUMIF(Position!$K$3:$K$20,Trades!D1159,Position!$N$3:$N$20)</f>
        <v>4.75</v>
      </c>
      <c r="G1159" s="13">
        <f t="shared" si="72"/>
        <v>0</v>
      </c>
      <c r="H1159" s="11" t="str">
        <f t="shared" si="73"/>
        <v>ramsbutler</v>
      </c>
      <c r="I1159" s="11">
        <f t="shared" si="70"/>
        <v>0</v>
      </c>
      <c r="J1159" s="13">
        <f t="shared" si="71"/>
        <v>0</v>
      </c>
    </row>
    <row r="1160" spans="1:10" x14ac:dyDescent="0.2">
      <c r="A1160" s="14">
        <v>36530</v>
      </c>
      <c r="B1160" s="15"/>
      <c r="C1160" s="16">
        <v>1.2</v>
      </c>
      <c r="D1160" s="17" t="s">
        <v>92</v>
      </c>
      <c r="E1160" s="15" t="s">
        <v>138</v>
      </c>
      <c r="F1160" s="12">
        <f>SUMIF(Position!$B$3:$B$21,Trades!D1160,Position!$E$3:$E$21)+SUMIF(Position!$K$3:$K$20,Trades!D1160,Position!$N$3:$N$20)</f>
        <v>0.125</v>
      </c>
      <c r="G1160" s="13">
        <f t="shared" si="72"/>
        <v>0</v>
      </c>
      <c r="H1160" s="11" t="str">
        <f t="shared" si="73"/>
        <v>washingtonfox</v>
      </c>
      <c r="I1160" s="11">
        <f t="shared" ref="I1160:I1223" si="74">B1160*C1160</f>
        <v>0</v>
      </c>
      <c r="J1160" s="13">
        <f t="shared" si="71"/>
        <v>0</v>
      </c>
    </row>
    <row r="1161" spans="1:10" x14ac:dyDescent="0.2">
      <c r="A1161" s="14">
        <v>36530</v>
      </c>
      <c r="B1161" s="15"/>
      <c r="C1161" s="16">
        <v>3</v>
      </c>
      <c r="D1161" s="17" t="s">
        <v>100</v>
      </c>
      <c r="E1161" s="15" t="s">
        <v>147</v>
      </c>
      <c r="F1161" s="12">
        <f>SUMIF(Position!$B$3:$B$21,Trades!D1161,Position!$E$3:$E$21)+SUMIF(Position!$K$3:$K$20,Trades!D1161,Position!$N$3:$N$20)</f>
        <v>0.7</v>
      </c>
      <c r="G1161" s="13">
        <f t="shared" si="72"/>
        <v>0</v>
      </c>
      <c r="H1161" s="11" t="str">
        <f t="shared" si="73"/>
        <v>minnesotacoady</v>
      </c>
      <c r="I1161" s="11">
        <f t="shared" si="74"/>
        <v>0</v>
      </c>
      <c r="J1161" s="13">
        <f t="shared" ref="J1161:J1224" si="75">(30-C1161)*B1161</f>
        <v>0</v>
      </c>
    </row>
    <row r="1162" spans="1:10" x14ac:dyDescent="0.2">
      <c r="A1162" s="14">
        <v>36535</v>
      </c>
      <c r="B1162" s="15"/>
      <c r="C1162" s="16">
        <v>0.75</v>
      </c>
      <c r="D1162" s="17" t="s">
        <v>99</v>
      </c>
      <c r="E1162" s="15" t="s">
        <v>130</v>
      </c>
      <c r="F1162" s="12">
        <f>SUMIF(Position!$B$3:$B$21,Trades!D1162,Position!$E$3:$E$21)+SUMIF(Position!$K$3:$K$20,Trades!D1162,Position!$N$3:$N$20)</f>
        <v>1</v>
      </c>
      <c r="G1162" s="13">
        <f t="shared" ref="G1162:G1225" si="76">(F1162-C1162)*B1162</f>
        <v>0</v>
      </c>
      <c r="H1162" s="11" t="str">
        <f t="shared" ref="H1162:H1225" si="77">D1162&amp;E1162</f>
        <v>miamirafal</v>
      </c>
      <c r="I1162" s="11">
        <f t="shared" si="74"/>
        <v>0</v>
      </c>
      <c r="J1162" s="13">
        <f t="shared" si="75"/>
        <v>0</v>
      </c>
    </row>
    <row r="1163" spans="1:10" x14ac:dyDescent="0.2">
      <c r="A1163" s="14">
        <v>36535</v>
      </c>
      <c r="B1163" s="15"/>
      <c r="C1163" s="16">
        <v>3.25</v>
      </c>
      <c r="D1163" s="17" t="s">
        <v>112</v>
      </c>
      <c r="E1163" s="15" t="s">
        <v>123</v>
      </c>
      <c r="F1163" s="12">
        <f>SUMIF(Position!$B$3:$B$21,Trades!D1163,Position!$E$3:$E$21)+SUMIF(Position!$K$3:$K$20,Trades!D1163,Position!$N$3:$N$20)</f>
        <v>1.625</v>
      </c>
      <c r="G1163" s="13">
        <f t="shared" si="76"/>
        <v>0</v>
      </c>
      <c r="H1163" s="11" t="str">
        <f t="shared" si="77"/>
        <v>tennesseemiked</v>
      </c>
      <c r="I1163" s="11">
        <f t="shared" si="74"/>
        <v>0</v>
      </c>
      <c r="J1163" s="13">
        <f t="shared" si="75"/>
        <v>0</v>
      </c>
    </row>
    <row r="1164" spans="1:10" x14ac:dyDescent="0.2">
      <c r="A1164" s="14">
        <v>36535</v>
      </c>
      <c r="B1164" s="15"/>
      <c r="C1164" s="16">
        <v>2.25</v>
      </c>
      <c r="D1164" s="17" t="s">
        <v>85</v>
      </c>
      <c r="E1164" s="15" t="s">
        <v>123</v>
      </c>
      <c r="F1164" s="12">
        <f>SUMIF(Position!$B$3:$B$21,Trades!D1164,Position!$E$3:$E$21)+SUMIF(Position!$K$3:$K$20,Trades!D1164,Position!$N$3:$N$20)</f>
        <v>3.25</v>
      </c>
      <c r="G1164" s="13">
        <f t="shared" si="76"/>
        <v>0</v>
      </c>
      <c r="H1164" s="11" t="str">
        <f t="shared" si="77"/>
        <v>bucksmiked</v>
      </c>
      <c r="I1164" s="11">
        <f t="shared" si="74"/>
        <v>0</v>
      </c>
      <c r="J1164" s="13">
        <f t="shared" si="75"/>
        <v>0</v>
      </c>
    </row>
    <row r="1165" spans="1:10" x14ac:dyDescent="0.2">
      <c r="A1165" s="14">
        <v>36535</v>
      </c>
      <c r="B1165" s="15"/>
      <c r="C1165" s="16">
        <v>9.5</v>
      </c>
      <c r="D1165" s="17" t="s">
        <v>131</v>
      </c>
      <c r="E1165" s="15" t="s">
        <v>136</v>
      </c>
      <c r="F1165" s="12">
        <f>SUMIF(Position!$B$3:$B$21,Trades!D1165,Position!$E$3:$E$21)+SUMIF(Position!$K$3:$K$20,Trades!D1165,Position!$N$3:$N$20)</f>
        <v>4.75</v>
      </c>
      <c r="G1165" s="13">
        <f t="shared" si="76"/>
        <v>0</v>
      </c>
      <c r="H1165" s="11" t="str">
        <f t="shared" si="77"/>
        <v>ramsrandy</v>
      </c>
      <c r="I1165" s="11">
        <f t="shared" si="74"/>
        <v>0</v>
      </c>
      <c r="J1165" s="13">
        <f t="shared" si="75"/>
        <v>0</v>
      </c>
    </row>
    <row r="1166" spans="1:10" x14ac:dyDescent="0.2">
      <c r="A1166" s="14">
        <v>36535</v>
      </c>
      <c r="B1166" s="15"/>
      <c r="C1166" s="16">
        <v>9.5</v>
      </c>
      <c r="D1166" s="17" t="s">
        <v>131</v>
      </c>
      <c r="E1166" s="15" t="s">
        <v>96</v>
      </c>
      <c r="F1166" s="12">
        <f>SUMIF(Position!$B$3:$B$21,Trades!D1166,Position!$E$3:$E$21)+SUMIF(Position!$K$3:$K$20,Trades!D1166,Position!$N$3:$N$20)</f>
        <v>4.75</v>
      </c>
      <c r="G1166" s="13">
        <f t="shared" si="76"/>
        <v>0</v>
      </c>
      <c r="H1166" s="11" t="str">
        <f t="shared" si="77"/>
        <v>ramsjavier</v>
      </c>
      <c r="I1166" s="11">
        <f t="shared" si="74"/>
        <v>0</v>
      </c>
      <c r="J1166" s="13">
        <f t="shared" si="75"/>
        <v>0</v>
      </c>
    </row>
    <row r="1167" spans="1:10" x14ac:dyDescent="0.2">
      <c r="A1167" s="14">
        <v>36535</v>
      </c>
      <c r="B1167" s="15"/>
      <c r="C1167" s="16">
        <v>3.25</v>
      </c>
      <c r="D1167" s="17" t="s">
        <v>112</v>
      </c>
      <c r="E1167" s="15" t="s">
        <v>126</v>
      </c>
      <c r="F1167" s="12">
        <f>SUMIF(Position!$B$3:$B$21,Trades!D1167,Position!$E$3:$E$21)+SUMIF(Position!$K$3:$K$20,Trades!D1167,Position!$N$3:$N$20)</f>
        <v>1.625</v>
      </c>
      <c r="G1167" s="13">
        <f t="shared" si="76"/>
        <v>0</v>
      </c>
      <c r="H1167" s="11" t="str">
        <f t="shared" si="77"/>
        <v>tennesseecuocci</v>
      </c>
      <c r="I1167" s="11">
        <f t="shared" si="74"/>
        <v>0</v>
      </c>
      <c r="J1167" s="13">
        <f t="shared" si="75"/>
        <v>0</v>
      </c>
    </row>
    <row r="1168" spans="1:10" x14ac:dyDescent="0.2">
      <c r="A1168" s="14">
        <v>36535</v>
      </c>
      <c r="B1168" s="15"/>
      <c r="C1168" s="16">
        <v>3.25</v>
      </c>
      <c r="D1168" s="17" t="s">
        <v>112</v>
      </c>
      <c r="E1168" s="15" t="s">
        <v>78</v>
      </c>
      <c r="F1168" s="12">
        <f>SUMIF(Position!$B$3:$B$21,Trades!D1168,Position!$E$3:$E$21)+SUMIF(Position!$K$3:$K$20,Trades!D1168,Position!$N$3:$N$20)</f>
        <v>1.625</v>
      </c>
      <c r="G1168" s="13">
        <f t="shared" si="76"/>
        <v>0</v>
      </c>
      <c r="H1168" s="11" t="str">
        <f t="shared" si="77"/>
        <v>tennesseepb</v>
      </c>
      <c r="I1168" s="11">
        <f t="shared" si="74"/>
        <v>0</v>
      </c>
      <c r="J1168" s="13">
        <f t="shared" si="75"/>
        <v>0</v>
      </c>
    </row>
    <row r="1169" spans="1:10" x14ac:dyDescent="0.2">
      <c r="A1169" s="14">
        <v>36535</v>
      </c>
      <c r="B1169" s="15"/>
      <c r="C1169" s="16">
        <v>5.75</v>
      </c>
      <c r="D1169" s="17" t="s">
        <v>97</v>
      </c>
      <c r="E1169" s="15" t="s">
        <v>126</v>
      </c>
      <c r="F1169" s="12">
        <f>SUMIF(Position!$B$3:$B$21,Trades!D1169,Position!$E$3:$E$21)+SUMIF(Position!$K$3:$K$20,Trades!D1169,Position!$N$3:$N$20)</f>
        <v>2.75</v>
      </c>
      <c r="G1169" s="13">
        <f t="shared" si="76"/>
        <v>0</v>
      </c>
      <c r="H1169" s="11" t="str">
        <f t="shared" si="77"/>
        <v>indianapoliscuocci</v>
      </c>
      <c r="I1169" s="11">
        <f t="shared" si="74"/>
        <v>0</v>
      </c>
      <c r="J1169" s="13">
        <f t="shared" si="75"/>
        <v>0</v>
      </c>
    </row>
    <row r="1170" spans="1:10" x14ac:dyDescent="0.2">
      <c r="A1170" s="14">
        <v>36535</v>
      </c>
      <c r="B1170" s="15"/>
      <c r="C1170" s="16">
        <v>5.25</v>
      </c>
      <c r="D1170" s="17" t="s">
        <v>98</v>
      </c>
      <c r="E1170" s="15" t="s">
        <v>144</v>
      </c>
      <c r="F1170" s="12">
        <f>SUMIF(Position!$B$3:$B$21,Trades!D1170,Position!$E$3:$E$21)+SUMIF(Position!$K$3:$K$20,Trades!D1170,Position!$N$3:$N$20)</f>
        <v>0.5</v>
      </c>
      <c r="G1170" s="13">
        <f t="shared" si="76"/>
        <v>0</v>
      </c>
      <c r="H1170" s="11" t="str">
        <f t="shared" si="77"/>
        <v>jacksonvillebutler</v>
      </c>
      <c r="I1170" s="11">
        <f t="shared" si="74"/>
        <v>0</v>
      </c>
      <c r="J1170" s="13">
        <f t="shared" si="75"/>
        <v>0</v>
      </c>
    </row>
    <row r="1171" spans="1:10" x14ac:dyDescent="0.2">
      <c r="A1171" s="14">
        <v>36535</v>
      </c>
      <c r="B1171" s="15"/>
      <c r="C1171" s="16">
        <v>1</v>
      </c>
      <c r="D1171" s="17" t="s">
        <v>92</v>
      </c>
      <c r="E1171" s="15" t="s">
        <v>138</v>
      </c>
      <c r="F1171" s="12">
        <f>SUMIF(Position!$B$3:$B$21,Trades!D1171,Position!$E$3:$E$21)+SUMIF(Position!$K$3:$K$20,Trades!D1171,Position!$N$3:$N$20)</f>
        <v>0.125</v>
      </c>
      <c r="G1171" s="13">
        <f t="shared" si="76"/>
        <v>0</v>
      </c>
      <c r="H1171" s="11" t="str">
        <f t="shared" si="77"/>
        <v>washingtonfox</v>
      </c>
      <c r="I1171" s="11">
        <f t="shared" si="74"/>
        <v>0</v>
      </c>
      <c r="J1171" s="13">
        <f t="shared" si="75"/>
        <v>0</v>
      </c>
    </row>
    <row r="1172" spans="1:10" x14ac:dyDescent="0.2">
      <c r="A1172" s="14">
        <v>36537</v>
      </c>
      <c r="B1172" s="15"/>
      <c r="C1172" s="16">
        <v>5.25</v>
      </c>
      <c r="D1172" s="17" t="s">
        <v>97</v>
      </c>
      <c r="E1172" s="15" t="s">
        <v>130</v>
      </c>
      <c r="F1172" s="12">
        <f>SUMIF(Position!$B$3:$B$21,Trades!D1172,Position!$E$3:$E$21)+SUMIF(Position!$K$3:$K$20,Trades!D1172,Position!$N$3:$N$20)</f>
        <v>2.75</v>
      </c>
      <c r="G1172" s="13">
        <f t="shared" si="76"/>
        <v>0</v>
      </c>
      <c r="H1172" s="11" t="str">
        <f t="shared" si="77"/>
        <v>indianapolisrafal</v>
      </c>
      <c r="I1172" s="11">
        <f t="shared" si="74"/>
        <v>0</v>
      </c>
      <c r="J1172" s="13">
        <f t="shared" si="75"/>
        <v>0</v>
      </c>
    </row>
    <row r="1173" spans="1:10" x14ac:dyDescent="0.2">
      <c r="A1173" s="14">
        <v>36537</v>
      </c>
      <c r="B1173" s="15"/>
      <c r="C1173" s="16">
        <v>0</v>
      </c>
      <c r="D1173" s="17">
        <v>0</v>
      </c>
      <c r="E1173" s="15">
        <v>0</v>
      </c>
      <c r="F1173" s="12">
        <f>SUMIF(Position!$B$3:$B$21,Trades!D1173,Position!$E$3:$E$21)+SUMIF(Position!$K$3:$K$20,Trades!D1173,Position!$N$3:$N$20)</f>
        <v>0</v>
      </c>
      <c r="G1173" s="13">
        <f t="shared" si="76"/>
        <v>0</v>
      </c>
      <c r="H1173" s="11" t="str">
        <f t="shared" si="77"/>
        <v>00</v>
      </c>
      <c r="I1173" s="11">
        <f t="shared" si="74"/>
        <v>0</v>
      </c>
      <c r="J1173" s="13">
        <f t="shared" si="75"/>
        <v>0</v>
      </c>
    </row>
    <row r="1174" spans="1:10" x14ac:dyDescent="0.2">
      <c r="A1174" s="14">
        <v>36537</v>
      </c>
      <c r="B1174" s="15"/>
      <c r="C1174" s="16">
        <v>10</v>
      </c>
      <c r="D1174" s="120" t="s">
        <v>131</v>
      </c>
      <c r="E1174" s="15" t="s">
        <v>127</v>
      </c>
      <c r="F1174" s="12">
        <f>SUMIF(Position!$B$3:$B$21,Trades!D1174,Position!$E$3:$E$21)+SUMIF(Position!$K$3:$K$20,Trades!D1174,Position!$N$3:$N$20)</f>
        <v>4.75</v>
      </c>
      <c r="G1174" s="13">
        <f t="shared" si="76"/>
        <v>0</v>
      </c>
      <c r="H1174" s="11" t="str">
        <f t="shared" si="77"/>
        <v>ramsbp</v>
      </c>
      <c r="I1174" s="11">
        <f t="shared" si="74"/>
        <v>0</v>
      </c>
      <c r="J1174" s="13">
        <f t="shared" si="75"/>
        <v>0</v>
      </c>
    </row>
    <row r="1175" spans="1:10" x14ac:dyDescent="0.2">
      <c r="A1175" s="14">
        <v>36537</v>
      </c>
      <c r="B1175" s="15"/>
      <c r="C1175" s="16">
        <v>1</v>
      </c>
      <c r="D1175" s="157" t="s">
        <v>92</v>
      </c>
      <c r="E1175" s="15" t="s">
        <v>127</v>
      </c>
      <c r="F1175" s="12">
        <f>SUMIF(Position!$B$3:$B$21,Trades!D1175,Position!$E$3:$E$21)+SUMIF(Position!$K$3:$K$20,Trades!D1175,Position!$N$3:$N$20)</f>
        <v>0.125</v>
      </c>
      <c r="G1175" s="13">
        <f t="shared" si="76"/>
        <v>0</v>
      </c>
      <c r="H1175" s="11" t="str">
        <f t="shared" si="77"/>
        <v>washingtonbp</v>
      </c>
      <c r="I1175" s="11">
        <f t="shared" si="74"/>
        <v>0</v>
      </c>
      <c r="J1175" s="13">
        <f t="shared" si="75"/>
        <v>0</v>
      </c>
    </row>
    <row r="1176" spans="1:10" x14ac:dyDescent="0.2">
      <c r="A1176" s="14">
        <v>36537</v>
      </c>
      <c r="B1176" s="15"/>
      <c r="C1176" s="16">
        <v>5.25</v>
      </c>
      <c r="D1176" s="17" t="s">
        <v>97</v>
      </c>
      <c r="E1176" s="15" t="s">
        <v>127</v>
      </c>
      <c r="F1176" s="12">
        <f>SUMIF(Position!$B$3:$B$21,Trades!D1176,Position!$E$3:$E$21)+SUMIF(Position!$K$3:$K$20,Trades!D1176,Position!$N$3:$N$20)</f>
        <v>2.75</v>
      </c>
      <c r="G1176" s="13">
        <f t="shared" si="76"/>
        <v>0</v>
      </c>
      <c r="H1176" s="11" t="str">
        <f t="shared" si="77"/>
        <v>indianapolisbp</v>
      </c>
      <c r="I1176" s="11">
        <f t="shared" si="74"/>
        <v>0</v>
      </c>
      <c r="J1176" s="13">
        <f t="shared" si="75"/>
        <v>0</v>
      </c>
    </row>
    <row r="1177" spans="1:10" x14ac:dyDescent="0.2">
      <c r="A1177" s="14">
        <v>36538</v>
      </c>
      <c r="B1177" s="15"/>
      <c r="C1177" s="16">
        <v>5.5</v>
      </c>
      <c r="D1177" s="17" t="s">
        <v>98</v>
      </c>
      <c r="E1177" s="15" t="s">
        <v>81</v>
      </c>
      <c r="F1177" s="12">
        <f>SUMIF(Position!$B$3:$B$21,Trades!D1177,Position!$E$3:$E$21)+SUMIF(Position!$K$3:$K$20,Trades!D1177,Position!$N$3:$N$20)</f>
        <v>0.5</v>
      </c>
      <c r="G1177" s="13">
        <f t="shared" si="76"/>
        <v>0</v>
      </c>
      <c r="H1177" s="11" t="str">
        <f t="shared" si="77"/>
        <v>jacksonvilledeveny</v>
      </c>
      <c r="I1177" s="11">
        <f t="shared" si="74"/>
        <v>0</v>
      </c>
      <c r="J1177" s="13">
        <f t="shared" si="75"/>
        <v>0</v>
      </c>
    </row>
    <row r="1178" spans="1:10" x14ac:dyDescent="0.2">
      <c r="A1178" s="14">
        <v>36538</v>
      </c>
      <c r="B1178" s="15"/>
      <c r="C1178" s="16">
        <v>5.5</v>
      </c>
      <c r="D1178" s="17" t="s">
        <v>97</v>
      </c>
      <c r="E1178" s="15" t="s">
        <v>81</v>
      </c>
      <c r="F1178" s="12">
        <f>SUMIF(Position!$B$3:$B$21,Trades!D1178,Position!$E$3:$E$21)+SUMIF(Position!$K$3:$K$20,Trades!D1178,Position!$N$3:$N$20)</f>
        <v>2.75</v>
      </c>
      <c r="G1178" s="13">
        <f t="shared" si="76"/>
        <v>0</v>
      </c>
      <c r="H1178" s="11" t="str">
        <f t="shared" si="77"/>
        <v>indianapolisdeveny</v>
      </c>
      <c r="I1178" s="11">
        <f t="shared" si="74"/>
        <v>0</v>
      </c>
      <c r="J1178" s="13">
        <f t="shared" si="75"/>
        <v>0</v>
      </c>
    </row>
    <row r="1179" spans="1:10" x14ac:dyDescent="0.2">
      <c r="A1179" s="14">
        <v>36538</v>
      </c>
      <c r="B1179" s="15"/>
      <c r="C1179" s="16">
        <v>0.75</v>
      </c>
      <c r="D1179" s="17" t="s">
        <v>92</v>
      </c>
      <c r="E1179" s="15" t="s">
        <v>81</v>
      </c>
      <c r="F1179" s="12">
        <f>SUMIF(Position!$B$3:$B$21,Trades!D1179,Position!$E$3:$E$21)+SUMIF(Position!$K$3:$K$20,Trades!D1179,Position!$N$3:$N$20)</f>
        <v>0.125</v>
      </c>
      <c r="G1179" s="13">
        <f t="shared" si="76"/>
        <v>0</v>
      </c>
      <c r="H1179" s="11" t="str">
        <f t="shared" si="77"/>
        <v>washingtondeveny</v>
      </c>
      <c r="I1179" s="11">
        <f t="shared" si="74"/>
        <v>0</v>
      </c>
      <c r="J1179" s="13">
        <f t="shared" si="75"/>
        <v>0</v>
      </c>
    </row>
    <row r="1180" spans="1:10" x14ac:dyDescent="0.2">
      <c r="A1180" s="14">
        <v>36538</v>
      </c>
      <c r="B1180" s="15"/>
      <c r="C1180" s="16">
        <v>3</v>
      </c>
      <c r="D1180" s="17" t="s">
        <v>112</v>
      </c>
      <c r="E1180" s="15" t="s">
        <v>93</v>
      </c>
      <c r="F1180" s="12">
        <f>SUMIF(Position!$B$3:$B$21,Trades!D1180,Position!$E$3:$E$21)+SUMIF(Position!$K$3:$K$20,Trades!D1180,Position!$N$3:$N$20)</f>
        <v>1.625</v>
      </c>
      <c r="G1180" s="13">
        <f t="shared" si="76"/>
        <v>0</v>
      </c>
      <c r="H1180" s="11" t="str">
        <f t="shared" si="77"/>
        <v>tennesseebuss</v>
      </c>
      <c r="I1180" s="11">
        <f t="shared" si="74"/>
        <v>0</v>
      </c>
      <c r="J1180" s="13">
        <f t="shared" si="75"/>
        <v>0</v>
      </c>
    </row>
    <row r="1181" spans="1:10" x14ac:dyDescent="0.2">
      <c r="A1181" s="14">
        <v>36538</v>
      </c>
      <c r="B1181" s="15"/>
      <c r="C1181" s="16">
        <v>5.75</v>
      </c>
      <c r="D1181" s="17" t="s">
        <v>97</v>
      </c>
      <c r="E1181" s="15" t="s">
        <v>123</v>
      </c>
      <c r="F1181" s="12">
        <f>SUMIF(Position!$B$3:$B$21,Trades!D1181,Position!$E$3:$E$21)+SUMIF(Position!$K$3:$K$20,Trades!D1181,Position!$N$3:$N$20)</f>
        <v>2.75</v>
      </c>
      <c r="G1181" s="13">
        <f t="shared" si="76"/>
        <v>0</v>
      </c>
      <c r="H1181" s="11" t="str">
        <f t="shared" si="77"/>
        <v>indianapolismiked</v>
      </c>
      <c r="I1181" s="11">
        <f t="shared" si="74"/>
        <v>0</v>
      </c>
      <c r="J1181" s="13">
        <f t="shared" si="75"/>
        <v>0</v>
      </c>
    </row>
    <row r="1182" spans="1:10" x14ac:dyDescent="0.2">
      <c r="A1182" s="14">
        <v>36538</v>
      </c>
      <c r="B1182" s="15"/>
      <c r="C1182" s="16">
        <v>5.25</v>
      </c>
      <c r="D1182" s="17" t="s">
        <v>98</v>
      </c>
      <c r="E1182" s="15" t="s">
        <v>123</v>
      </c>
      <c r="F1182" s="12">
        <f>SUMIF(Position!$B$3:$B$21,Trades!D1182,Position!$E$3:$E$21)+SUMIF(Position!$K$3:$K$20,Trades!D1182,Position!$N$3:$N$20)</f>
        <v>0.5</v>
      </c>
      <c r="G1182" s="13">
        <f t="shared" si="76"/>
        <v>0</v>
      </c>
      <c r="H1182" s="11" t="str">
        <f t="shared" si="77"/>
        <v>jacksonvillemiked</v>
      </c>
      <c r="I1182" s="11">
        <f t="shared" si="74"/>
        <v>0</v>
      </c>
      <c r="J1182" s="13">
        <f t="shared" si="75"/>
        <v>0</v>
      </c>
    </row>
    <row r="1183" spans="1:10" x14ac:dyDescent="0.2">
      <c r="A1183" s="14">
        <v>36538</v>
      </c>
      <c r="B1183" s="15"/>
      <c r="C1183" s="16">
        <v>3.75</v>
      </c>
      <c r="D1183" s="17" t="s">
        <v>89</v>
      </c>
      <c r="E1183" s="15" t="s">
        <v>104</v>
      </c>
      <c r="F1183" s="12">
        <f>SUMIF(Position!$B$3:$B$21,Trades!D1183,Position!$E$3:$E$21)+SUMIF(Position!$K$3:$K$20,Trades!D1183,Position!$N$3:$N$20)</f>
        <v>0</v>
      </c>
      <c r="G1183" s="13">
        <f t="shared" si="76"/>
        <v>0</v>
      </c>
      <c r="H1183" s="11" t="str">
        <f t="shared" si="77"/>
        <v>dallassmitty</v>
      </c>
      <c r="I1183" s="11">
        <f t="shared" si="74"/>
        <v>0</v>
      </c>
      <c r="J1183" s="13">
        <f t="shared" si="75"/>
        <v>0</v>
      </c>
    </row>
    <row r="1184" spans="1:10" x14ac:dyDescent="0.2">
      <c r="A1184" s="14">
        <v>36535</v>
      </c>
      <c r="B1184" s="15"/>
      <c r="C1184" s="16">
        <v>3</v>
      </c>
      <c r="D1184" s="157" t="s">
        <v>112</v>
      </c>
      <c r="E1184" s="15" t="s">
        <v>127</v>
      </c>
      <c r="F1184" s="12">
        <v>3</v>
      </c>
      <c r="G1184" s="13">
        <f t="shared" si="76"/>
        <v>0</v>
      </c>
      <c r="H1184" s="11" t="str">
        <f t="shared" si="77"/>
        <v>tennesseebp</v>
      </c>
      <c r="I1184" s="11">
        <f t="shared" si="74"/>
        <v>0</v>
      </c>
      <c r="J1184" s="13">
        <f t="shared" si="75"/>
        <v>0</v>
      </c>
    </row>
    <row r="1185" spans="1:10" x14ac:dyDescent="0.2">
      <c r="A1185" s="14">
        <v>36535</v>
      </c>
      <c r="B1185" s="15"/>
      <c r="C1185" s="16">
        <v>2.75</v>
      </c>
      <c r="D1185" s="17" t="s">
        <v>112</v>
      </c>
      <c r="E1185" s="15" t="s">
        <v>146</v>
      </c>
      <c r="F1185" s="12">
        <v>3</v>
      </c>
      <c r="G1185" s="13">
        <f t="shared" si="76"/>
        <v>0</v>
      </c>
      <c r="H1185" s="11" t="str">
        <f t="shared" si="77"/>
        <v>tennesseedavid</v>
      </c>
      <c r="I1185" s="11">
        <f t="shared" si="74"/>
        <v>0</v>
      </c>
      <c r="J1185" s="13">
        <f t="shared" si="75"/>
        <v>0</v>
      </c>
    </row>
    <row r="1186" spans="1:10" x14ac:dyDescent="0.2">
      <c r="A1186" s="14">
        <v>36534</v>
      </c>
      <c r="B1186" s="15"/>
      <c r="C1186" s="16">
        <v>1.1000000000000001</v>
      </c>
      <c r="D1186" s="17" t="s">
        <v>107</v>
      </c>
      <c r="E1186" s="15" t="s">
        <v>96</v>
      </c>
      <c r="F1186" s="12">
        <f>SUMIF(Position!$B$3:$B$21,Trades!D1186,Position!$E$3:$E$21)+SUMIF(Position!$K$3:$K$20,Trades!D1186,Position!$N$3:$N$20)</f>
        <v>0</v>
      </c>
      <c r="G1186" s="13">
        <f t="shared" si="76"/>
        <v>0</v>
      </c>
      <c r="H1186" s="11" t="str">
        <f t="shared" si="77"/>
        <v>buffalojavier</v>
      </c>
      <c r="I1186" s="11">
        <f t="shared" si="74"/>
        <v>0</v>
      </c>
      <c r="J1186" s="13">
        <f t="shared" si="75"/>
        <v>0</v>
      </c>
    </row>
    <row r="1187" spans="1:10" x14ac:dyDescent="0.2">
      <c r="A1187" s="14">
        <v>36534</v>
      </c>
      <c r="B1187" s="15"/>
      <c r="C1187" s="16">
        <v>0</v>
      </c>
      <c r="D1187" s="157" t="s">
        <v>107</v>
      </c>
      <c r="E1187" s="15" t="s">
        <v>127</v>
      </c>
      <c r="F1187" s="12">
        <f>SUMIF(Position!$B$3:$B$21,Trades!D1187,Position!$E$3:$E$21)+SUMIF(Position!$K$3:$K$20,Trades!D1187,Position!$N$3:$N$20)</f>
        <v>0</v>
      </c>
      <c r="G1187" s="13">
        <f t="shared" si="76"/>
        <v>0</v>
      </c>
      <c r="H1187" s="11" t="str">
        <f t="shared" si="77"/>
        <v>buffalobp</v>
      </c>
      <c r="I1187" s="11">
        <f t="shared" si="74"/>
        <v>0</v>
      </c>
      <c r="J1187" s="13">
        <f t="shared" si="75"/>
        <v>0</v>
      </c>
    </row>
    <row r="1188" spans="1:10" x14ac:dyDescent="0.2">
      <c r="A1188" s="14">
        <v>36534</v>
      </c>
      <c r="B1188" s="15"/>
      <c r="C1188" s="16">
        <v>2.6</v>
      </c>
      <c r="D1188" s="17" t="s">
        <v>112</v>
      </c>
      <c r="E1188" s="15" t="s">
        <v>93</v>
      </c>
      <c r="F1188" s="12">
        <f>SUMIF(Position!$B$3:$B$21,Trades!D1188,Position!$E$3:$E$21)+SUMIF(Position!$K$3:$K$20,Trades!D1188,Position!$N$3:$N$20)</f>
        <v>1.625</v>
      </c>
      <c r="G1188" s="13">
        <f t="shared" si="76"/>
        <v>0</v>
      </c>
      <c r="H1188" s="11" t="str">
        <f t="shared" si="77"/>
        <v>tennesseebuss</v>
      </c>
      <c r="I1188" s="11">
        <f t="shared" si="74"/>
        <v>0</v>
      </c>
      <c r="J1188" s="13">
        <f t="shared" si="75"/>
        <v>0</v>
      </c>
    </row>
    <row r="1189" spans="1:10" x14ac:dyDescent="0.2">
      <c r="A1189" s="14">
        <v>36534</v>
      </c>
      <c r="B1189" s="15"/>
      <c r="C1189" s="16">
        <v>0.25</v>
      </c>
      <c r="D1189" s="17" t="s">
        <v>112</v>
      </c>
      <c r="E1189" s="15" t="s">
        <v>96</v>
      </c>
      <c r="F1189" s="12">
        <f>SUMIF(Position!$B$3:$B$21,Trades!D1189,Position!$E$3:$E$21)+SUMIF(Position!$K$3:$K$20,Trades!D1189,Position!$N$3:$N$20)</f>
        <v>1.625</v>
      </c>
      <c r="G1189" s="13">
        <f t="shared" si="76"/>
        <v>0</v>
      </c>
      <c r="H1189" s="11" t="str">
        <f t="shared" si="77"/>
        <v>tennesseejavier</v>
      </c>
      <c r="I1189" s="11">
        <f t="shared" si="74"/>
        <v>0</v>
      </c>
      <c r="J1189" s="13">
        <f t="shared" si="75"/>
        <v>0</v>
      </c>
    </row>
    <row r="1190" spans="1:10" x14ac:dyDescent="0.2">
      <c r="A1190" s="14">
        <v>36534</v>
      </c>
      <c r="B1190" s="15"/>
      <c r="C1190" s="16">
        <v>0.5</v>
      </c>
      <c r="D1190" s="17" t="s">
        <v>107</v>
      </c>
      <c r="E1190" s="15" t="s">
        <v>83</v>
      </c>
      <c r="F1190" s="12">
        <f>SUMIF(Position!$B$3:$B$21,Trades!D1190,Position!$E$3:$E$21)+SUMIF(Position!$K$3:$K$20,Trades!D1190,Position!$N$3:$N$20)</f>
        <v>0</v>
      </c>
      <c r="G1190" s="13">
        <f t="shared" si="76"/>
        <v>0</v>
      </c>
      <c r="H1190" s="11" t="str">
        <f t="shared" si="77"/>
        <v>buffalodud</v>
      </c>
      <c r="I1190" s="11">
        <f t="shared" si="74"/>
        <v>0</v>
      </c>
      <c r="J1190" s="13">
        <f t="shared" si="75"/>
        <v>0</v>
      </c>
    </row>
    <row r="1191" spans="1:10" x14ac:dyDescent="0.2">
      <c r="A1191" s="14">
        <v>36534</v>
      </c>
      <c r="B1191" s="15"/>
      <c r="C1191" s="16">
        <v>0.6</v>
      </c>
      <c r="D1191" s="17" t="s">
        <v>107</v>
      </c>
      <c r="E1191" s="15" t="s">
        <v>83</v>
      </c>
      <c r="F1191" s="12">
        <f>SUMIF(Position!$B$3:$B$21,Trades!D1191,Position!$E$3:$E$21)+SUMIF(Position!$K$3:$K$20,Trades!D1191,Position!$N$3:$N$20)</f>
        <v>0</v>
      </c>
      <c r="G1191" s="13">
        <f t="shared" si="76"/>
        <v>0</v>
      </c>
      <c r="H1191" s="11" t="str">
        <f t="shared" si="77"/>
        <v>buffalodud</v>
      </c>
      <c r="I1191" s="11">
        <f t="shared" si="74"/>
        <v>0</v>
      </c>
      <c r="J1191" s="13">
        <f t="shared" si="75"/>
        <v>0</v>
      </c>
    </row>
    <row r="1192" spans="1:10" x14ac:dyDescent="0.2">
      <c r="A1192" s="14">
        <v>36534</v>
      </c>
      <c r="B1192" s="15"/>
      <c r="C1192" s="16">
        <v>3.25</v>
      </c>
      <c r="D1192" s="17" t="s">
        <v>100</v>
      </c>
      <c r="E1192" s="15" t="s">
        <v>96</v>
      </c>
      <c r="F1192" s="12">
        <f>SUMIF(Position!$B$3:$B$21,Trades!D1192,Position!$E$3:$E$21)+SUMIF(Position!$K$3:$K$20,Trades!D1192,Position!$N$3:$N$20)</f>
        <v>0.7</v>
      </c>
      <c r="G1192" s="13">
        <f t="shared" si="76"/>
        <v>0</v>
      </c>
      <c r="H1192" s="11" t="str">
        <f t="shared" si="77"/>
        <v>minnesotajavier</v>
      </c>
      <c r="I1192" s="11">
        <f t="shared" si="74"/>
        <v>0</v>
      </c>
      <c r="J1192" s="13">
        <f t="shared" si="75"/>
        <v>0</v>
      </c>
    </row>
    <row r="1193" spans="1:10" x14ac:dyDescent="0.2">
      <c r="A1193" s="14">
        <v>36534</v>
      </c>
      <c r="B1193" s="15"/>
      <c r="C1193" s="16">
        <v>0.8</v>
      </c>
      <c r="D1193" s="17" t="s">
        <v>92</v>
      </c>
      <c r="E1193" s="15" t="s">
        <v>96</v>
      </c>
      <c r="F1193" s="12">
        <f>SUMIF(Position!$B$3:$B$21,Trades!D1193,Position!$E$3:$E$21)+SUMIF(Position!$K$3:$K$20,Trades!D1193,Position!$N$3:$N$20)</f>
        <v>0.125</v>
      </c>
      <c r="G1193" s="13">
        <f t="shared" si="76"/>
        <v>0</v>
      </c>
      <c r="H1193" s="11" t="str">
        <f t="shared" si="77"/>
        <v>washingtonjavier</v>
      </c>
      <c r="I1193" s="11">
        <f t="shared" si="74"/>
        <v>0</v>
      </c>
      <c r="J1193" s="13">
        <f t="shared" si="75"/>
        <v>0</v>
      </c>
    </row>
    <row r="1194" spans="1:10" x14ac:dyDescent="0.2">
      <c r="A1194" s="14">
        <v>36538</v>
      </c>
      <c r="B1194" s="15"/>
      <c r="C1194" s="16">
        <v>2.25</v>
      </c>
      <c r="D1194" s="17" t="s">
        <v>85</v>
      </c>
      <c r="E1194" s="15" t="s">
        <v>126</v>
      </c>
      <c r="F1194" s="12">
        <f>SUMIF(Position!$B$3:$B$21,Trades!D1194,Position!$E$3:$E$21)+SUMIF(Position!$K$3:$K$20,Trades!D1194,Position!$N$3:$N$20)</f>
        <v>3.25</v>
      </c>
      <c r="G1194" s="13">
        <f t="shared" si="76"/>
        <v>0</v>
      </c>
      <c r="H1194" s="11" t="str">
        <f t="shared" si="77"/>
        <v>buckscuocci</v>
      </c>
      <c r="I1194" s="11">
        <f t="shared" si="74"/>
        <v>0</v>
      </c>
      <c r="J1194" s="13">
        <f t="shared" si="75"/>
        <v>0</v>
      </c>
    </row>
    <row r="1195" spans="1:10" x14ac:dyDescent="0.2">
      <c r="A1195" s="14">
        <v>36541</v>
      </c>
      <c r="B1195" s="15"/>
      <c r="C1195" s="16">
        <v>10</v>
      </c>
      <c r="D1195" s="120" t="s">
        <v>131</v>
      </c>
      <c r="E1195" s="15" t="s">
        <v>127</v>
      </c>
      <c r="F1195" s="12">
        <f>SUMIF(Position!$B$3:$B$21,Trades!D1195,Position!$E$3:$E$21)+SUMIF(Position!$K$3:$K$20,Trades!D1195,Position!$N$3:$N$20)</f>
        <v>4.75</v>
      </c>
      <c r="G1195" s="13">
        <f t="shared" si="76"/>
        <v>0</v>
      </c>
      <c r="H1195" s="11" t="str">
        <f t="shared" si="77"/>
        <v>ramsbp</v>
      </c>
      <c r="I1195" s="11">
        <f t="shared" si="74"/>
        <v>0</v>
      </c>
      <c r="J1195" s="13">
        <f t="shared" si="75"/>
        <v>0</v>
      </c>
    </row>
    <row r="1196" spans="1:10" x14ac:dyDescent="0.2">
      <c r="A1196" s="14">
        <v>36541</v>
      </c>
      <c r="B1196" s="15"/>
      <c r="C1196" s="16">
        <v>10</v>
      </c>
      <c r="D1196" s="17" t="s">
        <v>131</v>
      </c>
      <c r="E1196" s="15" t="s">
        <v>103</v>
      </c>
      <c r="F1196" s="12">
        <f>SUMIF(Position!$B$3:$B$21,Trades!D1196,Position!$E$3:$E$21)+SUMIF(Position!$K$3:$K$20,Trades!D1196,Position!$N$3:$N$20)</f>
        <v>4.75</v>
      </c>
      <c r="G1196" s="13">
        <f t="shared" si="76"/>
        <v>0</v>
      </c>
      <c r="H1196" s="11" t="str">
        <f t="shared" si="77"/>
        <v>ramsfeely</v>
      </c>
      <c r="I1196" s="11">
        <f t="shared" si="74"/>
        <v>0</v>
      </c>
      <c r="J1196" s="13">
        <f t="shared" si="75"/>
        <v>0</v>
      </c>
    </row>
    <row r="1197" spans="1:10" x14ac:dyDescent="0.2">
      <c r="A1197" s="14">
        <v>36541</v>
      </c>
      <c r="B1197" s="15"/>
      <c r="C1197" s="16">
        <v>3.5</v>
      </c>
      <c r="D1197" s="17" t="s">
        <v>100</v>
      </c>
      <c r="E1197" s="15" t="s">
        <v>103</v>
      </c>
      <c r="F1197" s="12">
        <f>SUMIF(Position!$B$3:$B$21,Trades!D1197,Position!$E$3:$E$21)+SUMIF(Position!$K$3:$K$20,Trades!D1197,Position!$N$3:$N$20)</f>
        <v>0.7</v>
      </c>
      <c r="G1197" s="13">
        <f t="shared" si="76"/>
        <v>0</v>
      </c>
      <c r="H1197" s="11" t="str">
        <f t="shared" si="77"/>
        <v>minnesotafeely</v>
      </c>
      <c r="I1197" s="11">
        <f t="shared" si="74"/>
        <v>0</v>
      </c>
      <c r="J1197" s="13">
        <f t="shared" si="75"/>
        <v>0</v>
      </c>
    </row>
    <row r="1198" spans="1:10" x14ac:dyDescent="0.2">
      <c r="A1198" s="14">
        <v>36541</v>
      </c>
      <c r="B1198" s="15"/>
      <c r="C1198" s="16">
        <v>0</v>
      </c>
      <c r="D1198" s="17" t="s">
        <v>131</v>
      </c>
      <c r="E1198" s="15" t="s">
        <v>96</v>
      </c>
      <c r="F1198" s="12">
        <f>SUMIF(Position!$B$3:$B$21,Trades!D1198,Position!$E$3:$E$21)+SUMIF(Position!$K$3:$K$20,Trades!D1198,Position!$N$3:$N$20)</f>
        <v>4.75</v>
      </c>
      <c r="G1198" s="13">
        <f t="shared" si="76"/>
        <v>0</v>
      </c>
      <c r="H1198" s="11" t="str">
        <f t="shared" si="77"/>
        <v>ramsjavier</v>
      </c>
      <c r="I1198" s="11">
        <f t="shared" si="74"/>
        <v>0</v>
      </c>
      <c r="J1198" s="13">
        <f t="shared" si="75"/>
        <v>0</v>
      </c>
    </row>
    <row r="1199" spans="1:10" x14ac:dyDescent="0.2">
      <c r="A1199" s="14">
        <v>36541</v>
      </c>
      <c r="B1199" s="15"/>
      <c r="C1199" s="16">
        <v>0</v>
      </c>
      <c r="D1199" s="17" t="s">
        <v>131</v>
      </c>
      <c r="E1199" s="15" t="s">
        <v>96</v>
      </c>
      <c r="F1199" s="12">
        <f>SUMIF(Position!$B$3:$B$21,Trades!D1199,Position!$E$3:$E$21)+SUMIF(Position!$K$3:$K$20,Trades!D1199,Position!$N$3:$N$20)</f>
        <v>4.75</v>
      </c>
      <c r="G1199" s="13">
        <f t="shared" si="76"/>
        <v>0</v>
      </c>
      <c r="H1199" s="11" t="str">
        <f t="shared" si="77"/>
        <v>ramsjavier</v>
      </c>
      <c r="I1199" s="11">
        <f t="shared" si="74"/>
        <v>0</v>
      </c>
      <c r="J1199" s="13">
        <f t="shared" si="75"/>
        <v>0</v>
      </c>
    </row>
    <row r="1200" spans="1:10" x14ac:dyDescent="0.2">
      <c r="A1200" s="14">
        <v>36541</v>
      </c>
      <c r="B1200" s="15"/>
      <c r="C1200" s="16">
        <v>15</v>
      </c>
      <c r="D1200" s="120" t="s">
        <v>131</v>
      </c>
      <c r="E1200" s="15" t="s">
        <v>127</v>
      </c>
      <c r="F1200" s="12">
        <f>SUMIF(Position!$B$3:$B$21,Trades!D1200,Position!$E$3:$E$21)+SUMIF(Position!$K$3:$K$20,Trades!D1200,Position!$N$3:$N$20)</f>
        <v>4.75</v>
      </c>
      <c r="G1200" s="13">
        <f t="shared" si="76"/>
        <v>0</v>
      </c>
      <c r="H1200" s="11" t="str">
        <f t="shared" si="77"/>
        <v>ramsbp</v>
      </c>
      <c r="I1200" s="11">
        <f t="shared" si="74"/>
        <v>0</v>
      </c>
      <c r="J1200" s="13">
        <f t="shared" si="75"/>
        <v>0</v>
      </c>
    </row>
    <row r="1201" spans="1:10" x14ac:dyDescent="0.2">
      <c r="A1201" s="14">
        <v>36541</v>
      </c>
      <c r="B1201" s="15"/>
      <c r="C1201" s="16">
        <v>15</v>
      </c>
      <c r="D1201" s="17" t="s">
        <v>131</v>
      </c>
      <c r="E1201" s="15" t="s">
        <v>96</v>
      </c>
      <c r="F1201" s="12">
        <f>SUMIF(Position!$B$3:$B$21,Trades!D1201,Position!$E$3:$E$21)+SUMIF(Position!$K$3:$K$20,Trades!D1201,Position!$N$3:$N$20)</f>
        <v>4.75</v>
      </c>
      <c r="G1201" s="13">
        <f t="shared" si="76"/>
        <v>0</v>
      </c>
      <c r="H1201" s="11" t="str">
        <f t="shared" si="77"/>
        <v>ramsjavier</v>
      </c>
      <c r="I1201" s="11">
        <f t="shared" si="74"/>
        <v>0</v>
      </c>
      <c r="J1201" s="13">
        <f t="shared" si="75"/>
        <v>0</v>
      </c>
    </row>
    <row r="1202" spans="1:10" x14ac:dyDescent="0.2">
      <c r="A1202" s="14">
        <v>36541</v>
      </c>
      <c r="B1202" s="15"/>
      <c r="C1202" s="16">
        <v>12.5</v>
      </c>
      <c r="D1202" s="17" t="s">
        <v>131</v>
      </c>
      <c r="E1202" s="15" t="s">
        <v>96</v>
      </c>
      <c r="F1202" s="12">
        <f>SUMIF(Position!$B$3:$B$21,Trades!D1202,Position!$E$3:$E$21)+SUMIF(Position!$K$3:$K$20,Trades!D1202,Position!$N$3:$N$20)</f>
        <v>4.75</v>
      </c>
      <c r="G1202" s="13">
        <f t="shared" si="76"/>
        <v>0</v>
      </c>
      <c r="H1202" s="11" t="str">
        <f t="shared" si="77"/>
        <v>ramsjavier</v>
      </c>
      <c r="I1202" s="11">
        <f t="shared" si="74"/>
        <v>0</v>
      </c>
      <c r="J1202" s="13">
        <f t="shared" si="75"/>
        <v>0</v>
      </c>
    </row>
    <row r="1203" spans="1:10" x14ac:dyDescent="0.2">
      <c r="A1203" s="14">
        <v>36541</v>
      </c>
      <c r="B1203" s="15"/>
      <c r="C1203" s="16">
        <v>12.5</v>
      </c>
      <c r="D1203" s="120" t="s">
        <v>131</v>
      </c>
      <c r="E1203" s="15" t="s">
        <v>127</v>
      </c>
      <c r="F1203" s="12">
        <f>SUMIF(Position!$B$3:$B$21,Trades!D1203,Position!$E$3:$E$21)+SUMIF(Position!$K$3:$K$20,Trades!D1203,Position!$N$3:$N$20)</f>
        <v>4.75</v>
      </c>
      <c r="G1203" s="13">
        <f t="shared" si="76"/>
        <v>0</v>
      </c>
      <c r="H1203" s="11" t="str">
        <f t="shared" si="77"/>
        <v>ramsbp</v>
      </c>
      <c r="I1203" s="11">
        <f t="shared" si="74"/>
        <v>0</v>
      </c>
      <c r="J1203" s="13">
        <f t="shared" si="75"/>
        <v>0</v>
      </c>
    </row>
    <row r="1204" spans="1:10" x14ac:dyDescent="0.2">
      <c r="A1204" s="14">
        <v>36541</v>
      </c>
      <c r="B1204" s="15"/>
      <c r="C1204" s="16">
        <v>1</v>
      </c>
      <c r="D1204" s="17" t="s">
        <v>100</v>
      </c>
      <c r="E1204" s="15" t="s">
        <v>124</v>
      </c>
      <c r="F1204" s="12">
        <f>SUMIF(Position!$B$3:$B$21,Trades!D1204,Position!$E$3:$E$21)+SUMIF(Position!$K$3:$K$20,Trades!D1204,Position!$N$3:$N$20)</f>
        <v>0.7</v>
      </c>
      <c r="G1204" s="13">
        <f t="shared" si="76"/>
        <v>0</v>
      </c>
      <c r="H1204" s="11" t="str">
        <f t="shared" si="77"/>
        <v>minnesotajk</v>
      </c>
      <c r="I1204" s="11">
        <f t="shared" si="74"/>
        <v>0</v>
      </c>
      <c r="J1204" s="13">
        <f t="shared" si="75"/>
        <v>0</v>
      </c>
    </row>
    <row r="1205" spans="1:10" x14ac:dyDescent="0.2">
      <c r="A1205" s="14">
        <v>36541</v>
      </c>
      <c r="B1205" s="15"/>
      <c r="C1205" s="16">
        <v>0.9</v>
      </c>
      <c r="D1205" s="157" t="s">
        <v>100</v>
      </c>
      <c r="E1205" s="15" t="s">
        <v>127</v>
      </c>
      <c r="F1205" s="12">
        <f>SUMIF(Position!$B$3:$B$21,Trades!D1205,Position!$E$3:$E$21)+SUMIF(Position!$K$3:$K$20,Trades!D1205,Position!$N$3:$N$20)</f>
        <v>0.7</v>
      </c>
      <c r="G1205" s="13">
        <f t="shared" si="76"/>
        <v>0</v>
      </c>
      <c r="H1205" s="11" t="str">
        <f t="shared" si="77"/>
        <v>minnesotabp</v>
      </c>
      <c r="I1205" s="11">
        <f t="shared" si="74"/>
        <v>0</v>
      </c>
      <c r="J1205" s="13">
        <f t="shared" si="75"/>
        <v>0</v>
      </c>
    </row>
    <row r="1206" spans="1:10" x14ac:dyDescent="0.2">
      <c r="A1206" s="14">
        <v>36541</v>
      </c>
      <c r="B1206" s="15"/>
      <c r="C1206" s="16">
        <v>0.9</v>
      </c>
      <c r="D1206" s="17" t="s">
        <v>100</v>
      </c>
      <c r="E1206" s="15" t="s">
        <v>96</v>
      </c>
      <c r="F1206" s="12">
        <f>SUMIF(Position!$B$3:$B$21,Trades!D1206,Position!$E$3:$E$21)+SUMIF(Position!$K$3:$K$20,Trades!D1206,Position!$N$3:$N$20)</f>
        <v>0.7</v>
      </c>
      <c r="G1206" s="13">
        <f t="shared" si="76"/>
        <v>0</v>
      </c>
      <c r="H1206" s="11" t="str">
        <f t="shared" si="77"/>
        <v>minnesotajavier</v>
      </c>
      <c r="I1206" s="11">
        <f t="shared" si="74"/>
        <v>0</v>
      </c>
      <c r="J1206" s="13">
        <f t="shared" si="75"/>
        <v>0</v>
      </c>
    </row>
    <row r="1207" spans="1:10" x14ac:dyDescent="0.2">
      <c r="A1207" s="14">
        <v>36541</v>
      </c>
      <c r="B1207" s="15"/>
      <c r="C1207" s="16">
        <v>4.5</v>
      </c>
      <c r="D1207" s="17" t="s">
        <v>97</v>
      </c>
      <c r="E1207" s="15" t="s">
        <v>93</v>
      </c>
      <c r="F1207" s="12">
        <f>SUMIF(Position!$B$3:$B$21,Trades!D1207,Position!$E$3:$E$21)+SUMIF(Position!$K$3:$K$20,Trades!D1207,Position!$N$3:$N$20)</f>
        <v>2.75</v>
      </c>
      <c r="G1207" s="13">
        <f t="shared" si="76"/>
        <v>0</v>
      </c>
      <c r="H1207" s="11" t="str">
        <f t="shared" si="77"/>
        <v>indianapolisbuss</v>
      </c>
      <c r="I1207" s="11">
        <f t="shared" si="74"/>
        <v>0</v>
      </c>
      <c r="J1207" s="13">
        <f t="shared" si="75"/>
        <v>0</v>
      </c>
    </row>
    <row r="1208" spans="1:10" x14ac:dyDescent="0.2">
      <c r="A1208" s="14">
        <v>36541</v>
      </c>
      <c r="B1208" s="15"/>
      <c r="C1208" s="16">
        <v>4.5</v>
      </c>
      <c r="D1208" s="157" t="s">
        <v>97</v>
      </c>
      <c r="E1208" s="15" t="s">
        <v>127</v>
      </c>
      <c r="F1208" s="12">
        <f>SUMIF(Position!$B$3:$B$21,Trades!D1208,Position!$E$3:$E$21)+SUMIF(Position!$K$3:$K$20,Trades!D1208,Position!$N$3:$N$20)</f>
        <v>2.75</v>
      </c>
      <c r="G1208" s="13">
        <f t="shared" si="76"/>
        <v>0</v>
      </c>
      <c r="H1208" s="11" t="str">
        <f t="shared" si="77"/>
        <v>indianapolisbp</v>
      </c>
      <c r="I1208" s="11">
        <f t="shared" si="74"/>
        <v>0</v>
      </c>
      <c r="J1208" s="13">
        <f t="shared" si="75"/>
        <v>0</v>
      </c>
    </row>
    <row r="1209" spans="1:10" x14ac:dyDescent="0.2">
      <c r="A1209" s="14">
        <v>36541</v>
      </c>
      <c r="B1209" s="15"/>
      <c r="C1209" s="16">
        <v>5.25</v>
      </c>
      <c r="D1209" s="17" t="s">
        <v>98</v>
      </c>
      <c r="E1209" s="15" t="s">
        <v>124</v>
      </c>
      <c r="F1209" s="12">
        <f>SUMIF(Position!$B$3:$B$21,Trades!D1209,Position!$E$3:$E$21)+SUMIF(Position!$K$3:$K$20,Trades!D1209,Position!$N$3:$N$20)</f>
        <v>0.5</v>
      </c>
      <c r="G1209" s="13">
        <f t="shared" si="76"/>
        <v>0</v>
      </c>
      <c r="H1209" s="11" t="str">
        <f t="shared" si="77"/>
        <v>jacksonvillejk</v>
      </c>
      <c r="I1209" s="11">
        <f t="shared" si="74"/>
        <v>0</v>
      </c>
      <c r="J1209" s="13">
        <f t="shared" si="75"/>
        <v>0</v>
      </c>
    </row>
    <row r="1210" spans="1:10" x14ac:dyDescent="0.2">
      <c r="A1210" s="14">
        <v>36538</v>
      </c>
      <c r="B1210" s="15"/>
      <c r="C1210" s="16">
        <v>2.25</v>
      </c>
      <c r="D1210" s="17" t="s">
        <v>112</v>
      </c>
      <c r="E1210" s="15" t="s">
        <v>96</v>
      </c>
      <c r="F1210" s="12">
        <f>SUMIF(Position!$B$3:$B$21,Trades!D1210,Position!$E$3:$E$21)+SUMIF(Position!$K$3:$K$20,Trades!D1210,Position!$N$3:$N$20)</f>
        <v>1.625</v>
      </c>
      <c r="G1210" s="13">
        <f t="shared" si="76"/>
        <v>0</v>
      </c>
      <c r="H1210" s="11" t="str">
        <f t="shared" si="77"/>
        <v>tennesseejavier</v>
      </c>
      <c r="I1210" s="11">
        <f t="shared" si="74"/>
        <v>0</v>
      </c>
      <c r="J1210" s="13">
        <f t="shared" si="75"/>
        <v>0</v>
      </c>
    </row>
    <row r="1211" spans="1:10" x14ac:dyDescent="0.2">
      <c r="A1211" s="14">
        <v>36538</v>
      </c>
      <c r="B1211" s="15"/>
      <c r="C1211" s="16">
        <v>2.25</v>
      </c>
      <c r="D1211" s="17" t="s">
        <v>112</v>
      </c>
      <c r="E1211" s="15" t="s">
        <v>134</v>
      </c>
      <c r="F1211" s="12">
        <f>SUMIF(Position!$B$3:$B$21,Trades!D1211,Position!$E$3:$E$21)+SUMIF(Position!$K$3:$K$20,Trades!D1211,Position!$N$3:$N$20)</f>
        <v>1.625</v>
      </c>
      <c r="G1211" s="13">
        <f t="shared" si="76"/>
        <v>0</v>
      </c>
      <c r="H1211" s="11" t="str">
        <f t="shared" si="77"/>
        <v>tennesseeshawn</v>
      </c>
      <c r="I1211" s="11">
        <f t="shared" si="74"/>
        <v>0</v>
      </c>
      <c r="J1211" s="13">
        <f t="shared" si="75"/>
        <v>0</v>
      </c>
    </row>
    <row r="1212" spans="1:10" x14ac:dyDescent="0.2">
      <c r="A1212" s="14">
        <v>36543</v>
      </c>
      <c r="B1212" s="15"/>
      <c r="C1212" s="16">
        <v>17</v>
      </c>
      <c r="D1212" s="17" t="s">
        <v>131</v>
      </c>
      <c r="E1212" s="15" t="s">
        <v>148</v>
      </c>
      <c r="F1212" s="12">
        <f>SUMIF(Position!$B$3:$B$21,Trades!D1212,Position!$E$3:$E$21)+SUMIF(Position!$K$3:$K$20,Trades!D1212,Position!$N$3:$N$20)</f>
        <v>4.75</v>
      </c>
      <c r="G1212" s="13">
        <f t="shared" si="76"/>
        <v>0</v>
      </c>
      <c r="H1212" s="11" t="str">
        <f t="shared" si="77"/>
        <v>ramsmulvy</v>
      </c>
      <c r="I1212" s="11">
        <f t="shared" si="74"/>
        <v>0</v>
      </c>
      <c r="J1212" s="13">
        <f t="shared" si="75"/>
        <v>0</v>
      </c>
    </row>
    <row r="1213" spans="1:10" x14ac:dyDescent="0.2">
      <c r="A1213" s="14">
        <v>36543</v>
      </c>
      <c r="B1213" s="15"/>
      <c r="C1213" s="16">
        <v>1.75</v>
      </c>
      <c r="D1213" s="17" t="s">
        <v>85</v>
      </c>
      <c r="E1213" s="15" t="s">
        <v>126</v>
      </c>
      <c r="F1213" s="12">
        <f>SUMIF(Position!$B$3:$B$21,Trades!D1213,Position!$E$3:$E$21)+SUMIF(Position!$K$3:$K$20,Trades!D1213,Position!$N$3:$N$20)</f>
        <v>3.25</v>
      </c>
      <c r="G1213" s="13">
        <f t="shared" si="76"/>
        <v>0</v>
      </c>
      <c r="H1213" s="11" t="str">
        <f t="shared" si="77"/>
        <v>buckscuocci</v>
      </c>
      <c r="I1213" s="11">
        <f t="shared" si="74"/>
        <v>0</v>
      </c>
      <c r="J1213" s="13">
        <f t="shared" si="75"/>
        <v>0</v>
      </c>
    </row>
    <row r="1214" spans="1:10" x14ac:dyDescent="0.2">
      <c r="A1214" s="14">
        <v>36543</v>
      </c>
      <c r="B1214" s="15"/>
      <c r="C1214" s="16">
        <v>1.75</v>
      </c>
      <c r="D1214" s="17" t="s">
        <v>85</v>
      </c>
      <c r="E1214" s="15" t="s">
        <v>103</v>
      </c>
      <c r="F1214" s="12">
        <f>SUMIF(Position!$B$3:$B$21,Trades!D1214,Position!$E$3:$E$21)+SUMIF(Position!$K$3:$K$20,Trades!D1214,Position!$N$3:$N$20)</f>
        <v>3.25</v>
      </c>
      <c r="G1214" s="13">
        <f t="shared" si="76"/>
        <v>0</v>
      </c>
      <c r="H1214" s="11" t="str">
        <f t="shared" si="77"/>
        <v>bucksfeely</v>
      </c>
      <c r="I1214" s="11">
        <f t="shared" si="74"/>
        <v>0</v>
      </c>
      <c r="J1214" s="13">
        <f t="shared" si="75"/>
        <v>0</v>
      </c>
    </row>
    <row r="1215" spans="1:10" x14ac:dyDescent="0.2">
      <c r="A1215" s="14">
        <v>36543</v>
      </c>
      <c r="B1215" s="15"/>
      <c r="C1215" s="16">
        <v>2</v>
      </c>
      <c r="D1215" s="17" t="s">
        <v>85</v>
      </c>
      <c r="E1215" s="15" t="s">
        <v>126</v>
      </c>
      <c r="F1215" s="12">
        <f>SUMIF(Position!$B$3:$B$21,Trades!D1215,Position!$E$3:$E$21)+SUMIF(Position!$K$3:$K$20,Trades!D1215,Position!$N$3:$N$20)</f>
        <v>3.25</v>
      </c>
      <c r="G1215" s="13">
        <f t="shared" si="76"/>
        <v>0</v>
      </c>
      <c r="H1215" s="11" t="str">
        <f t="shared" si="77"/>
        <v>buckscuocci</v>
      </c>
      <c r="I1215" s="11">
        <f t="shared" si="74"/>
        <v>0</v>
      </c>
      <c r="J1215" s="13">
        <f t="shared" si="75"/>
        <v>0</v>
      </c>
    </row>
    <row r="1216" spans="1:10" x14ac:dyDescent="0.2">
      <c r="A1216" s="14">
        <v>36543</v>
      </c>
      <c r="B1216" s="15"/>
      <c r="C1216" s="16">
        <v>5</v>
      </c>
      <c r="D1216" s="17" t="s">
        <v>112</v>
      </c>
      <c r="E1216" s="15" t="s">
        <v>150</v>
      </c>
      <c r="F1216" s="12">
        <f>SUMIF(Position!$B$3:$B$21,Trades!D1216,Position!$E$3:$E$21)+SUMIF(Position!$K$3:$K$20,Trades!D1216,Position!$N$3:$N$20)</f>
        <v>1.625</v>
      </c>
      <c r="G1216" s="13">
        <f t="shared" si="76"/>
        <v>0</v>
      </c>
      <c r="H1216" s="11" t="str">
        <f t="shared" si="77"/>
        <v>tennesseestant</v>
      </c>
      <c r="I1216" s="11">
        <f t="shared" si="74"/>
        <v>0</v>
      </c>
      <c r="J1216" s="13">
        <f t="shared" si="75"/>
        <v>0</v>
      </c>
    </row>
    <row r="1217" spans="1:10" x14ac:dyDescent="0.2">
      <c r="A1217" s="14">
        <v>36543</v>
      </c>
      <c r="B1217" s="15"/>
      <c r="C1217" s="16">
        <v>15.5</v>
      </c>
      <c r="D1217" s="17" t="s">
        <v>131</v>
      </c>
      <c r="E1217" s="15" t="s">
        <v>136</v>
      </c>
      <c r="F1217" s="12">
        <f>SUMIF(Position!$B$3:$B$21,Trades!D1217,Position!$E$3:$E$21)+SUMIF(Position!$K$3:$K$20,Trades!D1217,Position!$N$3:$N$20)</f>
        <v>4.75</v>
      </c>
      <c r="G1217" s="13">
        <f t="shared" si="76"/>
        <v>0</v>
      </c>
      <c r="H1217" s="11" t="str">
        <f t="shared" si="77"/>
        <v>ramsrandy</v>
      </c>
      <c r="I1217" s="11">
        <f t="shared" si="74"/>
        <v>0</v>
      </c>
      <c r="J1217" s="13">
        <f t="shared" si="75"/>
        <v>0</v>
      </c>
    </row>
    <row r="1218" spans="1:10" x14ac:dyDescent="0.2">
      <c r="A1218" s="14">
        <v>36544</v>
      </c>
      <c r="B1218" s="15"/>
      <c r="C1218" s="16">
        <v>8.5</v>
      </c>
      <c r="D1218" s="17" t="s">
        <v>98</v>
      </c>
      <c r="E1218" s="15" t="s">
        <v>126</v>
      </c>
      <c r="F1218" s="12">
        <f>SUMIF(Position!$B$3:$B$21,Trades!D1218,Position!$E$3:$E$21)+SUMIF(Position!$K$3:$K$20,Trades!D1218,Position!$N$3:$N$20)</f>
        <v>0.5</v>
      </c>
      <c r="G1218" s="13">
        <f t="shared" si="76"/>
        <v>0</v>
      </c>
      <c r="H1218" s="11" t="str">
        <f t="shared" si="77"/>
        <v>jacksonvillecuocci</v>
      </c>
      <c r="I1218" s="11">
        <f t="shared" si="74"/>
        <v>0</v>
      </c>
      <c r="J1218" s="13">
        <f t="shared" si="75"/>
        <v>0</v>
      </c>
    </row>
    <row r="1219" spans="1:10" x14ac:dyDescent="0.2">
      <c r="A1219" s="14">
        <v>36544</v>
      </c>
      <c r="B1219" s="15"/>
      <c r="C1219" s="16">
        <v>4.25</v>
      </c>
      <c r="D1219" s="17" t="s">
        <v>112</v>
      </c>
      <c r="E1219" s="15" t="s">
        <v>126</v>
      </c>
      <c r="F1219" s="12">
        <f>SUMIF(Position!$B$3:$B$21,Trades!D1219,Position!$E$3:$E$21)+SUMIF(Position!$K$3:$K$20,Trades!D1219,Position!$N$3:$N$20)</f>
        <v>1.625</v>
      </c>
      <c r="G1219" s="13">
        <f t="shared" si="76"/>
        <v>0</v>
      </c>
      <c r="H1219" s="11" t="str">
        <f t="shared" si="77"/>
        <v>tennesseecuocci</v>
      </c>
      <c r="I1219" s="11">
        <f t="shared" si="74"/>
        <v>0</v>
      </c>
      <c r="J1219" s="13">
        <f t="shared" si="75"/>
        <v>0</v>
      </c>
    </row>
    <row r="1220" spans="1:10" x14ac:dyDescent="0.2">
      <c r="A1220" s="14">
        <v>36544</v>
      </c>
      <c r="B1220" s="15"/>
      <c r="C1220" s="16">
        <v>4.25</v>
      </c>
      <c r="D1220" s="157" t="s">
        <v>112</v>
      </c>
      <c r="E1220" s="15" t="s">
        <v>127</v>
      </c>
      <c r="F1220" s="12">
        <f>SUMIF(Position!$B$3:$B$21,Trades!D1220,Position!$E$3:$E$21)+SUMIF(Position!$K$3:$K$20,Trades!D1220,Position!$N$3:$N$20)</f>
        <v>1.625</v>
      </c>
      <c r="G1220" s="13">
        <f t="shared" si="76"/>
        <v>0</v>
      </c>
      <c r="H1220" s="11" t="str">
        <f t="shared" si="77"/>
        <v>tennesseebp</v>
      </c>
      <c r="I1220" s="11">
        <f t="shared" si="74"/>
        <v>0</v>
      </c>
      <c r="J1220" s="13">
        <f t="shared" si="75"/>
        <v>0</v>
      </c>
    </row>
    <row r="1221" spans="1:10" x14ac:dyDescent="0.2">
      <c r="A1221" s="14">
        <v>36544</v>
      </c>
      <c r="B1221" s="15"/>
      <c r="C1221" s="16">
        <v>3.5</v>
      </c>
      <c r="D1221" s="17" t="s">
        <v>112</v>
      </c>
      <c r="E1221" s="15" t="s">
        <v>83</v>
      </c>
      <c r="F1221" s="12">
        <f>SUMIF(Position!$B$3:$B$21,Trades!D1221,Position!$E$3:$E$21)+SUMIF(Position!$K$3:$K$20,Trades!D1221,Position!$N$3:$N$20)</f>
        <v>1.625</v>
      </c>
      <c r="G1221" s="13">
        <f t="shared" si="76"/>
        <v>0</v>
      </c>
      <c r="H1221" s="11" t="str">
        <f t="shared" si="77"/>
        <v>tennesseedud</v>
      </c>
      <c r="I1221" s="11">
        <f t="shared" si="74"/>
        <v>0</v>
      </c>
      <c r="J1221" s="13">
        <f t="shared" si="75"/>
        <v>0</v>
      </c>
    </row>
    <row r="1222" spans="1:10" x14ac:dyDescent="0.2">
      <c r="A1222" s="14">
        <v>36544</v>
      </c>
      <c r="B1222" s="15"/>
      <c r="C1222" s="16">
        <v>9.25</v>
      </c>
      <c r="D1222" s="17" t="s">
        <v>98</v>
      </c>
      <c r="E1222" s="15" t="s">
        <v>83</v>
      </c>
      <c r="F1222" s="12">
        <f>SUMIF(Position!$B$3:$B$21,Trades!D1222,Position!$E$3:$E$21)+SUMIF(Position!$K$3:$K$20,Trades!D1222,Position!$N$3:$N$20)</f>
        <v>0.5</v>
      </c>
      <c r="G1222" s="13">
        <f t="shared" si="76"/>
        <v>0</v>
      </c>
      <c r="H1222" s="11" t="str">
        <f t="shared" si="77"/>
        <v>jacksonvilledud</v>
      </c>
      <c r="I1222" s="11">
        <f t="shared" si="74"/>
        <v>0</v>
      </c>
      <c r="J1222" s="13">
        <f t="shared" si="75"/>
        <v>0</v>
      </c>
    </row>
    <row r="1223" spans="1:10" x14ac:dyDescent="0.2">
      <c r="A1223" s="14">
        <v>36538</v>
      </c>
      <c r="B1223" s="15"/>
      <c r="C1223" s="16">
        <v>5.5</v>
      </c>
      <c r="D1223" s="17" t="s">
        <v>97</v>
      </c>
      <c r="E1223" s="15" t="s">
        <v>143</v>
      </c>
      <c r="F1223" s="12">
        <f>SUMIF(Position!$B$3:$B$21,Trades!D1223,Position!$E$3:$E$21)+SUMIF(Position!$K$3:$K$20,Trades!D1223,Position!$N$3:$N$20)</f>
        <v>2.75</v>
      </c>
      <c r="G1223" s="13">
        <f t="shared" si="76"/>
        <v>0</v>
      </c>
      <c r="H1223" s="11" t="str">
        <f t="shared" si="77"/>
        <v>indianapoliscarlitz</v>
      </c>
      <c r="I1223" s="11">
        <f t="shared" si="74"/>
        <v>0</v>
      </c>
      <c r="J1223" s="13">
        <f t="shared" si="75"/>
        <v>0</v>
      </c>
    </row>
    <row r="1224" spans="1:10" x14ac:dyDescent="0.2">
      <c r="A1224" s="14">
        <v>36544</v>
      </c>
      <c r="B1224" s="15"/>
      <c r="C1224" s="16">
        <v>17.25</v>
      </c>
      <c r="D1224" s="17" t="s">
        <v>131</v>
      </c>
      <c r="E1224" s="15" t="s">
        <v>143</v>
      </c>
      <c r="F1224" s="12">
        <f>SUMIF(Position!$B$3:$B$21,Trades!D1224,Position!$E$3:$E$21)+SUMIF(Position!$K$3:$K$20,Trades!D1224,Position!$N$3:$N$20)</f>
        <v>4.75</v>
      </c>
      <c r="G1224" s="13">
        <f t="shared" si="76"/>
        <v>0</v>
      </c>
      <c r="H1224" s="11" t="str">
        <f t="shared" si="77"/>
        <v>ramscarlitz</v>
      </c>
      <c r="I1224" s="11">
        <f t="shared" ref="I1224:I1287" si="78">B1224*C1224</f>
        <v>0</v>
      </c>
      <c r="J1224" s="13">
        <f t="shared" si="75"/>
        <v>0</v>
      </c>
    </row>
    <row r="1225" spans="1:10" x14ac:dyDescent="0.2">
      <c r="A1225" s="14">
        <v>36544</v>
      </c>
      <c r="B1225" s="15"/>
      <c r="C1225" s="16">
        <v>17.5</v>
      </c>
      <c r="D1225" s="17" t="s">
        <v>131</v>
      </c>
      <c r="E1225" s="15" t="s">
        <v>143</v>
      </c>
      <c r="F1225" s="12">
        <f>SUMIF(Position!$B$3:$B$21,Trades!D1225,Position!$E$3:$E$21)+SUMIF(Position!$K$3:$K$20,Trades!D1225,Position!$N$3:$N$20)</f>
        <v>4.75</v>
      </c>
      <c r="G1225" s="13">
        <f t="shared" si="76"/>
        <v>0</v>
      </c>
      <c r="H1225" s="11" t="str">
        <f t="shared" si="77"/>
        <v>ramscarlitz</v>
      </c>
      <c r="I1225" s="11">
        <f t="shared" si="78"/>
        <v>0</v>
      </c>
      <c r="J1225" s="13">
        <f t="shared" ref="J1225:J1288" si="79">(30-C1225)*B1225</f>
        <v>0</v>
      </c>
    </row>
    <row r="1226" spans="1:10" x14ac:dyDescent="0.2">
      <c r="A1226" s="14">
        <v>36545</v>
      </c>
      <c r="B1226" s="15"/>
      <c r="C1226" s="16">
        <v>3.25</v>
      </c>
      <c r="D1226" s="17" t="s">
        <v>112</v>
      </c>
      <c r="E1226" s="15" t="s">
        <v>146</v>
      </c>
      <c r="F1226" s="12">
        <f>SUMIF(Position!$B$3:$B$21,Trades!D1226,Position!$E$3:$E$21)+SUMIF(Position!$K$3:$K$20,Trades!D1226,Position!$N$3:$N$20)</f>
        <v>1.625</v>
      </c>
      <c r="G1226" s="13">
        <f t="shared" ref="G1226:G1289" si="80">(F1226-C1226)*B1226</f>
        <v>0</v>
      </c>
      <c r="H1226" s="11" t="str">
        <f t="shared" ref="H1226:H1289" si="81">D1226&amp;E1226</f>
        <v>tennesseedavid</v>
      </c>
      <c r="I1226" s="11">
        <f t="shared" si="78"/>
        <v>0</v>
      </c>
      <c r="J1226" s="13">
        <f t="shared" si="79"/>
        <v>0</v>
      </c>
    </row>
    <row r="1227" spans="1:10" x14ac:dyDescent="0.2">
      <c r="A1227" s="14">
        <v>36546</v>
      </c>
      <c r="B1227" s="15"/>
      <c r="C1227" s="16">
        <v>7.5</v>
      </c>
      <c r="D1227" s="17" t="s">
        <v>98</v>
      </c>
      <c r="E1227" s="15" t="s">
        <v>123</v>
      </c>
      <c r="F1227" s="12">
        <f>SUMIF(Position!$B$3:$B$21,Trades!D1227,Position!$E$3:$E$21)+SUMIF(Position!$K$3:$K$20,Trades!D1227,Position!$N$3:$N$20)</f>
        <v>0.5</v>
      </c>
      <c r="G1227" s="13">
        <f t="shared" si="80"/>
        <v>0</v>
      </c>
      <c r="H1227" s="11" t="str">
        <f t="shared" si="81"/>
        <v>jacksonvillemiked</v>
      </c>
      <c r="I1227" s="11">
        <f t="shared" si="78"/>
        <v>0</v>
      </c>
      <c r="J1227" s="13">
        <f t="shared" si="79"/>
        <v>0</v>
      </c>
    </row>
    <row r="1228" spans="1:10" x14ac:dyDescent="0.2">
      <c r="A1228" s="14">
        <v>36546</v>
      </c>
      <c r="B1228" s="15"/>
      <c r="C1228" s="16">
        <v>1.75</v>
      </c>
      <c r="D1228" s="17" t="s">
        <v>85</v>
      </c>
      <c r="E1228" s="15" t="s">
        <v>123</v>
      </c>
      <c r="F1228" s="12">
        <f>SUMIF(Position!$B$3:$B$21,Trades!D1228,Position!$E$3:$E$21)+SUMIF(Position!$K$3:$K$20,Trades!D1228,Position!$N$3:$N$20)</f>
        <v>3.25</v>
      </c>
      <c r="G1228" s="13">
        <f t="shared" si="80"/>
        <v>0</v>
      </c>
      <c r="H1228" s="11" t="str">
        <f t="shared" si="81"/>
        <v>bucksmiked</v>
      </c>
      <c r="I1228" s="11">
        <f t="shared" si="78"/>
        <v>0</v>
      </c>
      <c r="J1228" s="13">
        <f t="shared" si="79"/>
        <v>0</v>
      </c>
    </row>
    <row r="1229" spans="1:10" x14ac:dyDescent="0.2">
      <c r="A1229" s="14">
        <v>36548</v>
      </c>
      <c r="B1229" s="15"/>
      <c r="C1229" s="16">
        <v>2</v>
      </c>
      <c r="D1229" s="17" t="s">
        <v>98</v>
      </c>
      <c r="E1229" s="15" t="s">
        <v>83</v>
      </c>
      <c r="F1229" s="12">
        <f>SUMIF(Position!$B$3:$B$21,Trades!D1229,Position!$E$3:$E$21)+SUMIF(Position!$K$3:$K$20,Trades!D1229,Position!$N$3:$N$20)</f>
        <v>0.5</v>
      </c>
      <c r="G1229" s="13">
        <f t="shared" si="80"/>
        <v>0</v>
      </c>
      <c r="H1229" s="11" t="str">
        <f t="shared" si="81"/>
        <v>jacksonvilledud</v>
      </c>
      <c r="I1229" s="11">
        <f t="shared" si="78"/>
        <v>0</v>
      </c>
      <c r="J1229" s="13">
        <f t="shared" si="79"/>
        <v>0</v>
      </c>
    </row>
    <row r="1230" spans="1:10" x14ac:dyDescent="0.2">
      <c r="A1230" s="14">
        <v>36548</v>
      </c>
      <c r="B1230" s="15"/>
      <c r="C1230" s="16">
        <v>2</v>
      </c>
      <c r="D1230" s="17" t="s">
        <v>98</v>
      </c>
      <c r="E1230" s="15" t="s">
        <v>83</v>
      </c>
      <c r="F1230" s="12">
        <f>SUMIF(Position!$B$3:$B$21,Trades!D1230,Position!$E$3:$E$21)+SUMIF(Position!$K$3:$K$20,Trades!D1230,Position!$N$3:$N$20)</f>
        <v>0.5</v>
      </c>
      <c r="G1230" s="13">
        <f t="shared" si="80"/>
        <v>0</v>
      </c>
      <c r="H1230" s="11" t="str">
        <f t="shared" si="81"/>
        <v>jacksonvilledud</v>
      </c>
      <c r="I1230" s="11">
        <f t="shared" si="78"/>
        <v>0</v>
      </c>
      <c r="J1230" s="13">
        <f t="shared" si="79"/>
        <v>0</v>
      </c>
    </row>
    <row r="1231" spans="1:10" x14ac:dyDescent="0.2">
      <c r="A1231" s="14">
        <v>36548</v>
      </c>
      <c r="B1231" s="15"/>
      <c r="C1231" s="16">
        <v>1.75</v>
      </c>
      <c r="D1231" s="17" t="s">
        <v>98</v>
      </c>
      <c r="E1231" s="15" t="s">
        <v>96</v>
      </c>
      <c r="F1231" s="12">
        <f>SUMIF(Position!$B$3:$B$21,Trades!D1231,Position!$E$3:$E$21)+SUMIF(Position!$K$3:$K$20,Trades!D1231,Position!$N$3:$N$20)</f>
        <v>0.5</v>
      </c>
      <c r="G1231" s="13">
        <f t="shared" si="80"/>
        <v>0</v>
      </c>
      <c r="H1231" s="11" t="str">
        <f t="shared" si="81"/>
        <v>jacksonvillejavier</v>
      </c>
      <c r="I1231" s="11">
        <f t="shared" si="78"/>
        <v>0</v>
      </c>
      <c r="J1231" s="13">
        <f t="shared" si="79"/>
        <v>0</v>
      </c>
    </row>
    <row r="1232" spans="1:10" x14ac:dyDescent="0.2">
      <c r="A1232" s="14">
        <v>36548</v>
      </c>
      <c r="B1232" s="15"/>
      <c r="C1232" s="16">
        <v>20</v>
      </c>
      <c r="D1232" s="17" t="s">
        <v>131</v>
      </c>
      <c r="E1232" s="15" t="s">
        <v>124</v>
      </c>
      <c r="F1232" s="12">
        <f>SUMIF(Position!$B$3:$B$21,Trades!D1232,Position!$E$3:$E$21)+SUMIF(Position!$K$3:$K$20,Trades!D1232,Position!$N$3:$N$20)</f>
        <v>4.75</v>
      </c>
      <c r="G1232" s="13">
        <f t="shared" si="80"/>
        <v>0</v>
      </c>
      <c r="H1232" s="11" t="str">
        <f t="shared" si="81"/>
        <v>ramsjk</v>
      </c>
      <c r="I1232" s="11">
        <f t="shared" si="78"/>
        <v>0</v>
      </c>
      <c r="J1232" s="13">
        <f t="shared" si="79"/>
        <v>0</v>
      </c>
    </row>
    <row r="1233" spans="1:10" x14ac:dyDescent="0.2">
      <c r="A1233" s="14">
        <v>36548</v>
      </c>
      <c r="B1233" s="15"/>
      <c r="C1233" s="16">
        <v>20</v>
      </c>
      <c r="D1233" s="17" t="s">
        <v>131</v>
      </c>
      <c r="E1233" s="15" t="s">
        <v>143</v>
      </c>
      <c r="F1233" s="12">
        <f>SUMIF(Position!$B$3:$B$21,Trades!D1233,Position!$E$3:$E$21)+SUMIF(Position!$K$3:$K$20,Trades!D1233,Position!$N$3:$N$20)</f>
        <v>4.75</v>
      </c>
      <c r="G1233" s="13">
        <f t="shared" si="80"/>
        <v>0</v>
      </c>
      <c r="H1233" s="11" t="str">
        <f t="shared" si="81"/>
        <v>ramscarlitz</v>
      </c>
      <c r="I1233" s="11">
        <f t="shared" si="78"/>
        <v>0</v>
      </c>
      <c r="J1233" s="13">
        <f t="shared" si="79"/>
        <v>0</v>
      </c>
    </row>
    <row r="1234" spans="1:10" x14ac:dyDescent="0.2">
      <c r="A1234" s="14">
        <v>36548</v>
      </c>
      <c r="B1234" s="15"/>
      <c r="C1234" s="16">
        <v>0</v>
      </c>
      <c r="D1234" s="17">
        <v>0</v>
      </c>
      <c r="E1234" s="15">
        <v>0</v>
      </c>
      <c r="F1234" s="12">
        <f>SUMIF(Position!$B$3:$B$21,Trades!D1234,Position!$E$3:$E$21)+SUMIF(Position!$K$3:$K$20,Trades!D1234,Position!$N$3:$N$20)</f>
        <v>0</v>
      </c>
      <c r="G1234" s="13">
        <f t="shared" si="80"/>
        <v>0</v>
      </c>
      <c r="H1234" s="11" t="str">
        <f t="shared" si="81"/>
        <v>00</v>
      </c>
      <c r="I1234" s="11">
        <f t="shared" si="78"/>
        <v>0</v>
      </c>
      <c r="J1234" s="13">
        <f t="shared" si="79"/>
        <v>0</v>
      </c>
    </row>
    <row r="1235" spans="1:10" x14ac:dyDescent="0.2">
      <c r="A1235" s="14">
        <v>36548</v>
      </c>
      <c r="B1235" s="15"/>
      <c r="C1235" s="16">
        <v>2</v>
      </c>
      <c r="D1235" s="17" t="s">
        <v>85</v>
      </c>
      <c r="E1235" s="15" t="s">
        <v>83</v>
      </c>
      <c r="F1235" s="12">
        <f>SUMIF(Position!$B$3:$B$21,Trades!D1235,Position!$E$3:$E$21)+SUMIF(Position!$K$3:$K$20,Trades!D1235,Position!$N$3:$N$20)</f>
        <v>3.25</v>
      </c>
      <c r="G1235" s="13">
        <f t="shared" si="80"/>
        <v>0</v>
      </c>
      <c r="H1235" s="11" t="str">
        <f t="shared" si="81"/>
        <v>bucksdud</v>
      </c>
      <c r="I1235" s="11">
        <f t="shared" si="78"/>
        <v>0</v>
      </c>
      <c r="J1235" s="13">
        <f t="shared" si="79"/>
        <v>0</v>
      </c>
    </row>
    <row r="1236" spans="1:10" x14ac:dyDescent="0.2">
      <c r="A1236" s="14">
        <v>36548</v>
      </c>
      <c r="B1236" s="15"/>
      <c r="C1236" s="16">
        <v>2</v>
      </c>
      <c r="D1236" s="17" t="s">
        <v>85</v>
      </c>
      <c r="E1236" s="15" t="s">
        <v>83</v>
      </c>
      <c r="F1236" s="12">
        <f>SUMIF(Position!$B$3:$B$21,Trades!D1236,Position!$E$3:$E$21)+SUMIF(Position!$K$3:$K$20,Trades!D1236,Position!$N$3:$N$20)</f>
        <v>3.25</v>
      </c>
      <c r="G1236" s="13">
        <f t="shared" si="80"/>
        <v>0</v>
      </c>
      <c r="H1236" s="11" t="str">
        <f t="shared" si="81"/>
        <v>bucksdud</v>
      </c>
      <c r="I1236" s="11">
        <f t="shared" si="78"/>
        <v>0</v>
      </c>
      <c r="J1236" s="13">
        <f t="shared" si="79"/>
        <v>0</v>
      </c>
    </row>
    <row r="1237" spans="1:10" x14ac:dyDescent="0.2">
      <c r="A1237" s="14">
        <v>36548</v>
      </c>
      <c r="B1237" s="15"/>
      <c r="C1237" s="16">
        <v>18</v>
      </c>
      <c r="D1237" s="17" t="s">
        <v>131</v>
      </c>
      <c r="E1237" s="15" t="s">
        <v>96</v>
      </c>
      <c r="F1237" s="12">
        <f>SUMIF(Position!$B$3:$B$21,Trades!D1237,Position!$E$3:$E$21)+SUMIF(Position!$K$3:$K$20,Trades!D1237,Position!$N$3:$N$20)</f>
        <v>4.75</v>
      </c>
      <c r="G1237" s="13">
        <f t="shared" si="80"/>
        <v>0</v>
      </c>
      <c r="H1237" s="11" t="str">
        <f t="shared" si="81"/>
        <v>ramsjavier</v>
      </c>
      <c r="I1237" s="11">
        <f t="shared" si="78"/>
        <v>0</v>
      </c>
      <c r="J1237" s="13">
        <f t="shared" si="79"/>
        <v>0</v>
      </c>
    </row>
    <row r="1238" spans="1:10" x14ac:dyDescent="0.2">
      <c r="A1238" s="14">
        <v>36548</v>
      </c>
      <c r="B1238" s="15"/>
      <c r="C1238" s="16">
        <v>3.25</v>
      </c>
      <c r="D1238" s="17" t="s">
        <v>85</v>
      </c>
      <c r="E1238" s="15" t="s">
        <v>83</v>
      </c>
      <c r="F1238" s="12">
        <f>SUMIF(Position!$B$3:$B$21,Trades!D1238,Position!$E$3:$E$21)+SUMIF(Position!$K$3:$K$20,Trades!D1238,Position!$N$3:$N$20)</f>
        <v>3.25</v>
      </c>
      <c r="G1238" s="13">
        <f t="shared" si="80"/>
        <v>0</v>
      </c>
      <c r="H1238" s="11" t="str">
        <f t="shared" si="81"/>
        <v>bucksdud</v>
      </c>
      <c r="I1238" s="11">
        <f t="shared" si="78"/>
        <v>0</v>
      </c>
      <c r="J1238" s="13">
        <f t="shared" si="79"/>
        <v>0</v>
      </c>
    </row>
    <row r="1239" spans="1:10" x14ac:dyDescent="0.2">
      <c r="A1239" s="14">
        <v>36548</v>
      </c>
      <c r="B1239" s="15"/>
      <c r="C1239" s="16">
        <v>5</v>
      </c>
      <c r="D1239" s="17" t="s">
        <v>85</v>
      </c>
      <c r="E1239" s="15" t="s">
        <v>124</v>
      </c>
      <c r="F1239" s="12">
        <f>SUMIF(Position!$B$3:$B$21,Trades!D1239,Position!$E$3:$E$21)+SUMIF(Position!$K$3:$K$20,Trades!D1239,Position!$N$3:$N$20)</f>
        <v>3.25</v>
      </c>
      <c r="G1239" s="13">
        <f t="shared" si="80"/>
        <v>0</v>
      </c>
      <c r="H1239" s="11" t="str">
        <f t="shared" si="81"/>
        <v>bucksjk</v>
      </c>
      <c r="I1239" s="11">
        <f t="shared" si="78"/>
        <v>0</v>
      </c>
      <c r="J1239" s="13">
        <f t="shared" si="79"/>
        <v>0</v>
      </c>
    </row>
    <row r="1240" spans="1:10" x14ac:dyDescent="0.2">
      <c r="A1240" s="14">
        <v>36548</v>
      </c>
      <c r="B1240" s="15"/>
      <c r="C1240" s="16">
        <v>17</v>
      </c>
      <c r="D1240" s="157" t="s">
        <v>131</v>
      </c>
      <c r="E1240" s="15" t="s">
        <v>127</v>
      </c>
      <c r="F1240" s="12">
        <f>SUMIF(Position!$B$3:$B$21,Trades!D1240,Position!$E$3:$E$21)+SUMIF(Position!$K$3:$K$20,Trades!D1240,Position!$N$3:$N$20)</f>
        <v>4.75</v>
      </c>
      <c r="G1240" s="13">
        <f t="shared" si="80"/>
        <v>0</v>
      </c>
      <c r="H1240" s="11" t="str">
        <f t="shared" si="81"/>
        <v>ramsbp</v>
      </c>
      <c r="I1240" s="11">
        <f t="shared" si="78"/>
        <v>0</v>
      </c>
      <c r="J1240" s="13">
        <f t="shared" si="79"/>
        <v>0</v>
      </c>
    </row>
    <row r="1241" spans="1:10" x14ac:dyDescent="0.2">
      <c r="A1241" s="14">
        <v>36549</v>
      </c>
      <c r="B1241" s="15"/>
      <c r="C1241" s="16">
        <v>21</v>
      </c>
      <c r="D1241" s="17" t="s">
        <v>131</v>
      </c>
      <c r="E1241" s="15" t="s">
        <v>104</v>
      </c>
      <c r="F1241" s="12">
        <f>SUMIF(Position!$B$3:$B$21,Trades!D1241,Position!$E$3:$E$21)+SUMIF(Position!$K$3:$K$20,Trades!D1241,Position!$N$3:$N$20)</f>
        <v>4.75</v>
      </c>
      <c r="G1241" s="13">
        <f t="shared" si="80"/>
        <v>0</v>
      </c>
      <c r="H1241" s="11" t="str">
        <f t="shared" si="81"/>
        <v>ramssmitty</v>
      </c>
      <c r="I1241" s="11">
        <f t="shared" si="78"/>
        <v>0</v>
      </c>
      <c r="J1241" s="13">
        <f t="shared" si="79"/>
        <v>0</v>
      </c>
    </row>
    <row r="1242" spans="1:10" x14ac:dyDescent="0.2">
      <c r="A1242" s="14">
        <v>36549</v>
      </c>
      <c r="B1242" s="15"/>
      <c r="C1242" s="16">
        <v>8.85</v>
      </c>
      <c r="D1242" s="17" t="s">
        <v>112</v>
      </c>
      <c r="E1242" s="15" t="s">
        <v>126</v>
      </c>
      <c r="F1242" s="12">
        <f>SUMIF(Position!$B$3:$B$21,Trades!D1242,Position!$E$3:$E$21)+SUMIF(Position!$K$3:$K$20,Trades!D1242,Position!$N$3:$N$20)</f>
        <v>1.625</v>
      </c>
      <c r="G1242" s="13">
        <f t="shared" si="80"/>
        <v>0</v>
      </c>
      <c r="H1242" s="11" t="str">
        <f t="shared" si="81"/>
        <v>tennesseecuocci</v>
      </c>
      <c r="I1242" s="11">
        <f t="shared" si="78"/>
        <v>0</v>
      </c>
      <c r="J1242" s="13">
        <f t="shared" si="79"/>
        <v>0</v>
      </c>
    </row>
    <row r="1243" spans="1:10" x14ac:dyDescent="0.2">
      <c r="A1243" s="14">
        <v>36549</v>
      </c>
      <c r="B1243" s="120"/>
      <c r="C1243" s="16">
        <v>21</v>
      </c>
      <c r="D1243" s="17" t="s">
        <v>131</v>
      </c>
      <c r="E1243" s="15" t="s">
        <v>83</v>
      </c>
      <c r="F1243" s="12">
        <f>SUMIF(Position!$B$3:$B$21,Trades!D1243,Position!$E$3:$E$21)+SUMIF(Position!$K$3:$K$20,Trades!D1243,Position!$N$3:$N$20)</f>
        <v>4.75</v>
      </c>
      <c r="G1243" s="13">
        <f t="shared" si="80"/>
        <v>0</v>
      </c>
      <c r="H1243" s="11" t="str">
        <f t="shared" si="81"/>
        <v>ramsdud</v>
      </c>
      <c r="I1243" s="11">
        <f t="shared" si="78"/>
        <v>0</v>
      </c>
      <c r="J1243" s="13">
        <f t="shared" si="79"/>
        <v>0</v>
      </c>
    </row>
    <row r="1244" spans="1:10" x14ac:dyDescent="0.2">
      <c r="A1244" s="14">
        <v>36549</v>
      </c>
      <c r="B1244" s="15"/>
      <c r="C1244" s="16">
        <v>21</v>
      </c>
      <c r="D1244" s="17" t="s">
        <v>131</v>
      </c>
      <c r="E1244" s="15" t="s">
        <v>136</v>
      </c>
      <c r="F1244" s="12">
        <f>SUMIF(Position!$B$3:$B$21,Trades!D1244,Position!$E$3:$E$21)+SUMIF(Position!$K$3:$K$20,Trades!D1244,Position!$N$3:$N$20)</f>
        <v>4.75</v>
      </c>
      <c r="G1244" s="13">
        <f t="shared" si="80"/>
        <v>0</v>
      </c>
      <c r="H1244" s="11" t="str">
        <f t="shared" si="81"/>
        <v>ramsrandy</v>
      </c>
      <c r="I1244" s="11">
        <f t="shared" si="78"/>
        <v>0</v>
      </c>
      <c r="J1244" s="13">
        <f t="shared" si="79"/>
        <v>0</v>
      </c>
    </row>
    <row r="1245" spans="1:10" x14ac:dyDescent="0.2">
      <c r="A1245" s="14">
        <v>36549</v>
      </c>
      <c r="B1245" s="15"/>
      <c r="C1245" s="16">
        <v>9</v>
      </c>
      <c r="D1245" s="17" t="s">
        <v>112</v>
      </c>
      <c r="E1245" s="15" t="s">
        <v>130</v>
      </c>
      <c r="F1245" s="12">
        <f>SUMIF(Position!$B$3:$B$21,Trades!D1245,Position!$E$3:$E$21)+SUMIF(Position!$K$3:$K$20,Trades!D1245,Position!$N$3:$N$20)</f>
        <v>1.625</v>
      </c>
      <c r="G1245" s="13">
        <f t="shared" si="80"/>
        <v>0</v>
      </c>
      <c r="H1245" s="11" t="str">
        <f t="shared" si="81"/>
        <v>tennesseerafal</v>
      </c>
      <c r="I1245" s="11">
        <f t="shared" si="78"/>
        <v>0</v>
      </c>
      <c r="J1245" s="13">
        <f t="shared" si="79"/>
        <v>0</v>
      </c>
    </row>
    <row r="1246" spans="1:10" x14ac:dyDescent="0.2">
      <c r="A1246" s="14">
        <v>36549</v>
      </c>
      <c r="B1246" s="120"/>
      <c r="C1246" s="16">
        <v>5.75</v>
      </c>
      <c r="D1246" s="17" t="s">
        <v>98</v>
      </c>
      <c r="E1246" s="15" t="s">
        <v>126</v>
      </c>
      <c r="F1246" s="12">
        <f>SUMIF(Position!$B$3:$B$21,Trades!D1246,Position!$E$3:$E$21)+SUMIF(Position!$K$3:$K$20,Trades!D1246,Position!$N$3:$N$20)</f>
        <v>0.5</v>
      </c>
      <c r="G1246" s="13">
        <f t="shared" si="80"/>
        <v>0</v>
      </c>
      <c r="H1246" s="11" t="str">
        <f t="shared" si="81"/>
        <v>jacksonvillecuocci</v>
      </c>
      <c r="I1246" s="11">
        <f t="shared" si="78"/>
        <v>0</v>
      </c>
      <c r="J1246" s="13">
        <f t="shared" si="79"/>
        <v>0</v>
      </c>
    </row>
    <row r="1247" spans="1:10" x14ac:dyDescent="0.2">
      <c r="A1247" s="14">
        <v>36549</v>
      </c>
      <c r="B1247" s="120"/>
      <c r="C1247" s="16">
        <v>12</v>
      </c>
      <c r="D1247" s="17" t="s">
        <v>98</v>
      </c>
      <c r="E1247" s="15" t="s">
        <v>137</v>
      </c>
      <c r="F1247" s="12">
        <f>SUMIF(Position!$B$3:$B$21,Trades!D1247,Position!$E$3:$E$21)+SUMIF(Position!$K$3:$K$20,Trades!D1247,Position!$N$3:$N$20)</f>
        <v>0.5</v>
      </c>
      <c r="G1247" s="13">
        <f t="shared" si="80"/>
        <v>0</v>
      </c>
      <c r="H1247" s="11" t="str">
        <f t="shared" si="81"/>
        <v>jacksonvillebcd</v>
      </c>
      <c r="I1247" s="11">
        <f t="shared" si="78"/>
        <v>0</v>
      </c>
      <c r="J1247" s="13">
        <f t="shared" si="79"/>
        <v>0</v>
      </c>
    </row>
    <row r="1248" spans="1:10" x14ac:dyDescent="0.2">
      <c r="A1248" s="14">
        <v>36549</v>
      </c>
      <c r="B1248" s="15"/>
      <c r="C1248" s="16">
        <v>9.25</v>
      </c>
      <c r="D1248" s="17" t="s">
        <v>112</v>
      </c>
      <c r="E1248" s="15" t="s">
        <v>150</v>
      </c>
      <c r="F1248" s="12">
        <f>SUMIF(Position!$B$3:$B$21,Trades!D1248,Position!$E$3:$E$21)+SUMIF(Position!$K$3:$K$20,Trades!D1248,Position!$N$3:$N$20)</f>
        <v>1.625</v>
      </c>
      <c r="G1248" s="13">
        <f t="shared" si="80"/>
        <v>0</v>
      </c>
      <c r="H1248" s="11" t="str">
        <f t="shared" si="81"/>
        <v>tennesseestant</v>
      </c>
      <c r="I1248" s="11">
        <f t="shared" si="78"/>
        <v>0</v>
      </c>
      <c r="J1248" s="13">
        <f t="shared" si="79"/>
        <v>0</v>
      </c>
    </row>
    <row r="1249" spans="1:10" x14ac:dyDescent="0.2">
      <c r="A1249" s="14">
        <v>36549</v>
      </c>
      <c r="B1249" s="15"/>
      <c r="C1249" s="16">
        <v>9</v>
      </c>
      <c r="D1249" s="17" t="s">
        <v>112</v>
      </c>
      <c r="E1249" s="15" t="s">
        <v>150</v>
      </c>
      <c r="F1249" s="12">
        <f>SUMIF(Position!$B$3:$B$21,Trades!D1249,Position!$E$3:$E$21)+SUMIF(Position!$K$3:$K$20,Trades!D1249,Position!$N$3:$N$20)</f>
        <v>1.625</v>
      </c>
      <c r="G1249" s="13">
        <f t="shared" si="80"/>
        <v>0</v>
      </c>
      <c r="H1249" s="11" t="str">
        <f t="shared" si="81"/>
        <v>tennesseestant</v>
      </c>
      <c r="I1249" s="11">
        <f t="shared" si="78"/>
        <v>0</v>
      </c>
      <c r="J1249" s="13">
        <f t="shared" si="79"/>
        <v>0</v>
      </c>
    </row>
    <row r="1250" spans="1:10" x14ac:dyDescent="0.2">
      <c r="A1250" s="14">
        <v>36549</v>
      </c>
      <c r="B1250" s="15"/>
      <c r="C1250" s="16">
        <v>9.25</v>
      </c>
      <c r="D1250" s="17" t="s">
        <v>112</v>
      </c>
      <c r="E1250" s="15" t="s">
        <v>78</v>
      </c>
      <c r="F1250" s="12">
        <f>SUMIF(Position!$B$3:$B$21,Trades!D1250,Position!$E$3:$E$21)+SUMIF(Position!$K$3:$K$20,Trades!D1250,Position!$N$3:$N$20)</f>
        <v>1.625</v>
      </c>
      <c r="G1250" s="13">
        <f t="shared" si="80"/>
        <v>0</v>
      </c>
      <c r="H1250" s="11" t="str">
        <f t="shared" si="81"/>
        <v>tennesseepb</v>
      </c>
      <c r="I1250" s="11">
        <f t="shared" si="78"/>
        <v>0</v>
      </c>
      <c r="J1250" s="13">
        <f t="shared" si="79"/>
        <v>0</v>
      </c>
    </row>
    <row r="1251" spans="1:10" x14ac:dyDescent="0.2">
      <c r="A1251" s="14">
        <v>36549</v>
      </c>
      <c r="B1251" s="15"/>
      <c r="C1251" s="16">
        <v>0</v>
      </c>
      <c r="D1251" s="17" t="s">
        <v>112</v>
      </c>
      <c r="E1251" s="15" t="s">
        <v>96</v>
      </c>
      <c r="F1251" s="12">
        <f>SUMIF(Position!$B$3:$B$21,Trades!D1251,Position!$E$3:$E$21)+SUMIF(Position!$K$3:$K$20,Trades!D1251,Position!$N$3:$N$20)</f>
        <v>1.625</v>
      </c>
      <c r="G1251" s="13">
        <f t="shared" si="80"/>
        <v>0</v>
      </c>
      <c r="H1251" s="11" t="str">
        <f t="shared" si="81"/>
        <v>tennesseejavier</v>
      </c>
      <c r="I1251" s="11">
        <f t="shared" si="78"/>
        <v>0</v>
      </c>
      <c r="J1251" s="13">
        <f t="shared" si="79"/>
        <v>0</v>
      </c>
    </row>
    <row r="1252" spans="1:10" x14ac:dyDescent="0.2">
      <c r="A1252" s="14">
        <v>36549</v>
      </c>
      <c r="B1252" s="15"/>
      <c r="C1252" s="16">
        <v>0</v>
      </c>
      <c r="D1252" s="17" t="s">
        <v>112</v>
      </c>
      <c r="E1252" s="15" t="s">
        <v>93</v>
      </c>
      <c r="F1252" s="12">
        <f>SUMIF(Position!$B$3:$B$21,Trades!D1252,Position!$E$3:$E$21)+SUMIF(Position!$K$3:$K$20,Trades!D1252,Position!$N$3:$N$20)</f>
        <v>1.625</v>
      </c>
      <c r="G1252" s="13">
        <f t="shared" si="80"/>
        <v>0</v>
      </c>
      <c r="H1252" s="11" t="str">
        <f t="shared" si="81"/>
        <v>tennesseebuss</v>
      </c>
      <c r="I1252" s="11">
        <f t="shared" si="78"/>
        <v>0</v>
      </c>
      <c r="J1252" s="13">
        <f t="shared" si="79"/>
        <v>0</v>
      </c>
    </row>
    <row r="1253" spans="1:10" x14ac:dyDescent="0.2">
      <c r="A1253" s="14">
        <v>36549</v>
      </c>
      <c r="B1253" s="15"/>
      <c r="C1253" s="16">
        <v>0</v>
      </c>
      <c r="D1253" s="17" t="s">
        <v>112</v>
      </c>
      <c r="E1253" s="15" t="s">
        <v>134</v>
      </c>
      <c r="F1253" s="12">
        <f>SUMIF(Position!$B$3:$B$21,Trades!D1253,Position!$E$3:$E$21)+SUMIF(Position!$K$3:$K$20,Trades!D1253,Position!$N$3:$N$20)</f>
        <v>1.625</v>
      </c>
      <c r="G1253" s="13">
        <f t="shared" si="80"/>
        <v>0</v>
      </c>
      <c r="H1253" s="11" t="str">
        <f t="shared" si="81"/>
        <v>tennesseeshawn</v>
      </c>
      <c r="I1253" s="11">
        <f t="shared" si="78"/>
        <v>0</v>
      </c>
      <c r="J1253" s="13">
        <f t="shared" si="79"/>
        <v>0</v>
      </c>
    </row>
    <row r="1254" spans="1:10" x14ac:dyDescent="0.2">
      <c r="A1254" s="14">
        <v>36549</v>
      </c>
      <c r="B1254" s="15"/>
      <c r="C1254" s="16">
        <v>0</v>
      </c>
      <c r="D1254" s="17" t="s">
        <v>112</v>
      </c>
      <c r="E1254" s="15" t="s">
        <v>93</v>
      </c>
      <c r="F1254" s="12">
        <f>SUMIF(Position!$B$3:$B$21,Trades!D1254,Position!$E$3:$E$21)+SUMIF(Position!$K$3:$K$20,Trades!D1254,Position!$N$3:$N$20)</f>
        <v>1.625</v>
      </c>
      <c r="G1254" s="13">
        <f t="shared" si="80"/>
        <v>0</v>
      </c>
      <c r="H1254" s="11" t="str">
        <f t="shared" si="81"/>
        <v>tennesseebuss</v>
      </c>
      <c r="I1254" s="11">
        <f t="shared" si="78"/>
        <v>0</v>
      </c>
      <c r="J1254" s="13">
        <f t="shared" si="79"/>
        <v>0</v>
      </c>
    </row>
    <row r="1255" spans="1:10" x14ac:dyDescent="0.2">
      <c r="A1255" s="14">
        <v>36549</v>
      </c>
      <c r="B1255" s="120"/>
      <c r="C1255" s="16">
        <v>1</v>
      </c>
      <c r="D1255" s="157" t="s">
        <v>89</v>
      </c>
      <c r="E1255" s="15" t="s">
        <v>127</v>
      </c>
      <c r="F1255" s="12">
        <f>SUMIF(Position!$B$3:$B$21,Trades!D1255,Position!$E$3:$E$21)+SUMIF(Position!$K$3:$K$20,Trades!D1255,Position!$N$3:$N$20)</f>
        <v>0</v>
      </c>
      <c r="G1255" s="13">
        <f t="shared" si="80"/>
        <v>0</v>
      </c>
      <c r="H1255" s="11" t="str">
        <f t="shared" si="81"/>
        <v>dallasbp</v>
      </c>
      <c r="I1255" s="11">
        <f t="shared" si="78"/>
        <v>0</v>
      </c>
      <c r="J1255" s="13">
        <f t="shared" si="79"/>
        <v>0</v>
      </c>
    </row>
    <row r="1256" spans="1:10" x14ac:dyDescent="0.2">
      <c r="A1256" s="14">
        <v>36549</v>
      </c>
      <c r="B1256" s="120"/>
      <c r="C1256" s="16">
        <v>3.15</v>
      </c>
      <c r="D1256" s="17" t="s">
        <v>89</v>
      </c>
      <c r="E1256" s="15" t="s">
        <v>127</v>
      </c>
      <c r="F1256" s="12">
        <f>SUMIF(Position!$B$3:$B$21,Trades!D1256,Position!$E$3:$E$21)+SUMIF(Position!$K$3:$K$20,Trades!D1256,Position!$N$3:$N$20)</f>
        <v>0</v>
      </c>
      <c r="G1256" s="13">
        <f t="shared" si="80"/>
        <v>0</v>
      </c>
      <c r="H1256" s="11" t="str">
        <f t="shared" si="81"/>
        <v>dallasbp</v>
      </c>
      <c r="I1256" s="11">
        <f t="shared" si="78"/>
        <v>0</v>
      </c>
      <c r="J1256" s="13">
        <f t="shared" si="79"/>
        <v>0</v>
      </c>
    </row>
    <row r="1257" spans="1:10" x14ac:dyDescent="0.2">
      <c r="A1257" s="14">
        <v>36549</v>
      </c>
      <c r="B1257" s="15"/>
      <c r="C1257" s="16">
        <v>0</v>
      </c>
      <c r="D1257" s="17" t="s">
        <v>112</v>
      </c>
      <c r="E1257" s="15" t="s">
        <v>127</v>
      </c>
      <c r="F1257" s="12">
        <f>SUMIF(Position!$B$3:$B$21,Trades!D1257,Position!$E$3:$E$21)+SUMIF(Position!$K$3:$K$20,Trades!D1257,Position!$N$3:$N$20)</f>
        <v>1.625</v>
      </c>
      <c r="G1257" s="13">
        <f t="shared" si="80"/>
        <v>0</v>
      </c>
      <c r="H1257" s="11" t="str">
        <f t="shared" si="81"/>
        <v>tennesseebp</v>
      </c>
      <c r="I1257" s="11">
        <f t="shared" si="78"/>
        <v>0</v>
      </c>
      <c r="J1257" s="13">
        <f t="shared" si="79"/>
        <v>0</v>
      </c>
    </row>
    <row r="1258" spans="1:10" x14ac:dyDescent="0.2">
      <c r="A1258" s="14">
        <v>36549</v>
      </c>
      <c r="B1258" s="15"/>
      <c r="C1258" s="16">
        <v>0</v>
      </c>
      <c r="D1258" s="17" t="s">
        <v>112</v>
      </c>
      <c r="E1258" s="15" t="s">
        <v>83</v>
      </c>
      <c r="F1258" s="12">
        <f>SUMIF(Position!$B$3:$B$21,Trades!D1258,Position!$E$3:$E$21)+SUMIF(Position!$K$3:$K$20,Trades!D1258,Position!$N$3:$N$20)</f>
        <v>1.625</v>
      </c>
      <c r="G1258" s="13">
        <f t="shared" si="80"/>
        <v>0</v>
      </c>
      <c r="H1258" s="11" t="str">
        <f t="shared" si="81"/>
        <v>tennesseedud</v>
      </c>
      <c r="I1258" s="11">
        <f t="shared" si="78"/>
        <v>0</v>
      </c>
      <c r="J1258" s="13">
        <f t="shared" si="79"/>
        <v>0</v>
      </c>
    </row>
    <row r="1259" spans="1:10" x14ac:dyDescent="0.2">
      <c r="A1259" s="14">
        <v>36550</v>
      </c>
      <c r="B1259" s="120"/>
      <c r="C1259" s="16">
        <v>1</v>
      </c>
      <c r="D1259" s="17" t="s">
        <v>89</v>
      </c>
      <c r="E1259" s="15" t="s">
        <v>96</v>
      </c>
      <c r="F1259" s="12">
        <f>SUMIF(Position!$B$3:$B$21,Trades!D1259,Position!$E$3:$E$21)+SUMIF(Position!$K$3:$K$20,Trades!D1259,Position!$N$3:$N$20)</f>
        <v>0</v>
      </c>
      <c r="G1259" s="13">
        <f t="shared" si="80"/>
        <v>0</v>
      </c>
      <c r="H1259" s="11" t="str">
        <f t="shared" si="81"/>
        <v>dallasjavier</v>
      </c>
      <c r="I1259" s="11">
        <f t="shared" si="78"/>
        <v>0</v>
      </c>
      <c r="J1259" s="13">
        <f t="shared" si="79"/>
        <v>0</v>
      </c>
    </row>
    <row r="1260" spans="1:10" x14ac:dyDescent="0.2">
      <c r="A1260" s="14">
        <v>36550</v>
      </c>
      <c r="B1260" s="15"/>
      <c r="C1260" s="16">
        <v>1.25</v>
      </c>
      <c r="D1260" s="17" t="s">
        <v>100</v>
      </c>
      <c r="E1260" s="15" t="s">
        <v>96</v>
      </c>
      <c r="F1260" s="12">
        <f>SUMIF(Position!$B$3:$B$21,Trades!D1260,Position!$E$3:$E$21)+SUMIF(Position!$K$3:$K$20,Trades!D1260,Position!$N$3:$N$20)</f>
        <v>0.7</v>
      </c>
      <c r="G1260" s="13">
        <f t="shared" si="80"/>
        <v>0</v>
      </c>
      <c r="H1260" s="11" t="str">
        <f t="shared" si="81"/>
        <v>minnesotajavier</v>
      </c>
      <c r="I1260" s="11">
        <f t="shared" si="78"/>
        <v>0</v>
      </c>
      <c r="J1260" s="13">
        <f t="shared" si="79"/>
        <v>0</v>
      </c>
    </row>
    <row r="1261" spans="1:10" x14ac:dyDescent="0.2">
      <c r="A1261" s="14">
        <v>36550</v>
      </c>
      <c r="B1261" s="15"/>
      <c r="C1261" s="16">
        <v>0</v>
      </c>
      <c r="D1261" s="17" t="s">
        <v>131</v>
      </c>
      <c r="E1261" s="15" t="s">
        <v>96</v>
      </c>
      <c r="F1261" s="12">
        <f>SUMIF(Position!$B$3:$B$21,Trades!D1261,Position!$E$3:$E$21)+SUMIF(Position!$K$3:$K$20,Trades!D1261,Position!$N$3:$N$20)</f>
        <v>4.75</v>
      </c>
      <c r="G1261" s="13">
        <f t="shared" si="80"/>
        <v>0</v>
      </c>
      <c r="H1261" s="11" t="str">
        <f t="shared" si="81"/>
        <v>ramsjavier</v>
      </c>
      <c r="I1261" s="11">
        <f t="shared" si="78"/>
        <v>0</v>
      </c>
      <c r="J1261" s="13">
        <f t="shared" si="79"/>
        <v>0</v>
      </c>
    </row>
    <row r="1262" spans="1:10" x14ac:dyDescent="0.2">
      <c r="A1262" s="14">
        <v>36550</v>
      </c>
      <c r="B1262" s="15"/>
      <c r="C1262" s="16">
        <v>0</v>
      </c>
      <c r="D1262" s="17" t="s">
        <v>131</v>
      </c>
      <c r="E1262" s="15" t="s">
        <v>124</v>
      </c>
      <c r="F1262" s="12">
        <f>SUMIF(Position!$B$3:$B$21,Trades!D1262,Position!$E$3:$E$21)+SUMIF(Position!$K$3:$K$20,Trades!D1262,Position!$N$3:$N$20)</f>
        <v>4.75</v>
      </c>
      <c r="G1262" s="13">
        <f t="shared" si="80"/>
        <v>0</v>
      </c>
      <c r="H1262" s="11" t="str">
        <f t="shared" si="81"/>
        <v>ramsjk</v>
      </c>
      <c r="I1262" s="11">
        <f t="shared" si="78"/>
        <v>0</v>
      </c>
      <c r="J1262" s="13">
        <f t="shared" si="79"/>
        <v>0</v>
      </c>
    </row>
    <row r="1263" spans="1:10" x14ac:dyDescent="0.2">
      <c r="A1263" s="14">
        <v>36550</v>
      </c>
      <c r="B1263" s="15"/>
      <c r="C1263" s="16">
        <v>9</v>
      </c>
      <c r="D1263" s="17" t="s">
        <v>112</v>
      </c>
      <c r="E1263" s="15" t="s">
        <v>137</v>
      </c>
      <c r="F1263" s="12">
        <f>SUMIF(Position!$B$3:$B$21,Trades!D1263,Position!$E$3:$E$21)+SUMIF(Position!$K$3:$K$20,Trades!D1263,Position!$N$3:$N$20)</f>
        <v>1.625</v>
      </c>
      <c r="G1263" s="13">
        <f t="shared" si="80"/>
        <v>0</v>
      </c>
      <c r="H1263" s="11" t="str">
        <f t="shared" si="81"/>
        <v>tennesseebcd</v>
      </c>
      <c r="I1263" s="11">
        <f t="shared" si="78"/>
        <v>0</v>
      </c>
      <c r="J1263" s="13">
        <f t="shared" si="79"/>
        <v>0</v>
      </c>
    </row>
    <row r="1264" spans="1:10" x14ac:dyDescent="0.2">
      <c r="A1264" s="14">
        <v>36551</v>
      </c>
      <c r="B1264" s="15"/>
      <c r="C1264" s="16">
        <v>0</v>
      </c>
      <c r="D1264" s="17" t="s">
        <v>131</v>
      </c>
      <c r="E1264" s="15" t="s">
        <v>93</v>
      </c>
      <c r="F1264" s="12">
        <f>SUMIF(Position!$B$3:$B$21,Trades!D1264,Position!$E$3:$E$21)+SUMIF(Position!$K$3:$K$20,Trades!D1264,Position!$N$3:$N$20)</f>
        <v>4.75</v>
      </c>
      <c r="G1264" s="13">
        <f t="shared" si="80"/>
        <v>0</v>
      </c>
      <c r="H1264" s="11" t="str">
        <f t="shared" si="81"/>
        <v>ramsbuss</v>
      </c>
      <c r="I1264" s="11">
        <f t="shared" si="78"/>
        <v>0</v>
      </c>
      <c r="J1264" s="13">
        <f t="shared" si="79"/>
        <v>0</v>
      </c>
    </row>
    <row r="1265" spans="1:12" x14ac:dyDescent="0.2">
      <c r="A1265" s="14">
        <v>36551</v>
      </c>
      <c r="B1265" s="15"/>
      <c r="C1265" s="16">
        <v>0</v>
      </c>
      <c r="D1265" s="17" t="s">
        <v>131</v>
      </c>
      <c r="E1265" s="15" t="s">
        <v>124</v>
      </c>
      <c r="F1265" s="12">
        <f>SUMIF(Position!$B$3:$B$21,Trades!D1265,Position!$E$3:$E$21)+SUMIF(Position!$K$3:$K$20,Trades!D1265,Position!$N$3:$N$20)</f>
        <v>4.75</v>
      </c>
      <c r="G1265" s="13">
        <f t="shared" si="80"/>
        <v>0</v>
      </c>
      <c r="H1265" s="11" t="str">
        <f t="shared" si="81"/>
        <v>ramsjk</v>
      </c>
      <c r="I1265" s="11">
        <f t="shared" si="78"/>
        <v>0</v>
      </c>
      <c r="J1265" s="13">
        <f t="shared" si="79"/>
        <v>0</v>
      </c>
    </row>
    <row r="1266" spans="1:12" x14ac:dyDescent="0.2">
      <c r="A1266" s="14">
        <v>36552</v>
      </c>
      <c r="B1266" s="15"/>
      <c r="C1266" s="16">
        <v>10</v>
      </c>
      <c r="D1266" s="17" t="s">
        <v>112</v>
      </c>
      <c r="E1266" s="15" t="s">
        <v>123</v>
      </c>
      <c r="F1266" s="12">
        <f>SUMIF(Position!$B$3:$B$21,Trades!D1266,Position!$E$3:$E$21)+SUMIF(Position!$K$3:$K$20,Trades!D1266,Position!$N$3:$N$20)</f>
        <v>1.625</v>
      </c>
      <c r="G1266" s="13">
        <f t="shared" si="80"/>
        <v>0</v>
      </c>
      <c r="H1266" s="11" t="str">
        <f t="shared" si="81"/>
        <v>tennesseemiked</v>
      </c>
      <c r="I1266" s="11">
        <f t="shared" si="78"/>
        <v>0</v>
      </c>
      <c r="J1266" s="13">
        <f t="shared" si="79"/>
        <v>0</v>
      </c>
    </row>
    <row r="1267" spans="1:12" x14ac:dyDescent="0.2">
      <c r="A1267" s="14">
        <v>36552</v>
      </c>
      <c r="B1267" s="15"/>
      <c r="C1267" s="16">
        <v>21</v>
      </c>
      <c r="D1267" s="17" t="s">
        <v>131</v>
      </c>
      <c r="E1267" s="15" t="s">
        <v>125</v>
      </c>
      <c r="F1267" s="12">
        <f>SUMIF(Position!$B$3:$B$21,Trades!D1267,Position!$E$3:$E$21)+SUMIF(Position!$K$3:$K$20,Trades!D1267,Position!$N$3:$N$20)</f>
        <v>4.75</v>
      </c>
      <c r="G1267" s="13">
        <f t="shared" si="80"/>
        <v>0</v>
      </c>
      <c r="H1267" s="11" t="str">
        <f t="shared" si="81"/>
        <v>ramsrich</v>
      </c>
      <c r="I1267" s="11">
        <f t="shared" si="78"/>
        <v>0</v>
      </c>
      <c r="J1267" s="13">
        <f t="shared" si="79"/>
        <v>0</v>
      </c>
    </row>
    <row r="1268" spans="1:12" x14ac:dyDescent="0.2">
      <c r="A1268" s="14">
        <v>36552</v>
      </c>
      <c r="B1268" s="15"/>
      <c r="C1268" s="16">
        <v>21</v>
      </c>
      <c r="D1268" s="17" t="s">
        <v>131</v>
      </c>
      <c r="E1268" s="15" t="s">
        <v>126</v>
      </c>
      <c r="F1268" s="12">
        <f>SUMIF(Position!$B$3:$B$21,Trades!D1268,Position!$E$3:$E$21)+SUMIF(Position!$K$3:$K$20,Trades!D1268,Position!$N$3:$N$20)</f>
        <v>4.75</v>
      </c>
      <c r="G1268" s="13">
        <f t="shared" si="80"/>
        <v>0</v>
      </c>
      <c r="H1268" s="11" t="str">
        <f t="shared" si="81"/>
        <v>ramscuocci</v>
      </c>
      <c r="I1268" s="11">
        <f t="shared" si="78"/>
        <v>0</v>
      </c>
      <c r="J1268" s="13">
        <f t="shared" si="79"/>
        <v>0</v>
      </c>
    </row>
    <row r="1269" spans="1:12" x14ac:dyDescent="0.2">
      <c r="A1269" s="14">
        <v>36552</v>
      </c>
      <c r="B1269" s="15"/>
      <c r="C1269" s="16">
        <v>8.75</v>
      </c>
      <c r="D1269" s="17" t="s">
        <v>112</v>
      </c>
      <c r="E1269" s="15" t="s">
        <v>93</v>
      </c>
      <c r="F1269" s="12">
        <f>SUMIF(Position!$B$3:$B$21,Trades!D1269,Position!$E$3:$E$21)+SUMIF(Position!$K$3:$K$20,Trades!D1269,Position!$N$3:$N$20)</f>
        <v>1.625</v>
      </c>
      <c r="G1269" s="13">
        <f t="shared" si="80"/>
        <v>0</v>
      </c>
      <c r="H1269" s="11" t="str">
        <f t="shared" si="81"/>
        <v>tennesseebuss</v>
      </c>
      <c r="I1269" s="11">
        <f t="shared" si="78"/>
        <v>0</v>
      </c>
      <c r="J1269" s="13">
        <f t="shared" si="79"/>
        <v>0</v>
      </c>
    </row>
    <row r="1270" spans="1:12" x14ac:dyDescent="0.2">
      <c r="A1270" s="14">
        <v>36553</v>
      </c>
      <c r="B1270" s="15"/>
      <c r="C1270" s="16">
        <v>20.5</v>
      </c>
      <c r="D1270" s="17" t="s">
        <v>131</v>
      </c>
      <c r="E1270" s="15" t="s">
        <v>129</v>
      </c>
      <c r="F1270" s="12">
        <f>SUMIF(Position!$B$3:$B$21,Trades!D1270,Position!$E$3:$E$21)+SUMIF(Position!$K$3:$K$20,Trades!D1270,Position!$N$3:$N$20)</f>
        <v>4.75</v>
      </c>
      <c r="G1270" s="13">
        <f t="shared" si="80"/>
        <v>0</v>
      </c>
      <c r="H1270" s="11" t="str">
        <f t="shared" si="81"/>
        <v>ramskammer</v>
      </c>
      <c r="I1270" s="11">
        <f t="shared" si="78"/>
        <v>0</v>
      </c>
      <c r="J1270" s="13">
        <f t="shared" si="79"/>
        <v>0</v>
      </c>
    </row>
    <row r="1271" spans="1:12" x14ac:dyDescent="0.2">
      <c r="A1271" s="14">
        <v>36553</v>
      </c>
      <c r="B1271" s="15"/>
      <c r="C1271" s="16">
        <v>8.5</v>
      </c>
      <c r="D1271" s="17" t="s">
        <v>112</v>
      </c>
      <c r="E1271" s="15" t="s">
        <v>129</v>
      </c>
      <c r="F1271" s="12">
        <f>SUMIF(Position!$B$3:$B$21,Trades!D1271,Position!$E$3:$E$21)+SUMIF(Position!$K$3:$K$20,Trades!D1271,Position!$N$3:$N$20)</f>
        <v>1.625</v>
      </c>
      <c r="G1271" s="13">
        <f t="shared" si="80"/>
        <v>0</v>
      </c>
      <c r="H1271" s="11" t="str">
        <f t="shared" si="81"/>
        <v>tennesseekammer</v>
      </c>
      <c r="I1271" s="11">
        <f t="shared" si="78"/>
        <v>0</v>
      </c>
      <c r="J1271" s="13">
        <f t="shared" si="79"/>
        <v>0</v>
      </c>
    </row>
    <row r="1272" spans="1:12" x14ac:dyDescent="0.2">
      <c r="A1272" s="14">
        <v>36553</v>
      </c>
      <c r="B1272" s="15"/>
      <c r="C1272" s="16">
        <v>9.25</v>
      </c>
      <c r="D1272" s="17" t="s">
        <v>112</v>
      </c>
      <c r="E1272" s="15" t="s">
        <v>103</v>
      </c>
      <c r="F1272" s="12">
        <f>SUMIF(Position!$B$3:$B$21,Trades!D1272,Position!$E$3:$E$21)+SUMIF(Position!$K$3:$K$20,Trades!D1272,Position!$N$3:$N$20)</f>
        <v>1.625</v>
      </c>
      <c r="G1272" s="13">
        <f t="shared" si="80"/>
        <v>0</v>
      </c>
      <c r="H1272" s="11" t="str">
        <f t="shared" si="81"/>
        <v>tennesseefeely</v>
      </c>
      <c r="I1272" s="11">
        <f t="shared" si="78"/>
        <v>0</v>
      </c>
      <c r="J1272" s="13">
        <f t="shared" si="79"/>
        <v>0</v>
      </c>
    </row>
    <row r="1273" spans="1:12" x14ac:dyDescent="0.2">
      <c r="A1273" s="14">
        <v>36553</v>
      </c>
      <c r="B1273" s="15"/>
      <c r="C1273" s="16">
        <v>9</v>
      </c>
      <c r="D1273" s="17" t="s">
        <v>112</v>
      </c>
      <c r="E1273" s="15" t="s">
        <v>105</v>
      </c>
      <c r="F1273" s="12">
        <f>SUMIF(Position!$B$3:$B$21,Trades!D1273,Position!$E$3:$E$21)+SUMIF(Position!$K$3:$K$20,Trades!D1273,Position!$N$3:$N$20)</f>
        <v>1.625</v>
      </c>
      <c r="G1273" s="13">
        <f t="shared" si="80"/>
        <v>0</v>
      </c>
      <c r="H1273" s="11" t="str">
        <f t="shared" si="81"/>
        <v>tennesseemckay</v>
      </c>
      <c r="I1273" s="11">
        <f t="shared" si="78"/>
        <v>0</v>
      </c>
      <c r="J1273" s="13">
        <f t="shared" si="79"/>
        <v>0</v>
      </c>
    </row>
    <row r="1274" spans="1:12" x14ac:dyDescent="0.2">
      <c r="A1274" s="14">
        <v>36553</v>
      </c>
      <c r="B1274" s="161"/>
      <c r="C1274" s="163">
        <v>0.05</v>
      </c>
      <c r="D1274" s="161" t="s">
        <v>61</v>
      </c>
      <c r="E1274" s="161" t="s">
        <v>61</v>
      </c>
      <c r="F1274" s="164">
        <f>SUMIF(Position!$B$3:$B$21,Trades!D1274,Position!$E$3:$E$21)+SUMIF(Position!$K$3:$K$20,Trades!D1274,Position!$N$3:$N$20)</f>
        <v>0</v>
      </c>
      <c r="G1274" s="165">
        <f t="shared" si="80"/>
        <v>0</v>
      </c>
      <c r="H1274" s="166" t="str">
        <f t="shared" si="81"/>
        <v>nonenone</v>
      </c>
      <c r="I1274" s="166">
        <f t="shared" si="78"/>
        <v>0</v>
      </c>
      <c r="J1274" s="165">
        <f t="shared" si="79"/>
        <v>0</v>
      </c>
      <c r="K1274" s="162"/>
      <c r="L1274" s="162"/>
    </row>
    <row r="1275" spans="1:12" x14ac:dyDescent="0.2">
      <c r="A1275" s="14">
        <v>36557</v>
      </c>
      <c r="B1275" s="15"/>
      <c r="C1275" s="16">
        <v>0</v>
      </c>
      <c r="D1275" s="17" t="s">
        <v>131</v>
      </c>
      <c r="E1275" s="15" t="s">
        <v>126</v>
      </c>
      <c r="F1275" s="12">
        <f>SUMIF(Position!$B$3:$B$21,Trades!D1275,Position!$E$3:$E$21)+SUMIF(Position!$K$3:$K$20,Trades!D1275,Position!$N$3:$N$20)</f>
        <v>4.75</v>
      </c>
      <c r="G1275" s="13">
        <f t="shared" si="80"/>
        <v>0</v>
      </c>
      <c r="H1275" s="11" t="str">
        <f t="shared" si="81"/>
        <v>ramscuocci</v>
      </c>
      <c r="I1275" s="11">
        <f t="shared" si="78"/>
        <v>0</v>
      </c>
      <c r="J1275" s="13">
        <f t="shared" si="79"/>
        <v>0</v>
      </c>
    </row>
    <row r="1276" spans="1:12" x14ac:dyDescent="0.2">
      <c r="A1276" s="14">
        <v>36557</v>
      </c>
      <c r="B1276" s="15"/>
      <c r="C1276" s="16">
        <v>0</v>
      </c>
      <c r="D1276" s="17" t="s">
        <v>131</v>
      </c>
      <c r="E1276" s="15" t="s">
        <v>134</v>
      </c>
      <c r="F1276" s="12">
        <f>SUMIF(Position!$B$3:$B$21,Trades!D1276,Position!$E$3:$E$21)+SUMIF(Position!$K$3:$K$20,Trades!D1276,Position!$N$3:$N$20)</f>
        <v>4.75</v>
      </c>
      <c r="G1276" s="13">
        <f t="shared" si="80"/>
        <v>0</v>
      </c>
      <c r="H1276" s="11" t="str">
        <f t="shared" si="81"/>
        <v>ramsshawn</v>
      </c>
      <c r="I1276" s="11">
        <f t="shared" si="78"/>
        <v>0</v>
      </c>
      <c r="J1276" s="13">
        <f t="shared" si="79"/>
        <v>0</v>
      </c>
    </row>
    <row r="1277" spans="1:12" x14ac:dyDescent="0.2">
      <c r="A1277" s="14">
        <v>36557</v>
      </c>
      <c r="B1277" s="15"/>
      <c r="C1277" s="16">
        <v>0.5</v>
      </c>
      <c r="D1277" s="17" t="s">
        <v>102</v>
      </c>
      <c r="E1277" s="15" t="s">
        <v>114</v>
      </c>
      <c r="F1277" s="12">
        <f>SUMIF(Position!$B$3:$B$21,Trades!D1277,Position!$E$3:$E$21)+SUMIF(Position!$K$3:$K$20,Trades!D1277,Position!$N$3:$N$20)</f>
        <v>0</v>
      </c>
      <c r="G1277" s="13">
        <f t="shared" si="80"/>
        <v>0</v>
      </c>
      <c r="H1277" s="11" t="str">
        <f t="shared" si="81"/>
        <v>seattleblane</v>
      </c>
      <c r="I1277" s="11">
        <f t="shared" si="78"/>
        <v>0</v>
      </c>
      <c r="J1277" s="13">
        <f t="shared" si="79"/>
        <v>0</v>
      </c>
    </row>
    <row r="1278" spans="1:12" x14ac:dyDescent="0.2">
      <c r="A1278" s="14">
        <v>36557</v>
      </c>
      <c r="B1278" s="15"/>
      <c r="C1278" s="16">
        <v>0</v>
      </c>
      <c r="D1278" s="17" t="s">
        <v>131</v>
      </c>
      <c r="E1278" s="15" t="s">
        <v>78</v>
      </c>
      <c r="F1278" s="12">
        <f>SUMIF(Position!$B$3:$B$21,Trades!D1278,Position!$E$3:$E$21)+SUMIF(Position!$K$3:$K$20,Trades!D1278,Position!$N$3:$N$20)</f>
        <v>4.75</v>
      </c>
      <c r="G1278" s="13">
        <f t="shared" si="80"/>
        <v>0</v>
      </c>
      <c r="H1278" s="11" t="str">
        <f t="shared" si="81"/>
        <v>ramspb</v>
      </c>
      <c r="I1278" s="11">
        <f t="shared" si="78"/>
        <v>0</v>
      </c>
      <c r="J1278" s="13">
        <f t="shared" si="79"/>
        <v>0</v>
      </c>
    </row>
    <row r="1279" spans="1:12" x14ac:dyDescent="0.2">
      <c r="A1279" s="14">
        <v>36557</v>
      </c>
      <c r="B1279" s="15"/>
      <c r="C1279" s="16">
        <v>0</v>
      </c>
      <c r="D1279" s="17" t="s">
        <v>131</v>
      </c>
      <c r="E1279" s="15" t="s">
        <v>134</v>
      </c>
      <c r="F1279" s="12">
        <f>SUMIF(Position!$B$3:$B$21,Trades!D1279,Position!$E$3:$E$21)+SUMIF(Position!$K$3:$K$20,Trades!D1279,Position!$N$3:$N$20)</f>
        <v>4.75</v>
      </c>
      <c r="G1279" s="13">
        <f t="shared" si="80"/>
        <v>0</v>
      </c>
      <c r="H1279" s="11" t="str">
        <f t="shared" si="81"/>
        <v>ramsshawn</v>
      </c>
      <c r="I1279" s="11">
        <f t="shared" si="78"/>
        <v>0</v>
      </c>
      <c r="J1279" s="13">
        <f t="shared" si="79"/>
        <v>0</v>
      </c>
    </row>
    <row r="1280" spans="1:12" x14ac:dyDescent="0.2">
      <c r="A1280" s="14">
        <v>36557</v>
      </c>
      <c r="B1280" s="15"/>
      <c r="C1280" s="16">
        <v>0</v>
      </c>
      <c r="D1280" s="17" t="s">
        <v>131</v>
      </c>
      <c r="E1280" s="15" t="s">
        <v>132</v>
      </c>
      <c r="F1280" s="12">
        <f>SUMIF(Position!$B$3:$B$21,Trades!D1280,Position!$E$3:$E$21)+SUMIF(Position!$K$3:$K$20,Trades!D1280,Position!$N$3:$N$20)</f>
        <v>4.75</v>
      </c>
      <c r="G1280" s="13">
        <f t="shared" si="80"/>
        <v>0</v>
      </c>
      <c r="H1280" s="11" t="str">
        <f t="shared" si="81"/>
        <v>ramskyle</v>
      </c>
      <c r="I1280" s="11">
        <f t="shared" si="78"/>
        <v>0</v>
      </c>
      <c r="J1280" s="13">
        <f t="shared" si="79"/>
        <v>0</v>
      </c>
    </row>
    <row r="1281" spans="1:10" x14ac:dyDescent="0.2">
      <c r="A1281" s="14">
        <v>36557</v>
      </c>
      <c r="B1281" s="15"/>
      <c r="C1281" s="16">
        <v>0</v>
      </c>
      <c r="D1281" s="17" t="s">
        <v>131</v>
      </c>
      <c r="E1281" s="15" t="s">
        <v>126</v>
      </c>
      <c r="F1281" s="12">
        <f>SUMIF(Position!$B$3:$B$21,Trades!D1281,Position!$E$3:$E$21)+SUMIF(Position!$K$3:$K$20,Trades!D1281,Position!$N$3:$N$20)</f>
        <v>4.75</v>
      </c>
      <c r="G1281" s="13">
        <f t="shared" si="80"/>
        <v>0</v>
      </c>
      <c r="H1281" s="11" t="str">
        <f t="shared" si="81"/>
        <v>ramscuocci</v>
      </c>
      <c r="I1281" s="11">
        <f t="shared" si="78"/>
        <v>0</v>
      </c>
      <c r="J1281" s="13">
        <f t="shared" si="79"/>
        <v>0</v>
      </c>
    </row>
    <row r="1282" spans="1:10" x14ac:dyDescent="0.2">
      <c r="A1282" s="14">
        <v>36557</v>
      </c>
      <c r="B1282" s="15"/>
      <c r="C1282" s="16">
        <v>0</v>
      </c>
      <c r="D1282" s="17" t="s">
        <v>131</v>
      </c>
      <c r="E1282" s="15" t="s">
        <v>126</v>
      </c>
      <c r="F1282" s="12">
        <f>SUMIF(Position!$B$3:$B$21,Trades!D1282,Position!$E$3:$E$21)+SUMIF(Position!$K$3:$K$20,Trades!D1282,Position!$N$3:$N$20)</f>
        <v>4.75</v>
      </c>
      <c r="G1282" s="13">
        <f t="shared" si="80"/>
        <v>0</v>
      </c>
      <c r="H1282" s="11" t="str">
        <f t="shared" si="81"/>
        <v>ramscuocci</v>
      </c>
      <c r="I1282" s="11">
        <f t="shared" si="78"/>
        <v>0</v>
      </c>
      <c r="J1282" s="13">
        <f t="shared" si="79"/>
        <v>0</v>
      </c>
    </row>
    <row r="1283" spans="1:10" x14ac:dyDescent="0.2">
      <c r="A1283" s="14">
        <v>36557</v>
      </c>
      <c r="B1283" s="15"/>
      <c r="C1283" s="16">
        <v>0</v>
      </c>
      <c r="D1283" s="17" t="s">
        <v>131</v>
      </c>
      <c r="E1283" s="15" t="s">
        <v>130</v>
      </c>
      <c r="F1283" s="12">
        <f>SUMIF(Position!$B$3:$B$21,Trades!D1283,Position!$E$3:$E$21)+SUMIF(Position!$K$3:$K$20,Trades!D1283,Position!$N$3:$N$20)</f>
        <v>4.75</v>
      </c>
      <c r="G1283" s="13">
        <f t="shared" si="80"/>
        <v>0</v>
      </c>
      <c r="H1283" s="11" t="str">
        <f t="shared" si="81"/>
        <v>ramsrafal</v>
      </c>
      <c r="I1283" s="11">
        <f t="shared" si="78"/>
        <v>0</v>
      </c>
      <c r="J1283" s="13">
        <f t="shared" si="79"/>
        <v>0</v>
      </c>
    </row>
    <row r="1284" spans="1:10" x14ac:dyDescent="0.2">
      <c r="A1284" s="14">
        <v>36557</v>
      </c>
      <c r="B1284" s="15"/>
      <c r="C1284" s="16">
        <v>0</v>
      </c>
      <c r="D1284" s="17" t="s">
        <v>131</v>
      </c>
      <c r="E1284" s="15" t="s">
        <v>128</v>
      </c>
      <c r="F1284" s="12">
        <f>SUMIF(Position!$B$3:$B$21,Trades!D1284,Position!$E$3:$E$21)+SUMIF(Position!$K$3:$K$20,Trades!D1284,Position!$N$3:$N$20)</f>
        <v>4.75</v>
      </c>
      <c r="G1284" s="13">
        <f t="shared" si="80"/>
        <v>0</v>
      </c>
      <c r="H1284" s="11" t="str">
        <f t="shared" si="81"/>
        <v>ramsarnold</v>
      </c>
      <c r="I1284" s="11">
        <f t="shared" si="78"/>
        <v>0</v>
      </c>
      <c r="J1284" s="13">
        <f t="shared" si="79"/>
        <v>0</v>
      </c>
    </row>
    <row r="1285" spans="1:10" x14ac:dyDescent="0.2">
      <c r="A1285" s="14">
        <v>36557</v>
      </c>
      <c r="B1285" s="15"/>
      <c r="C1285" s="16">
        <v>0</v>
      </c>
      <c r="D1285" s="17" t="s">
        <v>131</v>
      </c>
      <c r="E1285" s="15" t="s">
        <v>126</v>
      </c>
      <c r="F1285" s="12">
        <f>SUMIF(Position!$B$3:$B$21,Trades!D1285,Position!$E$3:$E$21)+SUMIF(Position!$K$3:$K$20,Trades!D1285,Position!$N$3:$N$20)</f>
        <v>4.75</v>
      </c>
      <c r="G1285" s="13">
        <f t="shared" si="80"/>
        <v>0</v>
      </c>
      <c r="H1285" s="11" t="str">
        <f t="shared" si="81"/>
        <v>ramscuocci</v>
      </c>
      <c r="I1285" s="11">
        <f t="shared" si="78"/>
        <v>0</v>
      </c>
      <c r="J1285" s="13">
        <f t="shared" si="79"/>
        <v>0</v>
      </c>
    </row>
    <row r="1286" spans="1:10" x14ac:dyDescent="0.2">
      <c r="A1286" s="14">
        <v>36557</v>
      </c>
      <c r="B1286" s="15"/>
      <c r="C1286" s="16">
        <v>0</v>
      </c>
      <c r="D1286" s="17" t="s">
        <v>131</v>
      </c>
      <c r="E1286" s="15" t="s">
        <v>141</v>
      </c>
      <c r="F1286" s="12">
        <f>SUMIF(Position!$B$3:$B$21,Trades!D1286,Position!$E$3:$E$21)+SUMIF(Position!$K$3:$K$20,Trades!D1286,Position!$N$3:$N$20)</f>
        <v>4.75</v>
      </c>
      <c r="G1286" s="13">
        <f t="shared" si="80"/>
        <v>0</v>
      </c>
      <c r="H1286" s="11" t="str">
        <f t="shared" si="81"/>
        <v>ramsmaggi</v>
      </c>
      <c r="I1286" s="11">
        <f t="shared" si="78"/>
        <v>0</v>
      </c>
      <c r="J1286" s="13">
        <f t="shared" si="79"/>
        <v>0</v>
      </c>
    </row>
    <row r="1287" spans="1:10" x14ac:dyDescent="0.2">
      <c r="A1287" s="14">
        <v>36557</v>
      </c>
      <c r="B1287" s="15"/>
      <c r="C1287" s="16">
        <v>0</v>
      </c>
      <c r="D1287" s="17" t="s">
        <v>131</v>
      </c>
      <c r="E1287" s="15" t="s">
        <v>148</v>
      </c>
      <c r="F1287" s="12">
        <f>SUMIF(Position!$B$3:$B$21,Trades!D1287,Position!$E$3:$E$21)+SUMIF(Position!$K$3:$K$20,Trades!D1287,Position!$N$3:$N$20)</f>
        <v>4.75</v>
      </c>
      <c r="G1287" s="13">
        <f t="shared" si="80"/>
        <v>0</v>
      </c>
      <c r="H1287" s="11" t="str">
        <f t="shared" si="81"/>
        <v>ramsmulvy</v>
      </c>
      <c r="I1287" s="11">
        <f t="shared" si="78"/>
        <v>0</v>
      </c>
      <c r="J1287" s="13">
        <f t="shared" si="79"/>
        <v>0</v>
      </c>
    </row>
    <row r="1288" spans="1:10" x14ac:dyDescent="0.2">
      <c r="A1288" s="14">
        <v>36557</v>
      </c>
      <c r="B1288" s="15"/>
      <c r="C1288" s="16">
        <v>0</v>
      </c>
      <c r="D1288" s="17" t="s">
        <v>131</v>
      </c>
      <c r="E1288" s="15" t="s">
        <v>126</v>
      </c>
      <c r="F1288" s="12">
        <f>SUMIF(Position!$B$3:$B$21,Trades!D1288,Position!$E$3:$E$21)+SUMIF(Position!$K$3:$K$20,Trades!D1288,Position!$N$3:$N$20)</f>
        <v>4.75</v>
      </c>
      <c r="G1288" s="13">
        <f t="shared" si="80"/>
        <v>0</v>
      </c>
      <c r="H1288" s="11" t="str">
        <f t="shared" si="81"/>
        <v>ramscuocci</v>
      </c>
      <c r="I1288" s="11">
        <f t="shared" ref="I1288:I1351" si="82">B1288*C1288</f>
        <v>0</v>
      </c>
      <c r="J1288" s="13">
        <f t="shared" si="79"/>
        <v>0</v>
      </c>
    </row>
    <row r="1289" spans="1:10" x14ac:dyDescent="0.2">
      <c r="A1289" s="14">
        <v>36557</v>
      </c>
      <c r="B1289" s="15"/>
      <c r="C1289" s="16">
        <v>0</v>
      </c>
      <c r="D1289" s="17" t="s">
        <v>131</v>
      </c>
      <c r="E1289" s="15" t="s">
        <v>126</v>
      </c>
      <c r="F1289" s="12">
        <f>SUMIF(Position!$B$3:$B$21,Trades!D1289,Position!$E$3:$E$21)+SUMIF(Position!$K$3:$K$20,Trades!D1289,Position!$N$3:$N$20)</f>
        <v>4.75</v>
      </c>
      <c r="G1289" s="13">
        <f t="shared" si="80"/>
        <v>0</v>
      </c>
      <c r="H1289" s="11" t="str">
        <f t="shared" si="81"/>
        <v>ramscuocci</v>
      </c>
      <c r="I1289" s="11">
        <f t="shared" si="82"/>
        <v>0</v>
      </c>
      <c r="J1289" s="13">
        <f t="shared" ref="J1289:J1352" si="83">(30-C1289)*B1289</f>
        <v>0</v>
      </c>
    </row>
    <row r="1290" spans="1:10" x14ac:dyDescent="0.2">
      <c r="A1290" s="14">
        <v>36557</v>
      </c>
      <c r="B1290" s="15"/>
      <c r="C1290" s="16">
        <v>0</v>
      </c>
      <c r="D1290" s="17" t="s">
        <v>131</v>
      </c>
      <c r="E1290" s="15" t="s">
        <v>129</v>
      </c>
      <c r="F1290" s="12">
        <f>SUMIF(Position!$B$3:$B$21,Trades!D1290,Position!$E$3:$E$21)+SUMIF(Position!$K$3:$K$20,Trades!D1290,Position!$N$3:$N$20)</f>
        <v>4.75</v>
      </c>
      <c r="G1290" s="13">
        <f t="shared" ref="G1290:G1353" si="84">(F1290-C1290)*B1290</f>
        <v>0</v>
      </c>
      <c r="H1290" s="11" t="str">
        <f t="shared" ref="H1290:H1351" si="85">D1290&amp;E1290</f>
        <v>ramskammer</v>
      </c>
      <c r="I1290" s="11">
        <f t="shared" si="82"/>
        <v>0</v>
      </c>
      <c r="J1290" s="13">
        <f t="shared" si="83"/>
        <v>0</v>
      </c>
    </row>
    <row r="1291" spans="1:10" x14ac:dyDescent="0.2">
      <c r="A1291" s="14">
        <v>36557</v>
      </c>
      <c r="B1291" s="15"/>
      <c r="C1291" s="16">
        <v>0</v>
      </c>
      <c r="D1291" s="17" t="s">
        <v>131</v>
      </c>
      <c r="E1291" s="15" t="s">
        <v>134</v>
      </c>
      <c r="F1291" s="12">
        <f>SUMIF(Position!$B$3:$B$21,Trades!D1291,Position!$E$3:$E$21)+SUMIF(Position!$K$3:$K$20,Trades!D1291,Position!$N$3:$N$20)</f>
        <v>4.75</v>
      </c>
      <c r="G1291" s="13">
        <f t="shared" si="84"/>
        <v>0</v>
      </c>
      <c r="H1291" s="11" t="str">
        <f t="shared" si="85"/>
        <v>ramsshawn</v>
      </c>
      <c r="I1291" s="11">
        <f t="shared" si="82"/>
        <v>0</v>
      </c>
      <c r="J1291" s="13">
        <f t="shared" si="83"/>
        <v>0</v>
      </c>
    </row>
    <row r="1292" spans="1:10" x14ac:dyDescent="0.2">
      <c r="A1292" s="14">
        <v>36557</v>
      </c>
      <c r="B1292" s="15"/>
      <c r="C1292" s="16">
        <v>0</v>
      </c>
      <c r="D1292" s="17" t="s">
        <v>131</v>
      </c>
      <c r="E1292" s="15" t="s">
        <v>78</v>
      </c>
      <c r="F1292" s="12">
        <f>SUMIF(Position!$B$3:$B$21,Trades!D1292,Position!$E$3:$E$21)+SUMIF(Position!$K$3:$K$20,Trades!D1292,Position!$N$3:$N$20)</f>
        <v>4.75</v>
      </c>
      <c r="G1292" s="13">
        <f t="shared" si="84"/>
        <v>0</v>
      </c>
      <c r="H1292" s="11" t="str">
        <f t="shared" si="85"/>
        <v>ramspb</v>
      </c>
      <c r="I1292" s="11">
        <f t="shared" si="82"/>
        <v>0</v>
      </c>
      <c r="J1292" s="13">
        <f t="shared" si="83"/>
        <v>0</v>
      </c>
    </row>
    <row r="1293" spans="1:10" x14ac:dyDescent="0.2">
      <c r="A1293" s="14">
        <v>36557</v>
      </c>
      <c r="B1293" s="15"/>
      <c r="C1293" s="16">
        <v>0</v>
      </c>
      <c r="D1293" s="17" t="s">
        <v>131</v>
      </c>
      <c r="E1293" s="15" t="s">
        <v>147</v>
      </c>
      <c r="F1293" s="12">
        <f>SUMIF(Position!$B$3:$B$21,Trades!D1293,Position!$E$3:$E$21)+SUMIF(Position!$K$3:$K$20,Trades!D1293,Position!$N$3:$N$20)</f>
        <v>4.75</v>
      </c>
      <c r="G1293" s="13">
        <f t="shared" si="84"/>
        <v>0</v>
      </c>
      <c r="H1293" s="11" t="str">
        <f t="shared" si="85"/>
        <v>ramscoady</v>
      </c>
      <c r="I1293" s="11">
        <f t="shared" si="82"/>
        <v>0</v>
      </c>
      <c r="J1293" s="13">
        <f t="shared" si="83"/>
        <v>0</v>
      </c>
    </row>
    <row r="1294" spans="1:10" x14ac:dyDescent="0.2">
      <c r="A1294" s="14">
        <v>36557</v>
      </c>
      <c r="B1294" s="15"/>
      <c r="C1294" s="16">
        <v>0</v>
      </c>
      <c r="D1294" s="17" t="s">
        <v>131</v>
      </c>
      <c r="E1294" s="15" t="s">
        <v>124</v>
      </c>
      <c r="F1294" s="12">
        <f>SUMIF(Position!$B$3:$B$21,Trades!D1294,Position!$E$3:$E$21)+SUMIF(Position!$K$3:$K$20,Trades!D1294,Position!$N$3:$N$20)</f>
        <v>4.75</v>
      </c>
      <c r="G1294" s="13">
        <f t="shared" si="84"/>
        <v>0</v>
      </c>
      <c r="H1294" s="11" t="str">
        <f t="shared" si="85"/>
        <v>ramsjk</v>
      </c>
      <c r="I1294" s="11">
        <f t="shared" si="82"/>
        <v>0</v>
      </c>
      <c r="J1294" s="13">
        <f t="shared" si="83"/>
        <v>0</v>
      </c>
    </row>
    <row r="1295" spans="1:10" x14ac:dyDescent="0.2">
      <c r="A1295" s="14">
        <v>36557</v>
      </c>
      <c r="B1295" s="15"/>
      <c r="C1295" s="16">
        <v>0</v>
      </c>
      <c r="D1295" s="17" t="s">
        <v>131</v>
      </c>
      <c r="E1295" s="15" t="s">
        <v>124</v>
      </c>
      <c r="F1295" s="12">
        <f>SUMIF(Position!$B$3:$B$21,Trades!D1295,Position!$E$3:$E$21)+SUMIF(Position!$K$3:$K$20,Trades!D1295,Position!$N$3:$N$20)</f>
        <v>4.75</v>
      </c>
      <c r="G1295" s="13">
        <f t="shared" si="84"/>
        <v>0</v>
      </c>
      <c r="H1295" s="11" t="str">
        <f t="shared" si="85"/>
        <v>ramsjk</v>
      </c>
      <c r="I1295" s="11">
        <f t="shared" si="82"/>
        <v>0</v>
      </c>
      <c r="J1295" s="13">
        <f t="shared" si="83"/>
        <v>0</v>
      </c>
    </row>
    <row r="1296" spans="1:10" x14ac:dyDescent="0.2">
      <c r="A1296" s="14">
        <v>36557</v>
      </c>
      <c r="B1296" s="15"/>
      <c r="C1296" s="16">
        <v>1</v>
      </c>
      <c r="D1296" s="17" t="s">
        <v>89</v>
      </c>
      <c r="E1296" s="15" t="s">
        <v>81</v>
      </c>
      <c r="F1296" s="12">
        <f>SUMIF(Position!$B$3:$B$21,Trades!D1296,Position!$E$3:$E$21)+SUMIF(Position!$K$3:$K$20,Trades!D1296,Position!$N$3:$N$20)</f>
        <v>0</v>
      </c>
      <c r="G1296" s="13">
        <f t="shared" si="84"/>
        <v>0</v>
      </c>
      <c r="H1296" s="11" t="str">
        <f t="shared" si="85"/>
        <v>dallasdeveny</v>
      </c>
      <c r="I1296" s="11">
        <f t="shared" si="82"/>
        <v>0</v>
      </c>
      <c r="J1296" s="13">
        <f t="shared" si="83"/>
        <v>0</v>
      </c>
    </row>
    <row r="1297" spans="1:10" x14ac:dyDescent="0.2">
      <c r="A1297" s="14">
        <v>36557</v>
      </c>
      <c r="B1297" s="15"/>
      <c r="C1297" s="16">
        <v>0</v>
      </c>
      <c r="D1297" s="17" t="s">
        <v>131</v>
      </c>
      <c r="E1297" s="15" t="s">
        <v>81</v>
      </c>
      <c r="F1297" s="12">
        <f>SUMIF(Position!$B$3:$B$21,Trades!D1297,Position!$E$3:$E$21)+SUMIF(Position!$K$3:$K$20,Trades!D1297,Position!$N$3:$N$20)</f>
        <v>4.75</v>
      </c>
      <c r="G1297" s="13">
        <f t="shared" si="84"/>
        <v>0</v>
      </c>
      <c r="H1297" s="11" t="str">
        <f t="shared" si="85"/>
        <v>ramsdeveny</v>
      </c>
      <c r="I1297" s="11">
        <f t="shared" si="82"/>
        <v>0</v>
      </c>
      <c r="J1297" s="13">
        <f t="shared" si="83"/>
        <v>0</v>
      </c>
    </row>
    <row r="1298" spans="1:10" x14ac:dyDescent="0.2">
      <c r="A1298" s="14">
        <v>36557</v>
      </c>
      <c r="B1298" s="15"/>
      <c r="C1298" s="16">
        <v>0</v>
      </c>
      <c r="D1298" s="17" t="s">
        <v>131</v>
      </c>
      <c r="E1298" s="15" t="s">
        <v>136</v>
      </c>
      <c r="F1298" s="12">
        <f>SUMIF(Position!$B$3:$B$21,Trades!D1298,Position!$E$3:$E$21)+SUMIF(Position!$K$3:$K$20,Trades!D1298,Position!$N$3:$N$20)</f>
        <v>4.75</v>
      </c>
      <c r="G1298" s="13">
        <f t="shared" si="84"/>
        <v>0</v>
      </c>
      <c r="H1298" s="11" t="str">
        <f t="shared" si="85"/>
        <v>ramsrandy</v>
      </c>
      <c r="I1298" s="11">
        <f t="shared" si="82"/>
        <v>0</v>
      </c>
      <c r="J1298" s="13">
        <f t="shared" si="83"/>
        <v>0</v>
      </c>
    </row>
    <row r="1299" spans="1:10" x14ac:dyDescent="0.2">
      <c r="A1299" s="14">
        <v>36557</v>
      </c>
      <c r="B1299" s="15"/>
      <c r="C1299" s="16">
        <v>4</v>
      </c>
      <c r="D1299" s="17" t="s">
        <v>100</v>
      </c>
      <c r="E1299" s="15" t="s">
        <v>105</v>
      </c>
      <c r="F1299" s="12">
        <f>SUMIF(Position!$B$3:$B$21,Trades!D1299,Position!$E$3:$E$21)+SUMIF(Position!$K$3:$K$20,Trades!D1299,Position!$N$3:$N$20)</f>
        <v>0.7</v>
      </c>
      <c r="G1299" s="13">
        <f t="shared" si="84"/>
        <v>0</v>
      </c>
      <c r="H1299" s="11" t="str">
        <f t="shared" si="85"/>
        <v>minnesotamckay</v>
      </c>
      <c r="I1299" s="11">
        <f t="shared" si="82"/>
        <v>0</v>
      </c>
      <c r="J1299" s="13">
        <f t="shared" si="83"/>
        <v>0</v>
      </c>
    </row>
    <row r="1300" spans="1:10" x14ac:dyDescent="0.2">
      <c r="A1300" s="14">
        <v>36557</v>
      </c>
      <c r="B1300" s="15"/>
      <c r="C1300" s="16">
        <v>0</v>
      </c>
      <c r="D1300" s="17" t="s">
        <v>131</v>
      </c>
      <c r="E1300" s="15" t="s">
        <v>115</v>
      </c>
      <c r="F1300" s="12">
        <f>SUMIF(Position!$B$3:$B$21,Trades!D1300,Position!$E$3:$E$21)+SUMIF(Position!$K$3:$K$20,Trades!D1300,Position!$N$3:$N$20)</f>
        <v>4.75</v>
      </c>
      <c r="G1300" s="13">
        <f t="shared" si="84"/>
        <v>0</v>
      </c>
      <c r="H1300" s="11" t="str">
        <f t="shared" si="85"/>
        <v>ramsdavenport</v>
      </c>
      <c r="I1300" s="11">
        <f t="shared" si="82"/>
        <v>0</v>
      </c>
      <c r="J1300" s="13">
        <f t="shared" si="83"/>
        <v>0</v>
      </c>
    </row>
    <row r="1301" spans="1:10" x14ac:dyDescent="0.2">
      <c r="A1301" s="14">
        <v>36557</v>
      </c>
      <c r="B1301" s="15"/>
      <c r="C1301" s="16">
        <v>0</v>
      </c>
      <c r="D1301" s="17" t="s">
        <v>131</v>
      </c>
      <c r="E1301" s="15" t="s">
        <v>136</v>
      </c>
      <c r="F1301" s="12">
        <f>SUMIF(Position!$B$3:$B$21,Trades!D1301,Position!$E$3:$E$21)+SUMIF(Position!$K$3:$K$20,Trades!D1301,Position!$N$3:$N$20)</f>
        <v>4.75</v>
      </c>
      <c r="G1301" s="13">
        <f t="shared" si="84"/>
        <v>0</v>
      </c>
      <c r="H1301" s="11" t="str">
        <f t="shared" si="85"/>
        <v>ramsrandy</v>
      </c>
      <c r="I1301" s="11">
        <f t="shared" si="82"/>
        <v>0</v>
      </c>
      <c r="J1301" s="13">
        <f t="shared" si="83"/>
        <v>0</v>
      </c>
    </row>
    <row r="1302" spans="1:10" x14ac:dyDescent="0.2">
      <c r="A1302" s="14">
        <v>36557</v>
      </c>
      <c r="B1302" s="15"/>
      <c r="C1302" s="16">
        <v>0</v>
      </c>
      <c r="D1302" s="17" t="s">
        <v>131</v>
      </c>
      <c r="E1302" s="15" t="s">
        <v>120</v>
      </c>
      <c r="F1302" s="12">
        <f>SUMIF(Position!$B$3:$B$21,Trades!D1302,Position!$E$3:$E$21)+SUMIF(Position!$K$3:$K$20,Trades!D1302,Position!$N$3:$N$20)</f>
        <v>4.75</v>
      </c>
      <c r="G1302" s="13">
        <f t="shared" si="84"/>
        <v>0</v>
      </c>
      <c r="H1302" s="11" t="str">
        <f t="shared" si="85"/>
        <v>ramseagle</v>
      </c>
      <c r="I1302" s="11">
        <f t="shared" si="82"/>
        <v>0</v>
      </c>
      <c r="J1302" s="13">
        <f t="shared" si="83"/>
        <v>0</v>
      </c>
    </row>
    <row r="1303" spans="1:10" x14ac:dyDescent="0.2">
      <c r="A1303" s="14">
        <v>36557</v>
      </c>
      <c r="B1303" s="15"/>
      <c r="C1303" s="16">
        <v>0</v>
      </c>
      <c r="D1303" s="17" t="s">
        <v>131</v>
      </c>
      <c r="E1303" s="15" t="s">
        <v>114</v>
      </c>
      <c r="F1303" s="12">
        <f>SUMIF(Position!$B$3:$B$21,Trades!D1303,Position!$E$3:$E$21)+SUMIF(Position!$K$3:$K$20,Trades!D1303,Position!$N$3:$N$20)</f>
        <v>4.75</v>
      </c>
      <c r="G1303" s="13">
        <f t="shared" si="84"/>
        <v>0</v>
      </c>
      <c r="H1303" s="11" t="str">
        <f t="shared" si="85"/>
        <v>ramsblane</v>
      </c>
      <c r="I1303" s="11">
        <f t="shared" si="82"/>
        <v>0</v>
      </c>
      <c r="J1303" s="13">
        <f t="shared" si="83"/>
        <v>0</v>
      </c>
    </row>
    <row r="1304" spans="1:10" x14ac:dyDescent="0.2">
      <c r="A1304" s="14">
        <v>36557</v>
      </c>
      <c r="B1304" s="15"/>
      <c r="C1304" s="16">
        <v>1</v>
      </c>
      <c r="D1304" s="17" t="s">
        <v>89</v>
      </c>
      <c r="E1304" s="15" t="s">
        <v>104</v>
      </c>
      <c r="F1304" s="12">
        <f>SUMIF(Position!$B$3:$B$21,Trades!D1304,Position!$E$3:$E$21)+SUMIF(Position!$K$3:$K$20,Trades!D1304,Position!$N$3:$N$20)</f>
        <v>0</v>
      </c>
      <c r="G1304" s="13">
        <f t="shared" si="84"/>
        <v>0</v>
      </c>
      <c r="H1304" s="11" t="str">
        <f t="shared" si="85"/>
        <v>dallassmitty</v>
      </c>
      <c r="I1304" s="11">
        <f t="shared" si="82"/>
        <v>0</v>
      </c>
      <c r="J1304" s="13">
        <f t="shared" si="83"/>
        <v>0</v>
      </c>
    </row>
    <row r="1305" spans="1:10" x14ac:dyDescent="0.2">
      <c r="A1305" s="14">
        <v>36557</v>
      </c>
      <c r="B1305" s="15"/>
      <c r="C1305" s="16">
        <v>1</v>
      </c>
      <c r="D1305" s="17" t="s">
        <v>89</v>
      </c>
      <c r="E1305" s="15" t="s">
        <v>78</v>
      </c>
      <c r="F1305" s="12">
        <f>SUMIF(Position!$B$3:$B$21,Trades!D1305,Position!$E$3:$E$21)+SUMIF(Position!$K$3:$K$20,Trades!D1305,Position!$N$3:$N$20)</f>
        <v>0</v>
      </c>
      <c r="G1305" s="13">
        <f t="shared" si="84"/>
        <v>0</v>
      </c>
      <c r="H1305" s="11" t="str">
        <f t="shared" si="85"/>
        <v>dallaspb</v>
      </c>
      <c r="I1305" s="11">
        <f t="shared" si="82"/>
        <v>0</v>
      </c>
      <c r="J1305" s="13">
        <f t="shared" si="83"/>
        <v>0</v>
      </c>
    </row>
    <row r="1306" spans="1:10" x14ac:dyDescent="0.2">
      <c r="A1306" s="14">
        <v>36557</v>
      </c>
      <c r="B1306" s="15"/>
      <c r="C1306" s="16">
        <v>0</v>
      </c>
      <c r="D1306" s="17" t="s">
        <v>131</v>
      </c>
      <c r="E1306" s="15" t="s">
        <v>124</v>
      </c>
      <c r="F1306" s="12">
        <f>SUMIF(Position!$B$3:$B$21,Trades!D1306,Position!$E$3:$E$21)+SUMIF(Position!$K$3:$K$20,Trades!D1306,Position!$N$3:$N$20)</f>
        <v>4.75</v>
      </c>
      <c r="G1306" s="13">
        <f t="shared" si="84"/>
        <v>0</v>
      </c>
      <c r="H1306" s="11" t="str">
        <f t="shared" si="85"/>
        <v>ramsjk</v>
      </c>
      <c r="I1306" s="11">
        <f t="shared" si="82"/>
        <v>0</v>
      </c>
      <c r="J1306" s="13">
        <f t="shared" si="83"/>
        <v>0</v>
      </c>
    </row>
    <row r="1307" spans="1:10" x14ac:dyDescent="0.2">
      <c r="A1307" s="14">
        <v>36557</v>
      </c>
      <c r="B1307" s="15"/>
      <c r="C1307" s="16">
        <v>0</v>
      </c>
      <c r="D1307" s="17" t="s">
        <v>131</v>
      </c>
      <c r="E1307" s="15" t="s">
        <v>143</v>
      </c>
      <c r="F1307" s="12">
        <f>SUMIF(Position!$B$3:$B$21,Trades!D1307,Position!$E$3:$E$21)+SUMIF(Position!$K$3:$K$20,Trades!D1307,Position!$N$3:$N$20)</f>
        <v>4.75</v>
      </c>
      <c r="G1307" s="13">
        <f t="shared" si="84"/>
        <v>0</v>
      </c>
      <c r="H1307" s="11" t="str">
        <f t="shared" si="85"/>
        <v>ramscarlitz</v>
      </c>
      <c r="I1307" s="11">
        <f t="shared" si="82"/>
        <v>0</v>
      </c>
      <c r="J1307" s="13">
        <f t="shared" si="83"/>
        <v>0</v>
      </c>
    </row>
    <row r="1308" spans="1:10" x14ac:dyDescent="0.2">
      <c r="A1308" s="14">
        <v>36557</v>
      </c>
      <c r="B1308" s="15"/>
      <c r="C1308" s="16">
        <v>1</v>
      </c>
      <c r="D1308" s="17" t="s">
        <v>89</v>
      </c>
      <c r="E1308" s="15" t="s">
        <v>96</v>
      </c>
      <c r="F1308" s="12">
        <f>SUMIF(Position!$B$3:$B$21,Trades!D1308,Position!$E$3:$E$21)+SUMIF(Position!$K$3:$K$20,Trades!D1308,Position!$N$3:$N$20)</f>
        <v>0</v>
      </c>
      <c r="G1308" s="13">
        <f t="shared" si="84"/>
        <v>0</v>
      </c>
      <c r="H1308" s="11" t="str">
        <f t="shared" si="85"/>
        <v>dallasjavier</v>
      </c>
      <c r="I1308" s="11">
        <f t="shared" si="82"/>
        <v>0</v>
      </c>
      <c r="J1308" s="13">
        <f t="shared" si="83"/>
        <v>0</v>
      </c>
    </row>
    <row r="1309" spans="1:10" x14ac:dyDescent="0.2">
      <c r="A1309" s="14">
        <v>36557</v>
      </c>
      <c r="B1309" s="15"/>
      <c r="C1309" s="16">
        <v>1</v>
      </c>
      <c r="D1309" s="17" t="s">
        <v>89</v>
      </c>
      <c r="E1309" s="15" t="s">
        <v>124</v>
      </c>
      <c r="F1309" s="12">
        <f>SUMIF(Position!$B$3:$B$21,Trades!D1309,Position!$E$3:$E$21)+SUMIF(Position!$K$3:$K$20,Trades!D1309,Position!$N$3:$N$20)</f>
        <v>0</v>
      </c>
      <c r="G1309" s="13">
        <f t="shared" si="84"/>
        <v>0</v>
      </c>
      <c r="H1309" s="11" t="str">
        <f t="shared" si="85"/>
        <v>dallasjk</v>
      </c>
      <c r="I1309" s="11">
        <f t="shared" si="82"/>
        <v>0</v>
      </c>
      <c r="J1309" s="13">
        <f t="shared" si="83"/>
        <v>0</v>
      </c>
    </row>
    <row r="1310" spans="1:10" x14ac:dyDescent="0.2">
      <c r="A1310" s="14">
        <v>36557</v>
      </c>
      <c r="B1310" s="15"/>
      <c r="C1310" s="16">
        <v>1</v>
      </c>
      <c r="D1310" s="17" t="s">
        <v>89</v>
      </c>
      <c r="E1310" s="15" t="s">
        <v>124</v>
      </c>
      <c r="F1310" s="12">
        <f>SUMIF(Position!$B$3:$B$21,Trades!D1310,Position!$E$3:$E$21)+SUMIF(Position!$K$3:$K$20,Trades!D1310,Position!$N$3:$N$20)</f>
        <v>0</v>
      </c>
      <c r="G1310" s="13">
        <f t="shared" si="84"/>
        <v>0</v>
      </c>
      <c r="H1310" s="11" t="str">
        <f t="shared" si="85"/>
        <v>dallasjk</v>
      </c>
      <c r="I1310" s="11">
        <f t="shared" si="82"/>
        <v>0</v>
      </c>
      <c r="J1310" s="13">
        <f t="shared" si="83"/>
        <v>0</v>
      </c>
    </row>
    <row r="1311" spans="1:10" x14ac:dyDescent="0.2">
      <c r="A1311" s="14">
        <v>36557</v>
      </c>
      <c r="B1311" s="15"/>
      <c r="C1311" s="16">
        <v>0</v>
      </c>
      <c r="D1311" s="17" t="s">
        <v>131</v>
      </c>
      <c r="E1311" s="15" t="s">
        <v>135</v>
      </c>
      <c r="F1311" s="12">
        <f>SUMIF(Position!$B$3:$B$21,Trades!D1311,Position!$E$3:$E$21)+SUMIF(Position!$K$3:$K$20,Trades!D1311,Position!$N$3:$N$20)</f>
        <v>4.75</v>
      </c>
      <c r="G1311" s="13">
        <f t="shared" si="84"/>
        <v>0</v>
      </c>
      <c r="H1311" s="11" t="str">
        <f t="shared" si="85"/>
        <v>ramsreynolds</v>
      </c>
      <c r="I1311" s="11">
        <f t="shared" si="82"/>
        <v>0</v>
      </c>
      <c r="J1311" s="13">
        <f t="shared" si="83"/>
        <v>0</v>
      </c>
    </row>
    <row r="1312" spans="1:10" x14ac:dyDescent="0.2">
      <c r="A1312" s="14">
        <v>36557</v>
      </c>
      <c r="B1312" s="15"/>
      <c r="C1312" s="16">
        <v>0</v>
      </c>
      <c r="D1312" s="17" t="s">
        <v>131</v>
      </c>
      <c r="E1312" s="15" t="s">
        <v>126</v>
      </c>
      <c r="F1312" s="12">
        <f>SUMIF(Position!$B$3:$B$21,Trades!D1312,Position!$E$3:$E$21)+SUMIF(Position!$K$3:$K$20,Trades!D1312,Position!$N$3:$N$20)</f>
        <v>4.75</v>
      </c>
      <c r="G1312" s="13">
        <f t="shared" si="84"/>
        <v>0</v>
      </c>
      <c r="H1312" s="11" t="str">
        <f t="shared" si="85"/>
        <v>ramscuocci</v>
      </c>
      <c r="I1312" s="11">
        <f t="shared" si="82"/>
        <v>0</v>
      </c>
      <c r="J1312" s="13">
        <f t="shared" si="83"/>
        <v>0</v>
      </c>
    </row>
    <row r="1313" spans="1:10" x14ac:dyDescent="0.2">
      <c r="A1313" s="14">
        <v>36557</v>
      </c>
      <c r="B1313" s="15"/>
      <c r="C1313" s="16">
        <v>0</v>
      </c>
      <c r="D1313" s="17" t="s">
        <v>131</v>
      </c>
      <c r="E1313" s="15" t="s">
        <v>135</v>
      </c>
      <c r="F1313" s="12">
        <f>SUMIF(Position!$B$3:$B$21,Trades!D1313,Position!$E$3:$E$21)+SUMIF(Position!$K$3:$K$20,Trades!D1313,Position!$N$3:$N$20)</f>
        <v>4.75</v>
      </c>
      <c r="G1313" s="13">
        <f t="shared" si="84"/>
        <v>0</v>
      </c>
      <c r="H1313" s="11" t="str">
        <f t="shared" si="85"/>
        <v>ramsreynolds</v>
      </c>
      <c r="I1313" s="11">
        <f t="shared" si="82"/>
        <v>0</v>
      </c>
      <c r="J1313" s="13">
        <f t="shared" si="83"/>
        <v>0</v>
      </c>
    </row>
    <row r="1314" spans="1:10" x14ac:dyDescent="0.2">
      <c r="A1314" s="14">
        <v>36557</v>
      </c>
      <c r="B1314" s="15"/>
      <c r="C1314" s="16">
        <v>0</v>
      </c>
      <c r="D1314" s="17" t="s">
        <v>131</v>
      </c>
      <c r="E1314" s="15" t="s">
        <v>126</v>
      </c>
      <c r="F1314" s="12">
        <f>SUMIF(Position!$B$3:$B$21,Trades!D1314,Position!$E$3:$E$21)+SUMIF(Position!$K$3:$K$20,Trades!D1314,Position!$N$3:$N$20)</f>
        <v>4.75</v>
      </c>
      <c r="G1314" s="13">
        <f t="shared" si="84"/>
        <v>0</v>
      </c>
      <c r="H1314" s="11" t="str">
        <f t="shared" si="85"/>
        <v>ramscuocci</v>
      </c>
      <c r="I1314" s="11">
        <f t="shared" si="82"/>
        <v>0</v>
      </c>
      <c r="J1314" s="13">
        <f t="shared" si="83"/>
        <v>0</v>
      </c>
    </row>
    <row r="1315" spans="1:10" x14ac:dyDescent="0.2">
      <c r="A1315" s="14">
        <v>36557</v>
      </c>
      <c r="B1315" s="15"/>
      <c r="C1315" s="16">
        <v>0</v>
      </c>
      <c r="D1315" s="17" t="s">
        <v>131</v>
      </c>
      <c r="E1315" s="15" t="s">
        <v>138</v>
      </c>
      <c r="F1315" s="12">
        <f>SUMIF(Position!$B$3:$B$21,Trades!D1315,Position!$E$3:$E$21)+SUMIF(Position!$K$3:$K$20,Trades!D1315,Position!$N$3:$N$20)</f>
        <v>4.75</v>
      </c>
      <c r="G1315" s="13">
        <f t="shared" si="84"/>
        <v>0</v>
      </c>
      <c r="H1315" s="11" t="str">
        <f t="shared" si="85"/>
        <v>ramsfox</v>
      </c>
      <c r="I1315" s="11">
        <f t="shared" si="82"/>
        <v>0</v>
      </c>
      <c r="J1315" s="13">
        <f t="shared" si="83"/>
        <v>0</v>
      </c>
    </row>
    <row r="1316" spans="1:10" x14ac:dyDescent="0.2">
      <c r="A1316" s="14">
        <v>36557</v>
      </c>
      <c r="B1316" s="15"/>
      <c r="C1316" s="16">
        <v>1</v>
      </c>
      <c r="D1316" s="17" t="s">
        <v>89</v>
      </c>
      <c r="E1316" s="15" t="s">
        <v>143</v>
      </c>
      <c r="F1316" s="12">
        <f>SUMIF(Position!$B$3:$B$21,Trades!D1316,Position!$E$3:$E$21)+SUMIF(Position!$K$3:$K$20,Trades!D1316,Position!$N$3:$N$20)</f>
        <v>0</v>
      </c>
      <c r="G1316" s="13">
        <f t="shared" si="84"/>
        <v>0</v>
      </c>
      <c r="H1316" s="11" t="str">
        <f t="shared" si="85"/>
        <v>dallascarlitz</v>
      </c>
      <c r="I1316" s="11">
        <f t="shared" si="82"/>
        <v>0</v>
      </c>
      <c r="J1316" s="13">
        <f t="shared" si="83"/>
        <v>0</v>
      </c>
    </row>
    <row r="1317" spans="1:10" x14ac:dyDescent="0.2">
      <c r="A1317" s="14">
        <v>36557</v>
      </c>
      <c r="B1317" s="15"/>
      <c r="C1317" s="16">
        <v>0</v>
      </c>
      <c r="D1317" s="17" t="s">
        <v>131</v>
      </c>
      <c r="E1317" s="15" t="s">
        <v>150</v>
      </c>
      <c r="F1317" s="12">
        <f>SUMIF(Position!$B$3:$B$21,Trades!D1317,Position!$E$3:$E$21)+SUMIF(Position!$K$3:$K$20,Trades!D1317,Position!$N$3:$N$20)</f>
        <v>4.75</v>
      </c>
      <c r="G1317" s="13">
        <f t="shared" si="84"/>
        <v>0</v>
      </c>
      <c r="H1317" s="11" t="str">
        <f t="shared" si="85"/>
        <v>ramsstant</v>
      </c>
      <c r="I1317" s="11">
        <f t="shared" si="82"/>
        <v>0</v>
      </c>
      <c r="J1317" s="13">
        <f t="shared" si="83"/>
        <v>0</v>
      </c>
    </row>
    <row r="1318" spans="1:10" x14ac:dyDescent="0.2">
      <c r="A1318" s="14">
        <v>36557</v>
      </c>
      <c r="B1318" s="15"/>
      <c r="C1318" s="16">
        <v>0</v>
      </c>
      <c r="D1318" s="17" t="s">
        <v>131</v>
      </c>
      <c r="E1318" s="15" t="s">
        <v>124</v>
      </c>
      <c r="F1318" s="12">
        <f>SUMIF(Position!$B$3:$B$21,Trades!D1318,Position!$E$3:$E$21)+SUMIF(Position!$K$3:$K$20,Trades!D1318,Position!$N$3:$N$20)</f>
        <v>4.75</v>
      </c>
      <c r="G1318" s="13">
        <f t="shared" si="84"/>
        <v>0</v>
      </c>
      <c r="H1318" s="11" t="str">
        <f t="shared" si="85"/>
        <v>ramsjk</v>
      </c>
      <c r="I1318" s="11">
        <f t="shared" si="82"/>
        <v>0</v>
      </c>
      <c r="J1318" s="13">
        <f t="shared" si="83"/>
        <v>0</v>
      </c>
    </row>
    <row r="1319" spans="1:10" x14ac:dyDescent="0.2">
      <c r="A1319" s="14">
        <v>36557</v>
      </c>
      <c r="B1319" s="15"/>
      <c r="C1319" s="16">
        <v>1</v>
      </c>
      <c r="D1319" s="17" t="s">
        <v>89</v>
      </c>
      <c r="E1319" s="15" t="s">
        <v>93</v>
      </c>
      <c r="F1319" s="12">
        <f>SUMIF(Position!$B$3:$B$21,Trades!D1319,Position!$E$3:$E$21)+SUMIF(Position!$K$3:$K$20,Trades!D1319,Position!$N$3:$N$20)</f>
        <v>0</v>
      </c>
      <c r="G1319" s="13">
        <f t="shared" si="84"/>
        <v>0</v>
      </c>
      <c r="H1319" s="11" t="str">
        <f t="shared" si="85"/>
        <v>dallasbuss</v>
      </c>
      <c r="I1319" s="11">
        <f t="shared" si="82"/>
        <v>0</v>
      </c>
      <c r="J1319" s="13">
        <f t="shared" si="83"/>
        <v>0</v>
      </c>
    </row>
    <row r="1320" spans="1:10" x14ac:dyDescent="0.2">
      <c r="A1320" s="14">
        <v>36557</v>
      </c>
      <c r="B1320" s="15"/>
      <c r="C1320" s="16">
        <v>0</v>
      </c>
      <c r="D1320" s="17" t="s">
        <v>131</v>
      </c>
      <c r="E1320" s="15" t="s">
        <v>93</v>
      </c>
      <c r="F1320" s="12">
        <f>SUMIF(Position!$B$3:$B$21,Trades!D1320,Position!$E$3:$E$21)+SUMIF(Position!$K$3:$K$20,Trades!D1320,Position!$N$3:$N$20)</f>
        <v>4.75</v>
      </c>
      <c r="G1320" s="13">
        <f t="shared" si="84"/>
        <v>0</v>
      </c>
      <c r="H1320" s="11" t="str">
        <f t="shared" si="85"/>
        <v>ramsbuss</v>
      </c>
      <c r="I1320" s="11">
        <f t="shared" si="82"/>
        <v>0</v>
      </c>
      <c r="J1320" s="13">
        <f t="shared" si="83"/>
        <v>0</v>
      </c>
    </row>
    <row r="1321" spans="1:10" x14ac:dyDescent="0.2">
      <c r="A1321" s="14">
        <v>36557</v>
      </c>
      <c r="B1321" s="15"/>
      <c r="C1321" s="16">
        <v>0</v>
      </c>
      <c r="D1321" s="17" t="s">
        <v>131</v>
      </c>
      <c r="E1321" s="15" t="s">
        <v>128</v>
      </c>
      <c r="F1321" s="12">
        <f>SUMIF(Position!$B$3:$B$21,Trades!D1321,Position!$E$3:$E$21)+SUMIF(Position!$K$3:$K$20,Trades!D1321,Position!$N$3:$N$20)</f>
        <v>4.75</v>
      </c>
      <c r="G1321" s="13">
        <f t="shared" si="84"/>
        <v>0</v>
      </c>
      <c r="H1321" s="11" t="str">
        <f t="shared" si="85"/>
        <v>ramsarnold</v>
      </c>
      <c r="I1321" s="11">
        <f t="shared" si="82"/>
        <v>0</v>
      </c>
      <c r="J1321" s="13">
        <f t="shared" si="83"/>
        <v>0</v>
      </c>
    </row>
    <row r="1322" spans="1:10" x14ac:dyDescent="0.2">
      <c r="A1322" s="14">
        <v>36557</v>
      </c>
      <c r="B1322" s="15"/>
      <c r="C1322" s="16">
        <v>0</v>
      </c>
      <c r="D1322" s="17" t="s">
        <v>131</v>
      </c>
      <c r="E1322" s="15" t="s">
        <v>93</v>
      </c>
      <c r="F1322" s="12">
        <f>SUMIF(Position!$B$3:$B$21,Trades!D1322,Position!$E$3:$E$21)+SUMIF(Position!$K$3:$K$20,Trades!D1322,Position!$N$3:$N$20)</f>
        <v>4.75</v>
      </c>
      <c r="G1322" s="13">
        <f t="shared" si="84"/>
        <v>0</v>
      </c>
      <c r="H1322" s="11" t="str">
        <f t="shared" si="85"/>
        <v>ramsbuss</v>
      </c>
      <c r="I1322" s="11">
        <f t="shared" si="82"/>
        <v>0</v>
      </c>
      <c r="J1322" s="13">
        <f t="shared" si="83"/>
        <v>0</v>
      </c>
    </row>
    <row r="1323" spans="1:10" x14ac:dyDescent="0.2">
      <c r="A1323" s="14">
        <v>36557</v>
      </c>
      <c r="B1323" s="15"/>
      <c r="C1323" s="16">
        <v>0</v>
      </c>
      <c r="D1323" s="17" t="s">
        <v>131</v>
      </c>
      <c r="E1323" s="15" t="s">
        <v>126</v>
      </c>
      <c r="F1323" s="12">
        <f>SUMIF(Position!$B$3:$B$21,Trades!D1323,Position!$E$3:$E$21)+SUMIF(Position!$K$3:$K$20,Trades!D1323,Position!$N$3:$N$20)</f>
        <v>4.75</v>
      </c>
      <c r="G1323" s="13">
        <f t="shared" si="84"/>
        <v>0</v>
      </c>
      <c r="H1323" s="11" t="str">
        <f t="shared" si="85"/>
        <v>ramscuocci</v>
      </c>
      <c r="I1323" s="11">
        <f t="shared" si="82"/>
        <v>0</v>
      </c>
      <c r="J1323" s="13">
        <f t="shared" si="83"/>
        <v>0</v>
      </c>
    </row>
    <row r="1324" spans="1:10" x14ac:dyDescent="0.2">
      <c r="A1324" s="14">
        <v>36557</v>
      </c>
      <c r="B1324" s="15"/>
      <c r="C1324" s="16">
        <v>0</v>
      </c>
      <c r="D1324" s="17" t="s">
        <v>131</v>
      </c>
      <c r="E1324" s="15" t="s">
        <v>93</v>
      </c>
      <c r="F1324" s="12">
        <f>SUMIF(Position!$B$3:$B$21,Trades!D1324,Position!$E$3:$E$21)+SUMIF(Position!$K$3:$K$20,Trades!D1324,Position!$N$3:$N$20)</f>
        <v>4.75</v>
      </c>
      <c r="G1324" s="13">
        <f t="shared" si="84"/>
        <v>0</v>
      </c>
      <c r="H1324" s="11" t="str">
        <f t="shared" si="85"/>
        <v>ramsbuss</v>
      </c>
      <c r="I1324" s="11">
        <f t="shared" si="82"/>
        <v>0</v>
      </c>
      <c r="J1324" s="13">
        <f t="shared" si="83"/>
        <v>0</v>
      </c>
    </row>
    <row r="1325" spans="1:10" x14ac:dyDescent="0.2">
      <c r="A1325" s="14">
        <v>36557</v>
      </c>
      <c r="B1325" s="15"/>
      <c r="C1325" s="16">
        <v>0</v>
      </c>
      <c r="D1325" s="17" t="s">
        <v>131</v>
      </c>
      <c r="E1325" s="15" t="s">
        <v>103</v>
      </c>
      <c r="F1325" s="12">
        <f>SUMIF(Position!$B$3:$B$21,Trades!D1325,Position!$E$3:$E$21)+SUMIF(Position!$K$3:$K$20,Trades!D1325,Position!$N$3:$N$20)</f>
        <v>4.75</v>
      </c>
      <c r="G1325" s="13">
        <f t="shared" si="84"/>
        <v>0</v>
      </c>
      <c r="H1325" s="11" t="str">
        <f t="shared" si="85"/>
        <v>ramsfeely</v>
      </c>
      <c r="I1325" s="11">
        <f t="shared" si="82"/>
        <v>0</v>
      </c>
      <c r="J1325" s="13">
        <f t="shared" si="83"/>
        <v>0</v>
      </c>
    </row>
    <row r="1326" spans="1:10" x14ac:dyDescent="0.2">
      <c r="A1326" s="14">
        <v>36557</v>
      </c>
      <c r="B1326" s="15"/>
      <c r="C1326" s="16">
        <v>0</v>
      </c>
      <c r="D1326" s="17" t="s">
        <v>131</v>
      </c>
      <c r="E1326" s="15" t="s">
        <v>126</v>
      </c>
      <c r="F1326" s="12">
        <f>SUMIF(Position!$B$3:$B$21,Trades!D1326,Position!$E$3:$E$21)+SUMIF(Position!$K$3:$K$20,Trades!D1326,Position!$N$3:$N$20)</f>
        <v>4.75</v>
      </c>
      <c r="G1326" s="13">
        <f t="shared" si="84"/>
        <v>0</v>
      </c>
      <c r="H1326" s="11" t="str">
        <f t="shared" si="85"/>
        <v>ramscuocci</v>
      </c>
      <c r="I1326" s="11">
        <f t="shared" si="82"/>
        <v>0</v>
      </c>
      <c r="J1326" s="13">
        <f t="shared" si="83"/>
        <v>0</v>
      </c>
    </row>
    <row r="1327" spans="1:10" x14ac:dyDescent="0.2">
      <c r="A1327" s="14">
        <v>36557</v>
      </c>
      <c r="B1327" s="15"/>
      <c r="C1327" s="16">
        <v>0</v>
      </c>
      <c r="D1327" s="17" t="s">
        <v>131</v>
      </c>
      <c r="E1327" s="15" t="s">
        <v>121</v>
      </c>
      <c r="F1327" s="12">
        <f>SUMIF(Position!$B$3:$B$21,Trades!D1327,Position!$E$3:$E$21)+SUMIF(Position!$K$3:$K$20,Trades!D1327,Position!$N$3:$N$20)</f>
        <v>4.75</v>
      </c>
      <c r="G1327" s="13">
        <f t="shared" si="84"/>
        <v>0</v>
      </c>
      <c r="H1327" s="11" t="str">
        <f t="shared" si="85"/>
        <v>ramsorr</v>
      </c>
      <c r="I1327" s="11">
        <f t="shared" si="82"/>
        <v>0</v>
      </c>
      <c r="J1327" s="13">
        <f t="shared" si="83"/>
        <v>0</v>
      </c>
    </row>
    <row r="1328" spans="1:10" x14ac:dyDescent="0.2">
      <c r="A1328" s="14">
        <v>36557</v>
      </c>
      <c r="B1328" s="15"/>
      <c r="C1328" s="16">
        <v>0</v>
      </c>
      <c r="D1328" s="17" t="s">
        <v>131</v>
      </c>
      <c r="E1328" s="15" t="s">
        <v>124</v>
      </c>
      <c r="F1328" s="12">
        <f>SUMIF(Position!$B$3:$B$21,Trades!D1328,Position!$E$3:$E$21)+SUMIF(Position!$K$3:$K$20,Trades!D1328,Position!$N$3:$N$20)</f>
        <v>4.75</v>
      </c>
      <c r="G1328" s="13">
        <f t="shared" si="84"/>
        <v>0</v>
      </c>
      <c r="H1328" s="11" t="str">
        <f t="shared" si="85"/>
        <v>ramsjk</v>
      </c>
      <c r="I1328" s="11">
        <f t="shared" si="82"/>
        <v>0</v>
      </c>
      <c r="J1328" s="13">
        <f t="shared" si="83"/>
        <v>0</v>
      </c>
    </row>
    <row r="1329" spans="1:10" x14ac:dyDescent="0.2">
      <c r="A1329" s="14">
        <v>36557</v>
      </c>
      <c r="B1329" s="15"/>
      <c r="C1329" s="16">
        <v>0</v>
      </c>
      <c r="D1329" s="17" t="s">
        <v>131</v>
      </c>
      <c r="E1329" s="15" t="s">
        <v>148</v>
      </c>
      <c r="F1329" s="12">
        <f>SUMIF(Position!$B$3:$B$21,Trades!D1329,Position!$E$3:$E$21)+SUMIF(Position!$K$3:$K$20,Trades!D1329,Position!$N$3:$N$20)</f>
        <v>4.75</v>
      </c>
      <c r="G1329" s="13">
        <f t="shared" si="84"/>
        <v>0</v>
      </c>
      <c r="H1329" s="11" t="str">
        <f t="shared" si="85"/>
        <v>ramsmulvy</v>
      </c>
      <c r="I1329" s="11">
        <f t="shared" si="82"/>
        <v>0</v>
      </c>
      <c r="J1329" s="13">
        <f t="shared" si="83"/>
        <v>0</v>
      </c>
    </row>
    <row r="1330" spans="1:10" x14ac:dyDescent="0.2">
      <c r="A1330" s="14">
        <v>36557</v>
      </c>
      <c r="B1330" s="15"/>
      <c r="C1330" s="16">
        <v>0</v>
      </c>
      <c r="D1330" s="17" t="s">
        <v>131</v>
      </c>
      <c r="E1330" s="15" t="s">
        <v>127</v>
      </c>
      <c r="F1330" s="12">
        <f>SUMIF(Position!$B$3:$B$21,Trades!D1330,Position!$E$3:$E$21)+SUMIF(Position!$K$3:$K$20,Trades!D1330,Position!$N$3:$N$20)</f>
        <v>4.75</v>
      </c>
      <c r="G1330" s="13">
        <f t="shared" si="84"/>
        <v>0</v>
      </c>
      <c r="H1330" s="11" t="str">
        <f t="shared" si="85"/>
        <v>ramsbp</v>
      </c>
      <c r="I1330" s="11">
        <f t="shared" si="82"/>
        <v>0</v>
      </c>
      <c r="J1330" s="13">
        <f t="shared" si="83"/>
        <v>0</v>
      </c>
    </row>
    <row r="1331" spans="1:10" x14ac:dyDescent="0.2">
      <c r="A1331" s="14">
        <v>36557</v>
      </c>
      <c r="B1331" s="15"/>
      <c r="C1331" s="16">
        <v>0</v>
      </c>
      <c r="D1331" s="17" t="s">
        <v>131</v>
      </c>
      <c r="E1331" s="15" t="s">
        <v>143</v>
      </c>
      <c r="F1331" s="12">
        <f>SUMIF(Position!$B$3:$B$21,Trades!D1331,Position!$E$3:$E$21)+SUMIF(Position!$K$3:$K$20,Trades!D1331,Position!$N$3:$N$20)</f>
        <v>4.75</v>
      </c>
      <c r="G1331" s="13">
        <f t="shared" si="84"/>
        <v>0</v>
      </c>
      <c r="H1331" s="11" t="str">
        <f t="shared" si="85"/>
        <v>ramscarlitz</v>
      </c>
      <c r="I1331" s="11">
        <f t="shared" si="82"/>
        <v>0</v>
      </c>
      <c r="J1331" s="13">
        <f t="shared" si="83"/>
        <v>0</v>
      </c>
    </row>
    <row r="1332" spans="1:10" x14ac:dyDescent="0.2">
      <c r="A1332" s="14">
        <v>36557</v>
      </c>
      <c r="B1332" s="15"/>
      <c r="C1332" s="16">
        <v>1</v>
      </c>
      <c r="D1332" s="17" t="s">
        <v>89</v>
      </c>
      <c r="E1332" s="15" t="s">
        <v>127</v>
      </c>
      <c r="F1332" s="12">
        <f>SUMIF(Position!$B$3:$B$21,Trades!D1332,Position!$E$3:$E$21)+SUMIF(Position!$K$3:$K$20,Trades!D1332,Position!$N$3:$N$20)</f>
        <v>0</v>
      </c>
      <c r="G1332" s="13">
        <f t="shared" si="84"/>
        <v>0</v>
      </c>
      <c r="H1332" s="11" t="str">
        <f t="shared" si="85"/>
        <v>dallasbp</v>
      </c>
      <c r="I1332" s="11">
        <f t="shared" si="82"/>
        <v>0</v>
      </c>
      <c r="J1332" s="13">
        <f t="shared" si="83"/>
        <v>0</v>
      </c>
    </row>
    <row r="1333" spans="1:10" x14ac:dyDescent="0.2">
      <c r="A1333" s="14">
        <v>36557</v>
      </c>
      <c r="B1333" s="15"/>
      <c r="C1333" s="16">
        <v>0</v>
      </c>
      <c r="D1333" s="17" t="s">
        <v>131</v>
      </c>
      <c r="E1333" s="15" t="s">
        <v>126</v>
      </c>
      <c r="F1333" s="12">
        <f>SUMIF(Position!$B$3:$B$21,Trades!D1333,Position!$E$3:$E$21)+SUMIF(Position!$K$3:$K$20,Trades!D1333,Position!$N$3:$N$20)</f>
        <v>4.75</v>
      </c>
      <c r="G1333" s="13">
        <f t="shared" si="84"/>
        <v>0</v>
      </c>
      <c r="H1333" s="11" t="str">
        <f t="shared" si="85"/>
        <v>ramscuocci</v>
      </c>
      <c r="I1333" s="11">
        <f t="shared" si="82"/>
        <v>0</v>
      </c>
      <c r="J1333" s="13">
        <f t="shared" si="83"/>
        <v>0</v>
      </c>
    </row>
    <row r="1334" spans="1:10" x14ac:dyDescent="0.2">
      <c r="A1334" s="14">
        <v>36557</v>
      </c>
      <c r="B1334" s="15"/>
      <c r="C1334" s="16">
        <v>0</v>
      </c>
      <c r="D1334" s="17" t="s">
        <v>131</v>
      </c>
      <c r="E1334" s="15" t="s">
        <v>143</v>
      </c>
      <c r="F1334" s="12">
        <f>SUMIF(Position!$B$3:$B$21,Trades!D1334,Position!$E$3:$E$21)+SUMIF(Position!$K$3:$K$20,Trades!D1334,Position!$N$3:$N$20)</f>
        <v>4.75</v>
      </c>
      <c r="G1334" s="13">
        <f t="shared" si="84"/>
        <v>0</v>
      </c>
      <c r="H1334" s="11" t="str">
        <f t="shared" si="85"/>
        <v>ramscarlitz</v>
      </c>
      <c r="I1334" s="11">
        <f t="shared" si="82"/>
        <v>0</v>
      </c>
      <c r="J1334" s="13">
        <f t="shared" si="83"/>
        <v>0</v>
      </c>
    </row>
    <row r="1335" spans="1:10" x14ac:dyDescent="0.2">
      <c r="A1335" s="14">
        <v>36557</v>
      </c>
      <c r="B1335" s="15"/>
      <c r="C1335" s="16">
        <v>1</v>
      </c>
      <c r="D1335" s="17" t="s">
        <v>89</v>
      </c>
      <c r="E1335" s="15" t="s">
        <v>143</v>
      </c>
      <c r="F1335" s="12">
        <f>SUMIF(Position!$B$3:$B$21,Trades!D1335,Position!$E$3:$E$21)+SUMIF(Position!$K$3:$K$20,Trades!D1335,Position!$N$3:$N$20)</f>
        <v>0</v>
      </c>
      <c r="G1335" s="13">
        <f t="shared" si="84"/>
        <v>0</v>
      </c>
      <c r="H1335" s="11" t="str">
        <f t="shared" si="85"/>
        <v>dallascarlitz</v>
      </c>
      <c r="I1335" s="11">
        <f t="shared" si="82"/>
        <v>0</v>
      </c>
      <c r="J1335" s="13">
        <f t="shared" si="83"/>
        <v>0</v>
      </c>
    </row>
    <row r="1336" spans="1:10" x14ac:dyDescent="0.2">
      <c r="A1336" s="14">
        <v>36557</v>
      </c>
      <c r="B1336" s="15"/>
      <c r="C1336" s="16">
        <v>0</v>
      </c>
      <c r="D1336" s="17" t="s">
        <v>131</v>
      </c>
      <c r="E1336" s="15" t="s">
        <v>103</v>
      </c>
      <c r="F1336" s="12">
        <f>SUMIF(Position!$B$3:$B$21,Trades!D1336,Position!$E$3:$E$21)+SUMIF(Position!$K$3:$K$20,Trades!D1336,Position!$N$3:$N$20)</f>
        <v>4.75</v>
      </c>
      <c r="G1336" s="13">
        <f t="shared" si="84"/>
        <v>0</v>
      </c>
      <c r="H1336" s="11" t="str">
        <f t="shared" si="85"/>
        <v>ramsfeely</v>
      </c>
      <c r="I1336" s="11">
        <f t="shared" si="82"/>
        <v>0</v>
      </c>
      <c r="J1336" s="13">
        <f t="shared" si="83"/>
        <v>0</v>
      </c>
    </row>
    <row r="1337" spans="1:10" x14ac:dyDescent="0.2">
      <c r="A1337" s="14">
        <v>36557</v>
      </c>
      <c r="B1337" s="15"/>
      <c r="C1337" s="16">
        <v>0</v>
      </c>
      <c r="D1337" s="17" t="s">
        <v>131</v>
      </c>
      <c r="E1337" s="15" t="s">
        <v>129</v>
      </c>
      <c r="F1337" s="12">
        <f>SUMIF(Position!$B$3:$B$21,Trades!D1337,Position!$E$3:$E$21)+SUMIF(Position!$K$3:$K$20,Trades!D1337,Position!$N$3:$N$20)</f>
        <v>4.75</v>
      </c>
      <c r="G1337" s="13">
        <f t="shared" si="84"/>
        <v>0</v>
      </c>
      <c r="H1337" s="11" t="str">
        <f t="shared" si="85"/>
        <v>ramskammer</v>
      </c>
      <c r="I1337" s="11">
        <f t="shared" si="82"/>
        <v>0</v>
      </c>
      <c r="J1337" s="13">
        <f t="shared" si="83"/>
        <v>0</v>
      </c>
    </row>
    <row r="1338" spans="1:10" x14ac:dyDescent="0.2">
      <c r="A1338" s="14">
        <v>36557</v>
      </c>
      <c r="B1338" s="15"/>
      <c r="C1338" s="16">
        <v>0</v>
      </c>
      <c r="D1338" s="17" t="s">
        <v>131</v>
      </c>
      <c r="E1338" s="15" t="s">
        <v>136</v>
      </c>
      <c r="F1338" s="12">
        <f>SUMIF(Position!$B$3:$B$21,Trades!D1338,Position!$E$3:$E$21)+SUMIF(Position!$K$3:$K$20,Trades!D1338,Position!$N$3:$N$20)</f>
        <v>4.75</v>
      </c>
      <c r="G1338" s="13">
        <f t="shared" si="84"/>
        <v>0</v>
      </c>
      <c r="H1338" s="11" t="str">
        <f t="shared" si="85"/>
        <v>ramsrandy</v>
      </c>
      <c r="I1338" s="11">
        <f t="shared" si="82"/>
        <v>0</v>
      </c>
      <c r="J1338" s="13">
        <f t="shared" si="83"/>
        <v>0</v>
      </c>
    </row>
    <row r="1339" spans="1:10" x14ac:dyDescent="0.2">
      <c r="A1339" s="14">
        <v>36557</v>
      </c>
      <c r="B1339" s="15"/>
      <c r="C1339" s="16">
        <v>0</v>
      </c>
      <c r="D1339" s="17" t="s">
        <v>131</v>
      </c>
      <c r="E1339" s="15" t="s">
        <v>130</v>
      </c>
      <c r="F1339" s="12">
        <f>SUMIF(Position!$B$3:$B$21,Trades!D1339,Position!$E$3:$E$21)+SUMIF(Position!$K$3:$K$20,Trades!D1339,Position!$N$3:$N$20)</f>
        <v>4.75</v>
      </c>
      <c r="G1339" s="13">
        <f t="shared" si="84"/>
        <v>0</v>
      </c>
      <c r="H1339" s="11" t="str">
        <f t="shared" si="85"/>
        <v>ramsrafal</v>
      </c>
      <c r="I1339" s="11">
        <f t="shared" si="82"/>
        <v>0</v>
      </c>
      <c r="J1339" s="13">
        <f t="shared" si="83"/>
        <v>0</v>
      </c>
    </row>
    <row r="1340" spans="1:10" x14ac:dyDescent="0.2">
      <c r="A1340" s="14">
        <v>36557</v>
      </c>
      <c r="B1340" s="15"/>
      <c r="C1340" s="16">
        <v>5</v>
      </c>
      <c r="D1340" s="17" t="s">
        <v>100</v>
      </c>
      <c r="E1340" s="15" t="s">
        <v>136</v>
      </c>
      <c r="F1340" s="12">
        <f>SUMIF(Position!$B$3:$B$21,Trades!D1340,Position!$E$3:$E$21)+SUMIF(Position!$K$3:$K$20,Trades!D1340,Position!$N$3:$N$20)</f>
        <v>0.7</v>
      </c>
      <c r="G1340" s="13">
        <f t="shared" si="84"/>
        <v>0</v>
      </c>
      <c r="H1340" s="11" t="str">
        <f t="shared" si="85"/>
        <v>minnesotarandy</v>
      </c>
      <c r="I1340" s="11">
        <f t="shared" si="82"/>
        <v>0</v>
      </c>
      <c r="J1340" s="13">
        <f t="shared" si="83"/>
        <v>0</v>
      </c>
    </row>
    <row r="1341" spans="1:10" x14ac:dyDescent="0.2">
      <c r="A1341" s="14">
        <v>36557</v>
      </c>
      <c r="B1341" s="15"/>
      <c r="C1341" s="16">
        <v>7.5</v>
      </c>
      <c r="D1341" s="17" t="s">
        <v>89</v>
      </c>
      <c r="E1341" s="15" t="s">
        <v>136</v>
      </c>
      <c r="F1341" s="12">
        <f>SUMIF(Position!$B$3:$B$21,Trades!D1341,Position!$E$3:$E$21)+SUMIF(Position!$K$3:$K$20,Trades!D1341,Position!$N$3:$N$20)</f>
        <v>0</v>
      </c>
      <c r="G1341" s="13">
        <f t="shared" si="84"/>
        <v>0</v>
      </c>
      <c r="H1341" s="11" t="str">
        <f t="shared" si="85"/>
        <v>dallasrandy</v>
      </c>
      <c r="I1341" s="11">
        <f t="shared" si="82"/>
        <v>0</v>
      </c>
      <c r="J1341" s="13">
        <f t="shared" si="83"/>
        <v>0</v>
      </c>
    </row>
    <row r="1342" spans="1:10" x14ac:dyDescent="0.2">
      <c r="A1342" s="14">
        <v>36557</v>
      </c>
      <c r="B1342" s="15"/>
      <c r="C1342" s="16">
        <v>1.5</v>
      </c>
      <c r="D1342" s="17" t="s">
        <v>99</v>
      </c>
      <c r="E1342" s="15" t="s">
        <v>136</v>
      </c>
      <c r="F1342" s="12">
        <f>SUMIF(Position!$B$3:$B$21,Trades!D1342,Position!$E$3:$E$21)+SUMIF(Position!$K$3:$K$20,Trades!D1342,Position!$N$3:$N$20)</f>
        <v>1</v>
      </c>
      <c r="G1342" s="13">
        <f t="shared" si="84"/>
        <v>0</v>
      </c>
      <c r="H1342" s="11" t="str">
        <f t="shared" si="85"/>
        <v>miamirandy</v>
      </c>
      <c r="I1342" s="11">
        <f t="shared" si="82"/>
        <v>0</v>
      </c>
      <c r="J1342" s="13">
        <f t="shared" si="83"/>
        <v>0</v>
      </c>
    </row>
    <row r="1343" spans="1:10" x14ac:dyDescent="0.2">
      <c r="A1343" s="14">
        <v>36557</v>
      </c>
      <c r="B1343" s="15"/>
      <c r="C1343" s="16">
        <v>12</v>
      </c>
      <c r="D1343" s="17" t="s">
        <v>89</v>
      </c>
      <c r="E1343" s="15" t="s">
        <v>59</v>
      </c>
      <c r="F1343" s="12">
        <f>SUMIF(Position!$B$3:$B$21,Trades!D1343,Position!$E$3:$E$21)+SUMIF(Position!$K$3:$K$20,Trades!D1343,Position!$N$3:$N$20)</f>
        <v>0</v>
      </c>
      <c r="G1343" s="13">
        <f t="shared" si="84"/>
        <v>0</v>
      </c>
      <c r="H1343" s="11" t="str">
        <f t="shared" si="85"/>
        <v xml:space="preserve">dallas </v>
      </c>
      <c r="I1343" s="11">
        <f t="shared" si="82"/>
        <v>0</v>
      </c>
      <c r="J1343" s="13">
        <f t="shared" si="83"/>
        <v>0</v>
      </c>
    </row>
    <row r="1344" spans="1:10" x14ac:dyDescent="0.2">
      <c r="A1344" s="14">
        <v>36557</v>
      </c>
      <c r="B1344" s="15"/>
      <c r="C1344" s="16">
        <v>0</v>
      </c>
      <c r="D1344" s="17" t="s">
        <v>131</v>
      </c>
      <c r="E1344" s="15" t="s">
        <v>133</v>
      </c>
      <c r="F1344" s="12">
        <f>SUMIF(Position!$B$3:$B$21,Trades!D1344,Position!$E$3:$E$21)+SUMIF(Position!$K$3:$K$20,Trades!D1344,Position!$N$3:$N$20)</f>
        <v>4.75</v>
      </c>
      <c r="G1344" s="13">
        <f t="shared" si="84"/>
        <v>0</v>
      </c>
      <c r="H1344" s="11" t="str">
        <f t="shared" si="85"/>
        <v>ramsfaraci</v>
      </c>
      <c r="I1344" s="11">
        <f t="shared" si="82"/>
        <v>0</v>
      </c>
      <c r="J1344" s="13">
        <f t="shared" si="83"/>
        <v>0</v>
      </c>
    </row>
    <row r="1345" spans="1:10" x14ac:dyDescent="0.2">
      <c r="A1345" s="14">
        <v>36557</v>
      </c>
      <c r="B1345" s="15"/>
      <c r="C1345" s="16">
        <v>0</v>
      </c>
      <c r="D1345" s="17" t="s">
        <v>131</v>
      </c>
      <c r="E1345" s="15" t="s">
        <v>134</v>
      </c>
      <c r="F1345" s="12">
        <f>SUMIF(Position!$B$3:$B$21,Trades!D1345,Position!$E$3:$E$21)+SUMIF(Position!$K$3:$K$20,Trades!D1345,Position!$N$3:$N$20)</f>
        <v>4.75</v>
      </c>
      <c r="G1345" s="13">
        <f t="shared" si="84"/>
        <v>0</v>
      </c>
      <c r="H1345" s="11" t="str">
        <f t="shared" si="85"/>
        <v>ramsshawn</v>
      </c>
      <c r="I1345" s="11">
        <f t="shared" si="82"/>
        <v>0</v>
      </c>
      <c r="J1345" s="13">
        <f t="shared" si="83"/>
        <v>0</v>
      </c>
    </row>
    <row r="1346" spans="1:10" x14ac:dyDescent="0.2">
      <c r="A1346" s="14">
        <v>36557</v>
      </c>
      <c r="B1346" s="15"/>
      <c r="C1346" s="16">
        <v>0</v>
      </c>
      <c r="D1346" s="17" t="s">
        <v>131</v>
      </c>
      <c r="E1346" s="15" t="s">
        <v>61</v>
      </c>
      <c r="F1346" s="12">
        <f>SUMIF(Position!$B$3:$B$21,Trades!D1346,Position!$E$3:$E$21)+SUMIF(Position!$K$3:$K$20,Trades!D1346,Position!$N$3:$N$20)</f>
        <v>4.75</v>
      </c>
      <c r="G1346" s="13">
        <f t="shared" si="84"/>
        <v>0</v>
      </c>
      <c r="H1346" s="11" t="str">
        <f t="shared" si="85"/>
        <v>ramsnone</v>
      </c>
      <c r="I1346" s="11">
        <f t="shared" si="82"/>
        <v>0</v>
      </c>
      <c r="J1346" s="13">
        <f t="shared" si="83"/>
        <v>0</v>
      </c>
    </row>
    <row r="1347" spans="1:10" x14ac:dyDescent="0.2">
      <c r="A1347" s="14">
        <v>36557</v>
      </c>
      <c r="B1347" s="15"/>
      <c r="C1347" s="16">
        <v>0</v>
      </c>
      <c r="D1347" s="17" t="s">
        <v>131</v>
      </c>
      <c r="E1347" s="15" t="s">
        <v>61</v>
      </c>
      <c r="F1347" s="12">
        <f>SUMIF(Position!$B$3:$B$21,Trades!D1347,Position!$E$3:$E$21)+SUMIF(Position!$K$3:$K$20,Trades!D1347,Position!$N$3:$N$20)</f>
        <v>4.75</v>
      </c>
      <c r="G1347" s="13">
        <f t="shared" si="84"/>
        <v>0</v>
      </c>
      <c r="H1347" s="11" t="str">
        <f t="shared" si="85"/>
        <v>ramsnone</v>
      </c>
      <c r="I1347" s="11">
        <f t="shared" si="82"/>
        <v>0</v>
      </c>
      <c r="J1347" s="13">
        <f t="shared" si="83"/>
        <v>0</v>
      </c>
    </row>
    <row r="1348" spans="1:10" x14ac:dyDescent="0.2">
      <c r="A1348" s="14">
        <v>36557</v>
      </c>
      <c r="B1348" s="15"/>
      <c r="C1348" s="16">
        <v>0</v>
      </c>
      <c r="D1348" s="17" t="s">
        <v>131</v>
      </c>
      <c r="E1348" s="15" t="s">
        <v>83</v>
      </c>
      <c r="F1348" s="12">
        <f>SUMIF(Position!$B$3:$B$21,Trades!D1348,Position!$E$3:$E$21)+SUMIF(Position!$K$3:$K$20,Trades!D1348,Position!$N$3:$N$20)</f>
        <v>4.75</v>
      </c>
      <c r="G1348" s="13">
        <f t="shared" si="84"/>
        <v>0</v>
      </c>
      <c r="H1348" s="11" t="str">
        <f t="shared" si="85"/>
        <v>ramsdud</v>
      </c>
      <c r="I1348" s="11">
        <f t="shared" si="82"/>
        <v>0</v>
      </c>
      <c r="J1348" s="13">
        <f t="shared" si="83"/>
        <v>0</v>
      </c>
    </row>
    <row r="1349" spans="1:10" x14ac:dyDescent="0.2">
      <c r="A1349" s="14">
        <v>36557</v>
      </c>
      <c r="B1349" s="15"/>
      <c r="C1349" s="16">
        <v>0</v>
      </c>
      <c r="D1349" s="17" t="s">
        <v>131</v>
      </c>
      <c r="E1349" s="15" t="s">
        <v>78</v>
      </c>
      <c r="F1349" s="12">
        <f>SUMIF(Position!$B$3:$B$21,Trades!D1349,Position!$E$3:$E$21)+SUMIF(Position!$K$3:$K$20,Trades!D1349,Position!$N$3:$N$20)</f>
        <v>4.75</v>
      </c>
      <c r="G1349" s="13">
        <f t="shared" si="84"/>
        <v>0</v>
      </c>
      <c r="H1349" s="11" t="str">
        <f t="shared" si="85"/>
        <v>ramspb</v>
      </c>
      <c r="I1349" s="11">
        <f t="shared" si="82"/>
        <v>0</v>
      </c>
      <c r="J1349" s="13">
        <f t="shared" si="83"/>
        <v>0</v>
      </c>
    </row>
    <row r="1350" spans="1:10" x14ac:dyDescent="0.2">
      <c r="A1350" s="14">
        <v>36557</v>
      </c>
      <c r="B1350" s="15"/>
      <c r="C1350" s="16">
        <v>0</v>
      </c>
      <c r="D1350" s="17" t="s">
        <v>131</v>
      </c>
      <c r="E1350" s="15" t="s">
        <v>78</v>
      </c>
      <c r="F1350" s="12">
        <f>SUMIF(Position!$B$3:$B$21,Trades!D1350,Position!$E$3:$E$21)+SUMIF(Position!$K$3:$K$20,Trades!D1350,Position!$N$3:$N$20)</f>
        <v>4.75</v>
      </c>
      <c r="G1350" s="13">
        <f t="shared" si="84"/>
        <v>0</v>
      </c>
      <c r="H1350" s="11" t="str">
        <f t="shared" si="85"/>
        <v>ramspb</v>
      </c>
      <c r="I1350" s="11">
        <f t="shared" si="82"/>
        <v>0</v>
      </c>
      <c r="J1350" s="13">
        <f t="shared" si="83"/>
        <v>0</v>
      </c>
    </row>
    <row r="1351" spans="1:10" x14ac:dyDescent="0.2">
      <c r="A1351" s="14">
        <v>36557</v>
      </c>
      <c r="B1351" s="15"/>
      <c r="C1351" s="16">
        <v>0</v>
      </c>
      <c r="D1351" s="17" t="s">
        <v>131</v>
      </c>
      <c r="E1351" s="15" t="s">
        <v>143</v>
      </c>
      <c r="F1351" s="12">
        <f>SUMIF(Position!$B$3:$B$21,Trades!D1351,Position!$E$3:$E$21)+SUMIF(Position!$K$3:$K$20,Trades!D1351,Position!$N$3:$N$20)</f>
        <v>4.75</v>
      </c>
      <c r="G1351" s="13">
        <f t="shared" si="84"/>
        <v>0</v>
      </c>
      <c r="H1351" s="11" t="str">
        <f t="shared" si="85"/>
        <v>ramscarlitz</v>
      </c>
      <c r="I1351" s="11">
        <f t="shared" si="82"/>
        <v>0</v>
      </c>
      <c r="J1351" s="13">
        <f t="shared" si="83"/>
        <v>0</v>
      </c>
    </row>
    <row r="1352" spans="1:10" x14ac:dyDescent="0.2">
      <c r="A1352" s="14">
        <v>36557</v>
      </c>
      <c r="B1352" s="15"/>
      <c r="C1352" s="16">
        <v>10</v>
      </c>
      <c r="D1352" s="17" t="s">
        <v>89</v>
      </c>
      <c r="E1352" s="15" t="s">
        <v>116</v>
      </c>
      <c r="F1352" s="12">
        <f>SUMIF(Position!$B$3:$B$21,Trades!D1352,Position!$E$3:$E$21)+SUMIF(Position!$K$3:$K$20,Trades!D1352,Position!$N$3:$N$20)</f>
        <v>0</v>
      </c>
      <c r="G1352" s="13">
        <f t="shared" si="84"/>
        <v>0</v>
      </c>
      <c r="H1352" s="11"/>
      <c r="I1352" s="11">
        <f t="shared" ref="I1352:I1415" si="86">B1352*C1352</f>
        <v>0</v>
      </c>
      <c r="J1352" s="13">
        <f t="shared" si="83"/>
        <v>0</v>
      </c>
    </row>
    <row r="1353" spans="1:10" x14ac:dyDescent="0.2">
      <c r="A1353" s="14">
        <v>36558</v>
      </c>
      <c r="B1353" s="15"/>
      <c r="C1353" s="16">
        <v>0</v>
      </c>
      <c r="D1353" s="17" t="s">
        <v>131</v>
      </c>
      <c r="E1353" s="15" t="s">
        <v>96</v>
      </c>
      <c r="F1353" s="12">
        <f>SUMIF(Position!$B$3:$B$21,Trades!D1353,Position!$E$3:$E$21)+SUMIF(Position!$K$3:$K$20,Trades!D1353,Position!$N$3:$N$20)</f>
        <v>4.75</v>
      </c>
      <c r="G1353" s="13">
        <f t="shared" si="84"/>
        <v>0</v>
      </c>
      <c r="H1353" s="11" t="s">
        <v>151</v>
      </c>
      <c r="I1353" s="11">
        <f t="shared" si="86"/>
        <v>0</v>
      </c>
      <c r="J1353" s="13">
        <f t="shared" ref="J1353:J1416" si="87">(30-C1353)*B1353</f>
        <v>0</v>
      </c>
    </row>
    <row r="1354" spans="1:10" x14ac:dyDescent="0.2">
      <c r="A1354" s="14">
        <v>36558</v>
      </c>
      <c r="B1354" s="15"/>
      <c r="C1354" s="16">
        <v>0</v>
      </c>
      <c r="D1354" s="17" t="s">
        <v>131</v>
      </c>
      <c r="E1354" s="15" t="s">
        <v>146</v>
      </c>
      <c r="F1354" s="12">
        <f>SUMIF(Position!$B$3:$B$21,Trades!D1354,Position!$E$3:$E$21)+SUMIF(Position!$K$3:$K$20,Trades!D1354,Position!$N$3:$N$20)</f>
        <v>4.75</v>
      </c>
      <c r="G1354" s="13">
        <f t="shared" ref="G1354:G1417" si="88">(F1354-C1354)*B1354</f>
        <v>0</v>
      </c>
      <c r="H1354" s="11" t="str">
        <f t="shared" ref="H1354:H1417" si="89">D1354&amp;E1354</f>
        <v>ramsdavid</v>
      </c>
      <c r="I1354" s="11">
        <f t="shared" si="86"/>
        <v>0</v>
      </c>
      <c r="J1354" s="13">
        <f t="shared" si="87"/>
        <v>0</v>
      </c>
    </row>
    <row r="1355" spans="1:10" x14ac:dyDescent="0.2">
      <c r="A1355" s="14">
        <v>36558</v>
      </c>
      <c r="B1355" s="15"/>
      <c r="C1355" s="16">
        <v>0</v>
      </c>
      <c r="D1355" s="17" t="s">
        <v>131</v>
      </c>
      <c r="E1355" s="15" t="s">
        <v>125</v>
      </c>
      <c r="F1355" s="12">
        <f>SUMIF(Position!$B$3:$B$21,Trades!D1355,Position!$E$3:$E$21)+SUMIF(Position!$K$3:$K$20,Trades!D1355,Position!$N$3:$N$20)</f>
        <v>4.75</v>
      </c>
      <c r="G1355" s="13">
        <f t="shared" si="88"/>
        <v>0</v>
      </c>
      <c r="H1355" s="11" t="str">
        <f t="shared" si="89"/>
        <v>ramsrich</v>
      </c>
      <c r="I1355" s="11">
        <f t="shared" si="86"/>
        <v>0</v>
      </c>
      <c r="J1355" s="13">
        <f t="shared" si="87"/>
        <v>0</v>
      </c>
    </row>
    <row r="1356" spans="1:10" x14ac:dyDescent="0.2">
      <c r="A1356" s="14">
        <v>36558</v>
      </c>
      <c r="B1356" s="15"/>
      <c r="C1356" s="16">
        <v>0</v>
      </c>
      <c r="D1356" s="17" t="s">
        <v>131</v>
      </c>
      <c r="E1356" s="15" t="s">
        <v>103</v>
      </c>
      <c r="F1356" s="12">
        <f>SUMIF(Position!$B$3:$B$21,Trades!D1356,Position!$E$3:$E$21)+SUMIF(Position!$K$3:$K$20,Trades!D1356,Position!$N$3:$N$20)</f>
        <v>4.75</v>
      </c>
      <c r="G1356" s="13">
        <f t="shared" si="88"/>
        <v>0</v>
      </c>
      <c r="H1356" s="11" t="str">
        <f t="shared" si="89"/>
        <v>ramsfeely</v>
      </c>
      <c r="I1356" s="11">
        <f t="shared" si="86"/>
        <v>0</v>
      </c>
      <c r="J1356" s="13">
        <f t="shared" si="87"/>
        <v>0</v>
      </c>
    </row>
    <row r="1357" spans="1:10" x14ac:dyDescent="0.2">
      <c r="A1357" s="14">
        <v>36559</v>
      </c>
      <c r="B1357" s="15"/>
      <c r="C1357" s="16">
        <v>0</v>
      </c>
      <c r="D1357" s="17" t="s">
        <v>131</v>
      </c>
      <c r="E1357" s="15" t="s">
        <v>105</v>
      </c>
      <c r="F1357" s="12">
        <f>SUMIF(Position!$B$3:$B$21,Trades!D1357,Position!$E$3:$E$21)+SUMIF(Position!$K$3:$K$20,Trades!D1357,Position!$N$3:$N$20)</f>
        <v>4.75</v>
      </c>
      <c r="G1357" s="13">
        <f t="shared" si="88"/>
        <v>0</v>
      </c>
      <c r="H1357" s="11" t="str">
        <f t="shared" si="89"/>
        <v>ramsmckay</v>
      </c>
      <c r="I1357" s="11">
        <f t="shared" si="86"/>
        <v>0</v>
      </c>
      <c r="J1357" s="13">
        <f t="shared" si="87"/>
        <v>0</v>
      </c>
    </row>
    <row r="1358" spans="1:10" x14ac:dyDescent="0.2">
      <c r="A1358" s="14">
        <v>36559</v>
      </c>
      <c r="B1358" s="15"/>
      <c r="C1358" s="16">
        <v>0</v>
      </c>
      <c r="D1358" s="17" t="s">
        <v>131</v>
      </c>
      <c r="E1358" s="15" t="s">
        <v>133</v>
      </c>
      <c r="F1358" s="12">
        <f>SUMIF(Position!$B$3:$B$21,Trades!D1358,Position!$E$3:$E$21)+SUMIF(Position!$K$3:$K$20,Trades!D1358,Position!$N$3:$N$20)</f>
        <v>4.75</v>
      </c>
      <c r="G1358" s="13">
        <f t="shared" si="88"/>
        <v>0</v>
      </c>
      <c r="H1358" s="11" t="str">
        <f t="shared" si="89"/>
        <v>ramsfaraci</v>
      </c>
      <c r="I1358" s="11">
        <f t="shared" si="86"/>
        <v>0</v>
      </c>
      <c r="J1358" s="13">
        <f t="shared" si="87"/>
        <v>0</v>
      </c>
    </row>
    <row r="1359" spans="1:10" x14ac:dyDescent="0.2">
      <c r="A1359" s="14">
        <v>36559</v>
      </c>
      <c r="B1359" s="15"/>
      <c r="C1359" s="16">
        <v>0</v>
      </c>
      <c r="D1359" s="17" t="s">
        <v>131</v>
      </c>
      <c r="E1359" s="15" t="s">
        <v>136</v>
      </c>
      <c r="F1359" s="12">
        <f>SUMIF(Position!$B$3:$B$21,Trades!D1359,Position!$E$3:$E$21)+SUMIF(Position!$K$3:$K$20,Trades!D1359,Position!$N$3:$N$20)</f>
        <v>4.75</v>
      </c>
      <c r="G1359" s="13">
        <f t="shared" si="88"/>
        <v>0</v>
      </c>
      <c r="H1359" s="11" t="str">
        <f t="shared" si="89"/>
        <v>ramsrandy</v>
      </c>
      <c r="I1359" s="11">
        <f t="shared" si="86"/>
        <v>0</v>
      </c>
      <c r="J1359" s="13">
        <f t="shared" si="87"/>
        <v>0</v>
      </c>
    </row>
    <row r="1360" spans="1:10" x14ac:dyDescent="0.2">
      <c r="A1360" s="14">
        <v>36559</v>
      </c>
      <c r="B1360" s="15"/>
      <c r="C1360" s="16">
        <v>0</v>
      </c>
      <c r="D1360" s="17" t="s">
        <v>131</v>
      </c>
      <c r="E1360" s="15" t="s">
        <v>137</v>
      </c>
      <c r="F1360" s="12">
        <f>SUMIF(Position!$B$3:$B$21,Trades!D1360,Position!$E$3:$E$21)+SUMIF(Position!$K$3:$K$20,Trades!D1360,Position!$N$3:$N$20)</f>
        <v>4.75</v>
      </c>
      <c r="G1360" s="13">
        <f t="shared" si="88"/>
        <v>0</v>
      </c>
      <c r="H1360" s="11" t="str">
        <f t="shared" si="89"/>
        <v>ramsbcd</v>
      </c>
      <c r="I1360" s="11">
        <f t="shared" si="86"/>
        <v>0</v>
      </c>
      <c r="J1360" s="13">
        <f t="shared" si="87"/>
        <v>0</v>
      </c>
    </row>
    <row r="1361" spans="1:10" x14ac:dyDescent="0.2">
      <c r="A1361" s="14">
        <v>36559</v>
      </c>
      <c r="B1361" s="15"/>
      <c r="C1361" s="16">
        <v>0</v>
      </c>
      <c r="D1361" s="17" t="s">
        <v>131</v>
      </c>
      <c r="E1361" s="15" t="s">
        <v>124</v>
      </c>
      <c r="F1361" s="12">
        <f>SUMIF(Position!$B$3:$B$21,Trades!D1361,Position!$E$3:$E$21)+SUMIF(Position!$K$3:$K$20,Trades!D1361,Position!$N$3:$N$20)</f>
        <v>4.75</v>
      </c>
      <c r="G1361" s="13">
        <f t="shared" si="88"/>
        <v>0</v>
      </c>
      <c r="H1361" s="11" t="str">
        <f t="shared" si="89"/>
        <v>ramsjk</v>
      </c>
      <c r="I1361" s="11">
        <f t="shared" si="86"/>
        <v>0</v>
      </c>
      <c r="J1361" s="13">
        <f t="shared" si="87"/>
        <v>0</v>
      </c>
    </row>
    <row r="1362" spans="1:10" x14ac:dyDescent="0.2">
      <c r="A1362" s="14">
        <v>36559</v>
      </c>
      <c r="B1362" s="15"/>
      <c r="C1362" s="16">
        <v>0</v>
      </c>
      <c r="D1362" s="17" t="s">
        <v>131</v>
      </c>
      <c r="E1362" s="15" t="s">
        <v>104</v>
      </c>
      <c r="F1362" s="12">
        <f>SUMIF(Position!$B$3:$B$21,Trades!D1362,Position!$E$3:$E$21)+SUMIF(Position!$K$3:$K$20,Trades!D1362,Position!$N$3:$N$20)</f>
        <v>4.75</v>
      </c>
      <c r="G1362" s="13">
        <f t="shared" si="88"/>
        <v>0</v>
      </c>
      <c r="H1362" s="11" t="str">
        <f t="shared" si="89"/>
        <v>ramssmitty</v>
      </c>
      <c r="I1362" s="11">
        <f t="shared" si="86"/>
        <v>0</v>
      </c>
      <c r="J1362" s="13">
        <f t="shared" si="87"/>
        <v>0</v>
      </c>
    </row>
    <row r="1363" spans="1:10" x14ac:dyDescent="0.2">
      <c r="A1363" s="14">
        <v>36559</v>
      </c>
      <c r="B1363" s="15"/>
      <c r="C1363" s="16">
        <v>0</v>
      </c>
      <c r="D1363" s="17" t="s">
        <v>131</v>
      </c>
      <c r="E1363" s="15" t="s">
        <v>133</v>
      </c>
      <c r="F1363" s="12">
        <f>SUMIF(Position!$B$3:$B$21,Trades!D1363,Position!$E$3:$E$21)+SUMIF(Position!$K$3:$K$20,Trades!D1363,Position!$N$3:$N$20)</f>
        <v>4.75</v>
      </c>
      <c r="G1363" s="13">
        <f t="shared" si="88"/>
        <v>0</v>
      </c>
      <c r="H1363" s="11" t="str">
        <f t="shared" si="89"/>
        <v>ramsfaraci</v>
      </c>
      <c r="I1363" s="11">
        <f t="shared" si="86"/>
        <v>0</v>
      </c>
      <c r="J1363" s="13">
        <f t="shared" si="87"/>
        <v>0</v>
      </c>
    </row>
    <row r="1364" spans="1:10" x14ac:dyDescent="0.2">
      <c r="A1364" s="14">
        <v>36559</v>
      </c>
      <c r="B1364" s="15"/>
      <c r="C1364" s="16">
        <v>0</v>
      </c>
      <c r="D1364" s="17" t="s">
        <v>131</v>
      </c>
      <c r="E1364" s="15" t="s">
        <v>120</v>
      </c>
      <c r="F1364" s="12">
        <f>SUMIF(Position!$B$3:$B$21,Trades!D1364,Position!$E$3:$E$21)+SUMIF(Position!$K$3:$K$20,Trades!D1364,Position!$N$3:$N$20)</f>
        <v>4.75</v>
      </c>
      <c r="G1364" s="13">
        <f t="shared" si="88"/>
        <v>0</v>
      </c>
      <c r="H1364" s="11" t="str">
        <f t="shared" si="89"/>
        <v>ramseagle</v>
      </c>
      <c r="I1364" s="11">
        <f t="shared" si="86"/>
        <v>0</v>
      </c>
      <c r="J1364" s="13">
        <f t="shared" si="87"/>
        <v>0</v>
      </c>
    </row>
    <row r="1365" spans="1:10" x14ac:dyDescent="0.2">
      <c r="A1365" s="14">
        <v>36559</v>
      </c>
      <c r="B1365" s="15"/>
      <c r="C1365" s="16">
        <v>0</v>
      </c>
      <c r="D1365" s="17" t="s">
        <v>131</v>
      </c>
      <c r="E1365" s="15" t="s">
        <v>127</v>
      </c>
      <c r="F1365" s="12">
        <f>SUMIF(Position!$B$3:$B$21,Trades!D1365,Position!$E$3:$E$21)+SUMIF(Position!$K$3:$K$20,Trades!D1365,Position!$N$3:$N$20)</f>
        <v>4.75</v>
      </c>
      <c r="G1365" s="13">
        <f t="shared" si="88"/>
        <v>0</v>
      </c>
      <c r="H1365" s="11" t="str">
        <f t="shared" si="89"/>
        <v>ramsbp</v>
      </c>
      <c r="I1365" s="11">
        <f t="shared" si="86"/>
        <v>0</v>
      </c>
      <c r="J1365" s="13">
        <f t="shared" si="87"/>
        <v>0</v>
      </c>
    </row>
    <row r="1366" spans="1:10" x14ac:dyDescent="0.2">
      <c r="A1366" s="14">
        <v>36559</v>
      </c>
      <c r="B1366" s="15"/>
      <c r="C1366" s="16">
        <v>0</v>
      </c>
      <c r="D1366" s="17" t="s">
        <v>131</v>
      </c>
      <c r="E1366" s="15" t="s">
        <v>94</v>
      </c>
      <c r="F1366" s="12">
        <f>SUMIF(Position!$B$3:$B$21,Trades!D1366,Position!$E$3:$E$21)+SUMIF(Position!$K$3:$K$20,Trades!D1366,Position!$N$3:$N$20)</f>
        <v>4.75</v>
      </c>
      <c r="G1366" s="13">
        <f t="shared" si="88"/>
        <v>0</v>
      </c>
      <c r="H1366" s="11" t="str">
        <f t="shared" si="89"/>
        <v>ramsmhor</v>
      </c>
      <c r="I1366" s="11">
        <f t="shared" si="86"/>
        <v>0</v>
      </c>
      <c r="J1366" s="13">
        <f t="shared" si="87"/>
        <v>0</v>
      </c>
    </row>
    <row r="1367" spans="1:10" x14ac:dyDescent="0.2">
      <c r="A1367" s="14">
        <v>36559</v>
      </c>
      <c r="B1367" s="15"/>
      <c r="C1367" s="16">
        <v>1</v>
      </c>
      <c r="D1367" s="17" t="s">
        <v>89</v>
      </c>
      <c r="E1367" s="15" t="s">
        <v>124</v>
      </c>
      <c r="F1367" s="12">
        <f>SUMIF(Position!$B$3:$B$21,Trades!D1367,Position!$E$3:$E$21)+SUMIF(Position!$K$3:$K$20,Trades!D1367,Position!$N$3:$N$20)</f>
        <v>0</v>
      </c>
      <c r="G1367" s="13">
        <f t="shared" si="88"/>
        <v>0</v>
      </c>
      <c r="H1367" s="11" t="str">
        <f t="shared" si="89"/>
        <v>dallasjk</v>
      </c>
      <c r="I1367" s="11">
        <f t="shared" si="86"/>
        <v>0</v>
      </c>
      <c r="J1367" s="13">
        <f t="shared" si="87"/>
        <v>0</v>
      </c>
    </row>
    <row r="1368" spans="1:10" x14ac:dyDescent="0.2">
      <c r="A1368" s="14">
        <v>36559</v>
      </c>
      <c r="B1368" s="15"/>
      <c r="C1368" s="16">
        <v>1</v>
      </c>
      <c r="D1368" s="17" t="s">
        <v>89</v>
      </c>
      <c r="E1368" s="15" t="s">
        <v>127</v>
      </c>
      <c r="F1368" s="12">
        <f>SUMIF(Position!$B$3:$B$21,Trades!D1368,Position!$E$3:$E$21)+SUMIF(Position!$K$3:$K$20,Trades!D1368,Position!$N$3:$N$20)</f>
        <v>0</v>
      </c>
      <c r="G1368" s="13">
        <f t="shared" si="88"/>
        <v>0</v>
      </c>
      <c r="H1368" s="11" t="str">
        <f t="shared" si="89"/>
        <v>dallasbp</v>
      </c>
      <c r="I1368" s="11">
        <f t="shared" si="86"/>
        <v>0</v>
      </c>
      <c r="J1368" s="13">
        <f t="shared" si="87"/>
        <v>0</v>
      </c>
    </row>
    <row r="1369" spans="1:10" x14ac:dyDescent="0.2">
      <c r="A1369" s="14">
        <v>36562</v>
      </c>
      <c r="B1369" s="15"/>
      <c r="C1369" s="16">
        <v>0</v>
      </c>
      <c r="D1369" s="17" t="s">
        <v>131</v>
      </c>
      <c r="E1369" s="15" t="s">
        <v>83</v>
      </c>
      <c r="F1369" s="12">
        <f>SUMIF(Position!$B$3:$B$21,Trades!D1369,Position!$E$3:$E$21)+SUMIF(Position!$K$3:$K$20,Trades!D1369,Position!$N$3:$N$20)</f>
        <v>4.75</v>
      </c>
      <c r="G1369" s="13">
        <f t="shared" si="88"/>
        <v>0</v>
      </c>
      <c r="H1369" s="11" t="str">
        <f t="shared" si="89"/>
        <v>ramsdud</v>
      </c>
      <c r="I1369" s="11">
        <f t="shared" si="86"/>
        <v>0</v>
      </c>
      <c r="J1369" s="13">
        <f t="shared" si="87"/>
        <v>0</v>
      </c>
    </row>
    <row r="1370" spans="1:10" x14ac:dyDescent="0.2">
      <c r="A1370" s="14">
        <v>36562</v>
      </c>
      <c r="B1370" s="15"/>
      <c r="C1370" s="16">
        <v>0</v>
      </c>
      <c r="D1370" s="17" t="s">
        <v>131</v>
      </c>
      <c r="E1370" s="15" t="s">
        <v>127</v>
      </c>
      <c r="F1370" s="12">
        <f>SUMIF(Position!$B$3:$B$21,Trades!D1370,Position!$E$3:$E$21)+SUMIF(Position!$K$3:$K$20,Trades!D1370,Position!$N$3:$N$20)</f>
        <v>4.75</v>
      </c>
      <c r="G1370" s="13">
        <f t="shared" si="88"/>
        <v>0</v>
      </c>
      <c r="H1370" s="11" t="str">
        <f t="shared" si="89"/>
        <v>ramsbp</v>
      </c>
      <c r="I1370" s="11">
        <f t="shared" si="86"/>
        <v>0</v>
      </c>
      <c r="J1370" s="13">
        <f t="shared" si="87"/>
        <v>0</v>
      </c>
    </row>
    <row r="1371" spans="1:10" x14ac:dyDescent="0.2">
      <c r="A1371" s="14">
        <v>36562</v>
      </c>
      <c r="B1371" s="15"/>
      <c r="C1371" s="16">
        <v>0</v>
      </c>
      <c r="D1371" s="17" t="s">
        <v>131</v>
      </c>
      <c r="E1371" s="15" t="s">
        <v>127</v>
      </c>
      <c r="F1371" s="12">
        <f>SUMIF(Position!$B$3:$B$21,Trades!D1371,Position!$E$3:$E$21)+SUMIF(Position!$K$3:$K$20,Trades!D1371,Position!$N$3:$N$20)</f>
        <v>4.75</v>
      </c>
      <c r="G1371" s="13">
        <f t="shared" si="88"/>
        <v>0</v>
      </c>
      <c r="H1371" s="11" t="str">
        <f t="shared" si="89"/>
        <v>ramsbp</v>
      </c>
      <c r="I1371" s="11">
        <f t="shared" si="86"/>
        <v>0</v>
      </c>
      <c r="J1371" s="13">
        <f t="shared" si="87"/>
        <v>0</v>
      </c>
    </row>
    <row r="1372" spans="1:10" x14ac:dyDescent="0.2">
      <c r="A1372" s="14">
        <v>36562</v>
      </c>
      <c r="B1372" s="15"/>
      <c r="C1372" s="16">
        <v>0</v>
      </c>
      <c r="D1372" s="17" t="s">
        <v>131</v>
      </c>
      <c r="E1372" s="15" t="s">
        <v>128</v>
      </c>
      <c r="F1372" s="12">
        <f>SUMIF(Position!$B$3:$B$21,Trades!D1372,Position!$E$3:$E$21)+SUMIF(Position!$K$3:$K$20,Trades!D1372,Position!$N$3:$N$20)</f>
        <v>4.75</v>
      </c>
      <c r="G1372" s="13">
        <f t="shared" si="88"/>
        <v>0</v>
      </c>
      <c r="H1372" s="11" t="str">
        <f t="shared" si="89"/>
        <v>ramsarnold</v>
      </c>
      <c r="I1372" s="11">
        <f t="shared" si="86"/>
        <v>0</v>
      </c>
      <c r="J1372" s="13">
        <f t="shared" si="87"/>
        <v>0</v>
      </c>
    </row>
    <row r="1373" spans="1:10" x14ac:dyDescent="0.2">
      <c r="A1373" s="14">
        <v>36563</v>
      </c>
      <c r="B1373" s="15"/>
      <c r="C1373" s="16">
        <v>0</v>
      </c>
      <c r="D1373" s="17" t="s">
        <v>131</v>
      </c>
      <c r="E1373" s="15" t="s">
        <v>136</v>
      </c>
      <c r="F1373" s="12">
        <f>SUMIF(Position!$B$3:$B$21,Trades!D1373,Position!$E$3:$E$21)+SUMIF(Position!$K$3:$K$20,Trades!D1373,Position!$N$3:$N$20)</f>
        <v>4.75</v>
      </c>
      <c r="G1373" s="13">
        <f t="shared" si="88"/>
        <v>0</v>
      </c>
      <c r="H1373" s="11" t="str">
        <f t="shared" si="89"/>
        <v>ramsrandy</v>
      </c>
      <c r="I1373" s="11">
        <f t="shared" si="86"/>
        <v>0</v>
      </c>
      <c r="J1373" s="13">
        <f t="shared" si="87"/>
        <v>0</v>
      </c>
    </row>
    <row r="1374" spans="1:10" x14ac:dyDescent="0.2">
      <c r="A1374" s="14">
        <v>36563</v>
      </c>
      <c r="B1374" s="15"/>
      <c r="C1374" s="16">
        <v>0</v>
      </c>
      <c r="D1374" s="17" t="s">
        <v>131</v>
      </c>
      <c r="E1374" s="15" t="s">
        <v>126</v>
      </c>
      <c r="F1374" s="12">
        <f>SUMIF(Position!$B$3:$B$21,Trades!D1374,Position!$E$3:$E$21)+SUMIF(Position!$K$3:$K$20,Trades!D1374,Position!$N$3:$N$20)</f>
        <v>4.75</v>
      </c>
      <c r="G1374" s="13">
        <f t="shared" si="88"/>
        <v>0</v>
      </c>
      <c r="H1374" s="11" t="str">
        <f t="shared" si="89"/>
        <v>ramscuocci</v>
      </c>
      <c r="I1374" s="11">
        <f t="shared" si="86"/>
        <v>0</v>
      </c>
      <c r="J1374" s="13">
        <f t="shared" si="87"/>
        <v>0</v>
      </c>
    </row>
    <row r="1375" spans="1:10" x14ac:dyDescent="0.2">
      <c r="A1375" s="14">
        <v>36563</v>
      </c>
      <c r="B1375" s="15"/>
      <c r="C1375" s="16">
        <v>0</v>
      </c>
      <c r="D1375" s="17" t="s">
        <v>131</v>
      </c>
      <c r="E1375" s="15" t="s">
        <v>127</v>
      </c>
      <c r="F1375" s="12">
        <f>SUMIF(Position!$B$3:$B$21,Trades!D1375,Position!$E$3:$E$21)+SUMIF(Position!$K$3:$K$20,Trades!D1375,Position!$N$3:$N$20)</f>
        <v>4.75</v>
      </c>
      <c r="G1375" s="13">
        <f t="shared" si="88"/>
        <v>0</v>
      </c>
      <c r="H1375" s="11" t="str">
        <f t="shared" si="89"/>
        <v>ramsbp</v>
      </c>
      <c r="I1375" s="11">
        <f t="shared" si="86"/>
        <v>0</v>
      </c>
      <c r="J1375" s="13">
        <f t="shared" si="87"/>
        <v>0</v>
      </c>
    </row>
    <row r="1376" spans="1:10" x14ac:dyDescent="0.2">
      <c r="A1376" s="14">
        <v>36563</v>
      </c>
      <c r="B1376" s="15"/>
      <c r="C1376" s="16">
        <v>0</v>
      </c>
      <c r="D1376" s="17" t="s">
        <v>131</v>
      </c>
      <c r="E1376" s="15" t="s">
        <v>124</v>
      </c>
      <c r="F1376" s="12">
        <f>SUMIF(Position!$B$3:$B$21,Trades!D1376,Position!$E$3:$E$21)+SUMIF(Position!$K$3:$K$20,Trades!D1376,Position!$N$3:$N$20)</f>
        <v>4.75</v>
      </c>
      <c r="G1376" s="13">
        <f t="shared" si="88"/>
        <v>0</v>
      </c>
      <c r="H1376" s="11" t="str">
        <f t="shared" si="89"/>
        <v>ramsjk</v>
      </c>
      <c r="I1376" s="11">
        <f t="shared" si="86"/>
        <v>0</v>
      </c>
      <c r="J1376" s="13">
        <f t="shared" si="87"/>
        <v>0</v>
      </c>
    </row>
    <row r="1377" spans="1:10" x14ac:dyDescent="0.2">
      <c r="A1377" s="14">
        <v>36563</v>
      </c>
      <c r="B1377" s="15"/>
      <c r="C1377" s="16">
        <v>0</v>
      </c>
      <c r="D1377" s="17" t="s">
        <v>131</v>
      </c>
      <c r="E1377" s="15" t="s">
        <v>121</v>
      </c>
      <c r="F1377" s="12">
        <f>SUMIF(Position!$B$3:$B$21,Trades!D1377,Position!$E$3:$E$21)+SUMIF(Position!$K$3:$K$20,Trades!D1377,Position!$N$3:$N$20)</f>
        <v>4.75</v>
      </c>
      <c r="G1377" s="13">
        <f t="shared" si="88"/>
        <v>0</v>
      </c>
      <c r="H1377" s="11" t="str">
        <f t="shared" si="89"/>
        <v>ramsorr</v>
      </c>
      <c r="I1377" s="11">
        <f t="shared" si="86"/>
        <v>0</v>
      </c>
      <c r="J1377" s="13">
        <f t="shared" si="87"/>
        <v>0</v>
      </c>
    </row>
    <row r="1378" spans="1:10" x14ac:dyDescent="0.2">
      <c r="A1378" s="14">
        <v>36563</v>
      </c>
      <c r="B1378" s="15"/>
      <c r="C1378" s="16">
        <v>0</v>
      </c>
      <c r="D1378" s="17" t="s">
        <v>131</v>
      </c>
      <c r="E1378" s="15" t="s">
        <v>133</v>
      </c>
      <c r="F1378" s="12">
        <f>SUMIF(Position!$B$3:$B$21,Trades!D1378,Position!$E$3:$E$21)+SUMIF(Position!$K$3:$K$20,Trades!D1378,Position!$N$3:$N$20)</f>
        <v>4.75</v>
      </c>
      <c r="G1378" s="13">
        <f t="shared" si="88"/>
        <v>0</v>
      </c>
      <c r="H1378" s="11" t="str">
        <f t="shared" si="89"/>
        <v>ramsfaraci</v>
      </c>
      <c r="I1378" s="11">
        <f t="shared" si="86"/>
        <v>0</v>
      </c>
      <c r="J1378" s="13">
        <f t="shared" si="87"/>
        <v>0</v>
      </c>
    </row>
    <row r="1379" spans="1:10" x14ac:dyDescent="0.2">
      <c r="A1379" s="14">
        <v>36563</v>
      </c>
      <c r="B1379" s="15"/>
      <c r="C1379" s="16">
        <v>0</v>
      </c>
      <c r="D1379" s="17" t="s">
        <v>131</v>
      </c>
      <c r="E1379" s="15" t="s">
        <v>121</v>
      </c>
      <c r="F1379" s="12">
        <f>SUMIF(Position!$B$3:$B$21,Trades!D1379,Position!$E$3:$E$21)+SUMIF(Position!$K$3:$K$20,Trades!D1379,Position!$N$3:$N$20)</f>
        <v>4.75</v>
      </c>
      <c r="G1379" s="13">
        <f t="shared" si="88"/>
        <v>0</v>
      </c>
      <c r="H1379" s="11" t="str">
        <f t="shared" si="89"/>
        <v>ramsorr</v>
      </c>
      <c r="I1379" s="11">
        <f t="shared" si="86"/>
        <v>0</v>
      </c>
      <c r="J1379" s="13">
        <f t="shared" si="87"/>
        <v>0</v>
      </c>
    </row>
    <row r="1380" spans="1:10" x14ac:dyDescent="0.2">
      <c r="A1380" s="14">
        <v>36563</v>
      </c>
      <c r="B1380" s="15"/>
      <c r="C1380" s="16">
        <v>0</v>
      </c>
      <c r="D1380" s="17" t="s">
        <v>131</v>
      </c>
      <c r="E1380" s="15" t="s">
        <v>105</v>
      </c>
      <c r="F1380" s="12">
        <f>SUMIF(Position!$B$3:$B$21,Trades!D1380,Position!$E$3:$E$21)+SUMIF(Position!$K$3:$K$20,Trades!D1380,Position!$N$3:$N$20)</f>
        <v>4.75</v>
      </c>
      <c r="G1380" s="13">
        <f t="shared" si="88"/>
        <v>0</v>
      </c>
      <c r="H1380" s="11" t="str">
        <f t="shared" si="89"/>
        <v>ramsmckay</v>
      </c>
      <c r="I1380" s="11">
        <f t="shared" si="86"/>
        <v>0</v>
      </c>
      <c r="J1380" s="13">
        <f t="shared" si="87"/>
        <v>0</v>
      </c>
    </row>
    <row r="1381" spans="1:10" x14ac:dyDescent="0.2">
      <c r="A1381" s="14">
        <v>36563</v>
      </c>
      <c r="B1381" s="15"/>
      <c r="C1381" s="16">
        <v>0</v>
      </c>
      <c r="D1381" s="17" t="s">
        <v>131</v>
      </c>
      <c r="E1381" s="15" t="s">
        <v>126</v>
      </c>
      <c r="F1381" s="12">
        <f>SUMIF(Position!$B$3:$B$21,Trades!D1381,Position!$E$3:$E$21)+SUMIF(Position!$K$3:$K$20,Trades!D1381,Position!$N$3:$N$20)</f>
        <v>4.75</v>
      </c>
      <c r="G1381" s="13">
        <f t="shared" si="88"/>
        <v>0</v>
      </c>
      <c r="H1381" s="11" t="str">
        <f t="shared" si="89"/>
        <v>ramscuocci</v>
      </c>
      <c r="I1381" s="11">
        <f t="shared" si="86"/>
        <v>0</v>
      </c>
      <c r="J1381" s="13">
        <f t="shared" si="87"/>
        <v>0</v>
      </c>
    </row>
    <row r="1382" spans="1:10" x14ac:dyDescent="0.2">
      <c r="A1382" s="14">
        <v>36563</v>
      </c>
      <c r="B1382" s="15"/>
      <c r="C1382" s="16">
        <v>0</v>
      </c>
      <c r="D1382" s="17" t="s">
        <v>131</v>
      </c>
      <c r="E1382" s="15" t="s">
        <v>96</v>
      </c>
      <c r="F1382" s="12">
        <f>SUMIF(Position!$B$3:$B$21,Trades!D1382,Position!$E$3:$E$21)+SUMIF(Position!$K$3:$K$20,Trades!D1382,Position!$N$3:$N$20)</f>
        <v>4.75</v>
      </c>
      <c r="G1382" s="13">
        <f t="shared" si="88"/>
        <v>0</v>
      </c>
      <c r="H1382" s="11" t="str">
        <f t="shared" si="89"/>
        <v>ramsjavier</v>
      </c>
      <c r="I1382" s="11">
        <f t="shared" si="86"/>
        <v>0</v>
      </c>
      <c r="J1382" s="13">
        <f t="shared" si="87"/>
        <v>0</v>
      </c>
    </row>
    <row r="1383" spans="1:10" x14ac:dyDescent="0.2">
      <c r="A1383" s="14">
        <v>36564</v>
      </c>
      <c r="B1383" s="15"/>
      <c r="C1383" s="16">
        <v>0</v>
      </c>
      <c r="D1383" s="17" t="s">
        <v>131</v>
      </c>
      <c r="E1383" s="15" t="s">
        <v>96</v>
      </c>
      <c r="F1383" s="12">
        <f>SUMIF(Position!$B$3:$B$21,Trades!D1383,Position!$E$3:$E$21)+SUMIF(Position!$K$3:$K$20,Trades!D1383,Position!$N$3:$N$20)</f>
        <v>4.75</v>
      </c>
      <c r="G1383" s="13">
        <f t="shared" si="88"/>
        <v>0</v>
      </c>
      <c r="H1383" s="11" t="str">
        <f t="shared" si="89"/>
        <v>ramsjavier</v>
      </c>
      <c r="I1383" s="11">
        <f t="shared" si="86"/>
        <v>0</v>
      </c>
      <c r="J1383" s="13">
        <f t="shared" si="87"/>
        <v>0</v>
      </c>
    </row>
    <row r="1384" spans="1:10" x14ac:dyDescent="0.2">
      <c r="A1384" s="14">
        <v>36564</v>
      </c>
      <c r="B1384" s="15"/>
      <c r="C1384" s="16">
        <v>0</v>
      </c>
      <c r="D1384" s="17" t="s">
        <v>131</v>
      </c>
      <c r="E1384" s="15" t="s">
        <v>93</v>
      </c>
      <c r="F1384" s="12">
        <f>SUMIF(Position!$B$3:$B$21,Trades!D1384,Position!$E$3:$E$21)+SUMIF(Position!$K$3:$K$20,Trades!D1384,Position!$N$3:$N$20)</f>
        <v>4.75</v>
      </c>
      <c r="G1384" s="13">
        <f t="shared" si="88"/>
        <v>0</v>
      </c>
      <c r="H1384" s="11" t="str">
        <f t="shared" si="89"/>
        <v>ramsbuss</v>
      </c>
      <c r="I1384" s="11">
        <f t="shared" si="86"/>
        <v>0</v>
      </c>
      <c r="J1384" s="13">
        <f t="shared" si="87"/>
        <v>0</v>
      </c>
    </row>
    <row r="1385" spans="1:10" x14ac:dyDescent="0.2">
      <c r="A1385" s="14">
        <v>36564</v>
      </c>
      <c r="B1385" s="15"/>
      <c r="C1385" s="16">
        <v>0</v>
      </c>
      <c r="D1385" s="17" t="s">
        <v>131</v>
      </c>
      <c r="E1385" s="15" t="s">
        <v>138</v>
      </c>
      <c r="F1385" s="12">
        <f>SUMIF(Position!$B$3:$B$21,Trades!D1385,Position!$E$3:$E$21)+SUMIF(Position!$K$3:$K$20,Trades!D1385,Position!$N$3:$N$20)</f>
        <v>4.75</v>
      </c>
      <c r="G1385" s="13">
        <f t="shared" si="88"/>
        <v>0</v>
      </c>
      <c r="H1385" s="11" t="str">
        <f t="shared" si="89"/>
        <v>ramsfox</v>
      </c>
      <c r="I1385" s="11">
        <f t="shared" si="86"/>
        <v>0</v>
      </c>
      <c r="J1385" s="13">
        <f t="shared" si="87"/>
        <v>0</v>
      </c>
    </row>
    <row r="1386" spans="1:10" x14ac:dyDescent="0.2">
      <c r="A1386" s="14">
        <v>36565</v>
      </c>
      <c r="B1386" s="15"/>
      <c r="C1386" s="16">
        <v>0</v>
      </c>
      <c r="D1386" s="17" t="s">
        <v>131</v>
      </c>
      <c r="E1386" s="15" t="s">
        <v>144</v>
      </c>
      <c r="F1386" s="12">
        <f>SUMIF(Position!$B$3:$B$21,Trades!D1386,Position!$E$3:$E$21)+SUMIF(Position!$K$3:$K$20,Trades!D1386,Position!$N$3:$N$20)</f>
        <v>4.75</v>
      </c>
      <c r="G1386" s="13">
        <f t="shared" si="88"/>
        <v>0</v>
      </c>
      <c r="H1386" s="11" t="str">
        <f t="shared" si="89"/>
        <v>ramsbutler</v>
      </c>
      <c r="I1386" s="11">
        <f t="shared" si="86"/>
        <v>0</v>
      </c>
      <c r="J1386" s="13">
        <f t="shared" si="87"/>
        <v>0</v>
      </c>
    </row>
    <row r="1387" spans="1:10" x14ac:dyDescent="0.2">
      <c r="A1387" s="14">
        <v>36565</v>
      </c>
      <c r="B1387" s="15"/>
      <c r="C1387" s="16">
        <v>0</v>
      </c>
      <c r="D1387" s="17" t="s">
        <v>131</v>
      </c>
      <c r="E1387" s="15" t="s">
        <v>83</v>
      </c>
      <c r="F1387" s="12">
        <f>SUMIF(Position!$B$3:$B$21,Trades!D1387,Position!$E$3:$E$21)+SUMIF(Position!$K$3:$K$20,Trades!D1387,Position!$N$3:$N$20)</f>
        <v>4.75</v>
      </c>
      <c r="G1387" s="13">
        <f t="shared" si="88"/>
        <v>0</v>
      </c>
      <c r="H1387" s="11" t="str">
        <f t="shared" si="89"/>
        <v>ramsdud</v>
      </c>
      <c r="I1387" s="11">
        <f t="shared" si="86"/>
        <v>0</v>
      </c>
      <c r="J1387" s="13">
        <f t="shared" si="87"/>
        <v>0</v>
      </c>
    </row>
    <row r="1388" spans="1:10" x14ac:dyDescent="0.2">
      <c r="A1388" s="14">
        <v>36565</v>
      </c>
      <c r="B1388" s="15"/>
      <c r="C1388" s="16">
        <v>0</v>
      </c>
      <c r="D1388" s="17" t="s">
        <v>131</v>
      </c>
      <c r="E1388" s="15" t="s">
        <v>126</v>
      </c>
      <c r="F1388" s="12">
        <f>SUMIF(Position!$B$3:$B$21,Trades!D1388,Position!$E$3:$E$21)+SUMIF(Position!$K$3:$K$20,Trades!D1388,Position!$N$3:$N$20)</f>
        <v>4.75</v>
      </c>
      <c r="G1388" s="13">
        <f t="shared" si="88"/>
        <v>0</v>
      </c>
      <c r="H1388" s="11" t="str">
        <f t="shared" si="89"/>
        <v>ramscuocci</v>
      </c>
      <c r="I1388" s="11">
        <f t="shared" si="86"/>
        <v>0</v>
      </c>
      <c r="J1388" s="13">
        <f t="shared" si="87"/>
        <v>0</v>
      </c>
    </row>
    <row r="1389" spans="1:10" x14ac:dyDescent="0.2">
      <c r="A1389" s="14">
        <v>36565</v>
      </c>
      <c r="B1389" s="15"/>
      <c r="C1389" s="16">
        <v>0</v>
      </c>
      <c r="D1389" s="17" t="s">
        <v>131</v>
      </c>
      <c r="E1389" s="15" t="s">
        <v>83</v>
      </c>
      <c r="F1389" s="12">
        <f>SUMIF(Position!$B$3:$B$21,Trades!D1389,Position!$E$3:$E$21)+SUMIF(Position!$K$3:$K$20,Trades!D1389,Position!$N$3:$N$20)</f>
        <v>4.75</v>
      </c>
      <c r="G1389" s="13">
        <f t="shared" si="88"/>
        <v>0</v>
      </c>
      <c r="H1389" s="11" t="str">
        <f t="shared" si="89"/>
        <v>ramsdud</v>
      </c>
      <c r="I1389" s="11">
        <f t="shared" si="86"/>
        <v>0</v>
      </c>
      <c r="J1389" s="13">
        <f t="shared" si="87"/>
        <v>0</v>
      </c>
    </row>
    <row r="1390" spans="1:10" x14ac:dyDescent="0.2">
      <c r="A1390" s="14">
        <v>36565</v>
      </c>
      <c r="B1390" s="15"/>
      <c r="C1390" s="16">
        <v>0</v>
      </c>
      <c r="D1390" s="17" t="s">
        <v>131</v>
      </c>
      <c r="E1390" s="15" t="s">
        <v>83</v>
      </c>
      <c r="F1390" s="12">
        <f>SUMIF(Position!$B$3:$B$21,Trades!D1390,Position!$E$3:$E$21)+SUMIF(Position!$K$3:$K$20,Trades!D1390,Position!$N$3:$N$20)</f>
        <v>4.75</v>
      </c>
      <c r="G1390" s="13">
        <f t="shared" si="88"/>
        <v>0</v>
      </c>
      <c r="H1390" s="11" t="str">
        <f t="shared" si="89"/>
        <v>ramsdud</v>
      </c>
      <c r="I1390" s="11">
        <f t="shared" si="86"/>
        <v>0</v>
      </c>
      <c r="J1390" s="13">
        <f t="shared" si="87"/>
        <v>0</v>
      </c>
    </row>
    <row r="1391" spans="1:10" x14ac:dyDescent="0.2">
      <c r="A1391" s="14">
        <v>36565</v>
      </c>
      <c r="B1391" s="15"/>
      <c r="C1391" s="16">
        <v>0</v>
      </c>
      <c r="D1391" s="17" t="s">
        <v>131</v>
      </c>
      <c r="E1391" s="15" t="s">
        <v>134</v>
      </c>
      <c r="F1391" s="12">
        <f>SUMIF(Position!$B$3:$B$21,Trades!D1391,Position!$E$3:$E$21)+SUMIF(Position!$K$3:$K$20,Trades!D1391,Position!$N$3:$N$20)</f>
        <v>4.75</v>
      </c>
      <c r="G1391" s="13">
        <f t="shared" si="88"/>
        <v>0</v>
      </c>
      <c r="H1391" s="11" t="str">
        <f t="shared" si="89"/>
        <v>ramsshawn</v>
      </c>
      <c r="I1391" s="11">
        <f t="shared" si="86"/>
        <v>0</v>
      </c>
      <c r="J1391" s="13">
        <f t="shared" si="87"/>
        <v>0</v>
      </c>
    </row>
    <row r="1392" spans="1:10" x14ac:dyDescent="0.2">
      <c r="A1392" s="14">
        <v>36565</v>
      </c>
      <c r="B1392" s="15"/>
      <c r="C1392" s="16">
        <v>0</v>
      </c>
      <c r="D1392" s="17" t="s">
        <v>131</v>
      </c>
      <c r="E1392" s="15" t="s">
        <v>126</v>
      </c>
      <c r="F1392" s="12">
        <f>SUMIF(Position!$B$3:$B$21,Trades!D1392,Position!$E$3:$E$21)+SUMIF(Position!$K$3:$K$20,Trades!D1392,Position!$N$3:$N$20)</f>
        <v>4.75</v>
      </c>
      <c r="G1392" s="13">
        <f t="shared" si="88"/>
        <v>0</v>
      </c>
      <c r="H1392" s="11" t="str">
        <f t="shared" si="89"/>
        <v>ramscuocci</v>
      </c>
      <c r="I1392" s="11">
        <f t="shared" si="86"/>
        <v>0</v>
      </c>
      <c r="J1392" s="13">
        <f t="shared" si="87"/>
        <v>0</v>
      </c>
    </row>
    <row r="1393" spans="1:10" x14ac:dyDescent="0.2">
      <c r="A1393" s="14">
        <v>36565</v>
      </c>
      <c r="B1393" s="15"/>
      <c r="C1393" s="16">
        <v>0</v>
      </c>
      <c r="D1393" s="17" t="s">
        <v>131</v>
      </c>
      <c r="E1393" s="15" t="s">
        <v>144</v>
      </c>
      <c r="F1393" s="12">
        <f>SUMIF(Position!$B$3:$B$21,Trades!D1393,Position!$E$3:$E$21)+SUMIF(Position!$K$3:$K$20,Trades!D1393,Position!$N$3:$N$20)</f>
        <v>4.75</v>
      </c>
      <c r="G1393" s="13">
        <f t="shared" si="88"/>
        <v>0</v>
      </c>
      <c r="H1393" s="11" t="str">
        <f t="shared" si="89"/>
        <v>ramsbutler</v>
      </c>
      <c r="I1393" s="11">
        <f t="shared" si="86"/>
        <v>0</v>
      </c>
      <c r="J1393" s="13">
        <f t="shared" si="87"/>
        <v>0</v>
      </c>
    </row>
    <row r="1394" spans="1:10" x14ac:dyDescent="0.2">
      <c r="A1394" s="14">
        <v>36565</v>
      </c>
      <c r="B1394" s="15"/>
      <c r="C1394" s="16">
        <v>0</v>
      </c>
      <c r="D1394" s="17" t="s">
        <v>131</v>
      </c>
      <c r="E1394" s="15" t="s">
        <v>124</v>
      </c>
      <c r="F1394" s="12">
        <f>SUMIF(Position!$B$3:$B$21,Trades!D1394,Position!$E$3:$E$21)+SUMIF(Position!$K$3:$K$20,Trades!D1394,Position!$N$3:$N$20)</f>
        <v>4.75</v>
      </c>
      <c r="G1394" s="13">
        <f t="shared" si="88"/>
        <v>0</v>
      </c>
      <c r="H1394" s="11" t="str">
        <f t="shared" si="89"/>
        <v>ramsjk</v>
      </c>
      <c r="I1394" s="11">
        <f t="shared" si="86"/>
        <v>0</v>
      </c>
      <c r="J1394" s="13">
        <f t="shared" si="87"/>
        <v>0</v>
      </c>
    </row>
    <row r="1395" spans="1:10" x14ac:dyDescent="0.2">
      <c r="A1395" s="14">
        <v>36565</v>
      </c>
      <c r="B1395" s="15"/>
      <c r="C1395" s="16">
        <v>0</v>
      </c>
      <c r="D1395" s="17" t="s">
        <v>131</v>
      </c>
      <c r="E1395" s="15" t="s">
        <v>96</v>
      </c>
      <c r="F1395" s="12">
        <f>SUMIF(Position!$B$3:$B$21,Trades!D1395,Position!$E$3:$E$21)+SUMIF(Position!$K$3:$K$20,Trades!D1395,Position!$N$3:$N$20)</f>
        <v>4.75</v>
      </c>
      <c r="G1395" s="13">
        <f t="shared" si="88"/>
        <v>0</v>
      </c>
      <c r="H1395" s="11" t="str">
        <f t="shared" si="89"/>
        <v>ramsjavier</v>
      </c>
      <c r="I1395" s="11">
        <f t="shared" si="86"/>
        <v>0</v>
      </c>
      <c r="J1395" s="13">
        <f t="shared" si="87"/>
        <v>0</v>
      </c>
    </row>
    <row r="1396" spans="1:10" x14ac:dyDescent="0.2">
      <c r="A1396" s="14">
        <v>36565</v>
      </c>
      <c r="B1396" s="15"/>
      <c r="C1396" s="16">
        <v>0</v>
      </c>
      <c r="D1396" s="17" t="s">
        <v>131</v>
      </c>
      <c r="E1396" s="15" t="s">
        <v>141</v>
      </c>
      <c r="F1396" s="12">
        <f>SUMIF(Position!$B$3:$B$21,Trades!D1396,Position!$E$3:$E$21)+SUMIF(Position!$K$3:$K$20,Trades!D1396,Position!$N$3:$N$20)</f>
        <v>4.75</v>
      </c>
      <c r="G1396" s="13">
        <f t="shared" si="88"/>
        <v>0</v>
      </c>
      <c r="H1396" s="11" t="str">
        <f t="shared" si="89"/>
        <v>ramsmaggi</v>
      </c>
      <c r="I1396" s="11">
        <f t="shared" si="86"/>
        <v>0</v>
      </c>
      <c r="J1396" s="13">
        <f t="shared" si="87"/>
        <v>0</v>
      </c>
    </row>
    <row r="1397" spans="1:10" x14ac:dyDescent="0.2">
      <c r="A1397" s="14">
        <v>36565</v>
      </c>
      <c r="B1397" s="15"/>
      <c r="C1397" s="16">
        <v>0</v>
      </c>
      <c r="D1397" s="17">
        <v>0</v>
      </c>
      <c r="E1397" s="15">
        <v>0</v>
      </c>
      <c r="F1397" s="12">
        <f>SUMIF(Position!$B$3:$B$21,Trades!D1397,Position!$E$3:$E$21)+SUMIF(Position!$K$3:$K$20,Trades!D1397,Position!$N$3:$N$20)</f>
        <v>0</v>
      </c>
      <c r="G1397" s="13">
        <f t="shared" si="88"/>
        <v>0</v>
      </c>
      <c r="H1397" s="11" t="str">
        <f t="shared" si="89"/>
        <v>00</v>
      </c>
      <c r="I1397" s="11">
        <f t="shared" si="86"/>
        <v>0</v>
      </c>
      <c r="J1397" s="13">
        <f t="shared" si="87"/>
        <v>0</v>
      </c>
    </row>
    <row r="1398" spans="1:10" x14ac:dyDescent="0.2">
      <c r="A1398" s="14">
        <v>36565</v>
      </c>
      <c r="B1398" s="15"/>
      <c r="C1398" s="16">
        <v>1</v>
      </c>
      <c r="D1398" s="17" t="s">
        <v>89</v>
      </c>
      <c r="E1398" s="15" t="s">
        <v>142</v>
      </c>
      <c r="F1398" s="12">
        <f>SUMIF(Position!$B$3:$B$21,Trades!D1398,Position!$E$3:$E$21)+SUMIF(Position!$K$3:$K$20,Trades!D1398,Position!$N$3:$N$20)</f>
        <v>0</v>
      </c>
      <c r="G1398" s="13">
        <f t="shared" si="88"/>
        <v>0</v>
      </c>
      <c r="H1398" s="11" t="str">
        <f t="shared" si="89"/>
        <v>dallasmlak</v>
      </c>
      <c r="I1398" s="11">
        <f t="shared" si="86"/>
        <v>0</v>
      </c>
      <c r="J1398" s="13">
        <f t="shared" si="87"/>
        <v>0</v>
      </c>
    </row>
    <row r="1399" spans="1:10" x14ac:dyDescent="0.2">
      <c r="A1399" s="14">
        <v>36565</v>
      </c>
      <c r="B1399" s="15"/>
      <c r="C1399" s="16">
        <v>1</v>
      </c>
      <c r="D1399" s="17" t="s">
        <v>89</v>
      </c>
      <c r="E1399" s="15" t="s">
        <v>147</v>
      </c>
      <c r="F1399" s="12">
        <f>SUMIF(Position!$B$3:$B$21,Trades!D1399,Position!$E$3:$E$21)+SUMIF(Position!$K$3:$K$20,Trades!D1399,Position!$N$3:$N$20)</f>
        <v>0</v>
      </c>
      <c r="G1399" s="13">
        <f t="shared" si="88"/>
        <v>0</v>
      </c>
      <c r="H1399" s="11" t="str">
        <f t="shared" si="89"/>
        <v>dallascoady</v>
      </c>
      <c r="I1399" s="11">
        <f t="shared" si="86"/>
        <v>0</v>
      </c>
      <c r="J1399" s="13">
        <f t="shared" si="87"/>
        <v>0</v>
      </c>
    </row>
    <row r="1400" spans="1:10" x14ac:dyDescent="0.2">
      <c r="A1400" s="14">
        <v>36565</v>
      </c>
      <c r="B1400" s="15"/>
      <c r="C1400" s="16">
        <v>0</v>
      </c>
      <c r="D1400" s="17" t="s">
        <v>131</v>
      </c>
      <c r="E1400" s="15" t="s">
        <v>148</v>
      </c>
      <c r="F1400" s="12">
        <f>SUMIF(Position!$B$3:$B$21,Trades!D1400,Position!$E$3:$E$21)+SUMIF(Position!$K$3:$K$20,Trades!D1400,Position!$N$3:$N$20)</f>
        <v>4.75</v>
      </c>
      <c r="G1400" s="13">
        <f t="shared" si="88"/>
        <v>0</v>
      </c>
      <c r="H1400" s="11" t="str">
        <f t="shared" si="89"/>
        <v>ramsmulvy</v>
      </c>
      <c r="I1400" s="11">
        <f t="shared" si="86"/>
        <v>0</v>
      </c>
      <c r="J1400" s="13">
        <f t="shared" si="87"/>
        <v>0</v>
      </c>
    </row>
    <row r="1401" spans="1:10" x14ac:dyDescent="0.2">
      <c r="A1401" s="14">
        <v>36565</v>
      </c>
      <c r="B1401" s="15"/>
      <c r="C1401" s="16">
        <v>0</v>
      </c>
      <c r="D1401" s="17" t="s">
        <v>131</v>
      </c>
      <c r="E1401" s="15" t="s">
        <v>81</v>
      </c>
      <c r="F1401" s="12">
        <f>SUMIF(Position!$B$3:$B$21,Trades!D1401,Position!$E$3:$E$21)+SUMIF(Position!$K$3:$K$20,Trades!D1401,Position!$N$3:$N$20)</f>
        <v>4.75</v>
      </c>
      <c r="G1401" s="13">
        <f t="shared" si="88"/>
        <v>0</v>
      </c>
      <c r="H1401" s="11" t="str">
        <f t="shared" si="89"/>
        <v>ramsdeveny</v>
      </c>
      <c r="I1401" s="11">
        <f t="shared" si="86"/>
        <v>0</v>
      </c>
      <c r="J1401" s="13">
        <f t="shared" si="87"/>
        <v>0</v>
      </c>
    </row>
    <row r="1402" spans="1:10" x14ac:dyDescent="0.2">
      <c r="A1402" s="14">
        <v>36565</v>
      </c>
      <c r="B1402" s="15"/>
      <c r="C1402" s="16">
        <v>0</v>
      </c>
      <c r="D1402" s="17" t="s">
        <v>131</v>
      </c>
      <c r="E1402" s="15" t="s">
        <v>96</v>
      </c>
      <c r="F1402" s="12">
        <f>SUMIF(Position!$B$3:$B$21,Trades!D1402,Position!$E$3:$E$21)+SUMIF(Position!$K$3:$K$20,Trades!D1402,Position!$N$3:$N$20)</f>
        <v>4.75</v>
      </c>
      <c r="G1402" s="13">
        <f t="shared" si="88"/>
        <v>0</v>
      </c>
      <c r="H1402" s="11" t="str">
        <f t="shared" si="89"/>
        <v>ramsjavier</v>
      </c>
      <c r="I1402" s="11">
        <f t="shared" si="86"/>
        <v>0</v>
      </c>
      <c r="J1402" s="13">
        <f t="shared" si="87"/>
        <v>0</v>
      </c>
    </row>
    <row r="1403" spans="1:10" x14ac:dyDescent="0.2">
      <c r="A1403" s="14">
        <v>36565</v>
      </c>
      <c r="B1403" s="15"/>
      <c r="C1403" s="16">
        <v>0</v>
      </c>
      <c r="D1403" s="17">
        <v>0</v>
      </c>
      <c r="E1403" s="15">
        <v>0</v>
      </c>
      <c r="F1403" s="12">
        <f>SUMIF(Position!$B$3:$B$21,Trades!D1403,Position!$E$3:$E$21)+SUMIF(Position!$K$3:$K$20,Trades!D1403,Position!$N$3:$N$20)</f>
        <v>0</v>
      </c>
      <c r="G1403" s="13">
        <f t="shared" si="88"/>
        <v>0</v>
      </c>
      <c r="H1403" s="11" t="str">
        <f t="shared" si="89"/>
        <v>00</v>
      </c>
      <c r="I1403" s="11">
        <f t="shared" si="86"/>
        <v>0</v>
      </c>
      <c r="J1403" s="13">
        <f t="shared" si="87"/>
        <v>0</v>
      </c>
    </row>
    <row r="1404" spans="1:10" x14ac:dyDescent="0.2">
      <c r="A1404" s="14">
        <v>36565</v>
      </c>
      <c r="B1404" s="15"/>
      <c r="C1404" s="16">
        <v>1</v>
      </c>
      <c r="D1404" s="17" t="s">
        <v>89</v>
      </c>
      <c r="E1404" s="15" t="s">
        <v>127</v>
      </c>
      <c r="F1404" s="12">
        <f>SUMIF(Position!$B$3:$B$21,Trades!D1404,Position!$E$3:$E$21)+SUMIF(Position!$K$3:$K$20,Trades!D1404,Position!$N$3:$N$20)</f>
        <v>0</v>
      </c>
      <c r="G1404" s="13">
        <f t="shared" si="88"/>
        <v>0</v>
      </c>
      <c r="H1404" s="11" t="str">
        <f t="shared" si="89"/>
        <v>dallasbp</v>
      </c>
      <c r="I1404" s="11">
        <f t="shared" si="86"/>
        <v>0</v>
      </c>
      <c r="J1404" s="13">
        <f t="shared" si="87"/>
        <v>0</v>
      </c>
    </row>
    <row r="1405" spans="1:10" x14ac:dyDescent="0.2">
      <c r="A1405" s="14">
        <v>36565</v>
      </c>
      <c r="B1405" s="15"/>
      <c r="C1405" s="16">
        <v>0</v>
      </c>
      <c r="D1405" s="17">
        <v>0</v>
      </c>
      <c r="E1405" s="15">
        <v>0</v>
      </c>
      <c r="F1405" s="12">
        <f>SUMIF(Position!$B$3:$B$21,Trades!D1405,Position!$E$3:$E$21)+SUMIF(Position!$K$3:$K$20,Trades!D1405,Position!$N$3:$N$20)</f>
        <v>0</v>
      </c>
      <c r="G1405" s="13">
        <f t="shared" si="88"/>
        <v>0</v>
      </c>
      <c r="H1405" s="11" t="str">
        <f t="shared" si="89"/>
        <v>00</v>
      </c>
      <c r="I1405" s="11">
        <f t="shared" si="86"/>
        <v>0</v>
      </c>
      <c r="J1405" s="13">
        <f t="shared" si="87"/>
        <v>0</v>
      </c>
    </row>
    <row r="1406" spans="1:10" x14ac:dyDescent="0.2">
      <c r="A1406" s="14">
        <v>36566</v>
      </c>
      <c r="B1406" s="15"/>
      <c r="C1406" s="16">
        <v>0</v>
      </c>
      <c r="D1406" s="17" t="s">
        <v>131</v>
      </c>
      <c r="E1406" s="15" t="s">
        <v>134</v>
      </c>
      <c r="F1406" s="12">
        <f>SUMIF(Position!$B$3:$B$21,Trades!D1406,Position!$E$3:$E$21)+SUMIF(Position!$K$3:$K$20,Trades!D1406,Position!$N$3:$N$20)</f>
        <v>4.75</v>
      </c>
      <c r="G1406" s="13">
        <f t="shared" si="88"/>
        <v>0</v>
      </c>
      <c r="H1406" s="11" t="str">
        <f t="shared" si="89"/>
        <v>ramsshawn</v>
      </c>
      <c r="I1406" s="11">
        <f t="shared" si="86"/>
        <v>0</v>
      </c>
      <c r="J1406" s="13">
        <f t="shared" si="87"/>
        <v>0</v>
      </c>
    </row>
    <row r="1407" spans="1:10" x14ac:dyDescent="0.2">
      <c r="A1407" s="14">
        <v>36567</v>
      </c>
      <c r="B1407" s="15"/>
      <c r="C1407" s="16">
        <v>0</v>
      </c>
      <c r="D1407" s="17" t="s">
        <v>131</v>
      </c>
      <c r="E1407" s="15" t="s">
        <v>134</v>
      </c>
      <c r="F1407" s="12">
        <f>SUMIF(Position!$B$3:$B$21,Trades!D1407,Position!$E$3:$E$21)+SUMIF(Position!$K$3:$K$20,Trades!D1407,Position!$N$3:$N$20)</f>
        <v>4.75</v>
      </c>
      <c r="G1407" s="13">
        <f t="shared" si="88"/>
        <v>0</v>
      </c>
      <c r="H1407" s="11" t="str">
        <f t="shared" si="89"/>
        <v>ramsshawn</v>
      </c>
      <c r="I1407" s="11">
        <f t="shared" si="86"/>
        <v>0</v>
      </c>
      <c r="J1407" s="13">
        <f t="shared" si="87"/>
        <v>0</v>
      </c>
    </row>
    <row r="1408" spans="1:10" x14ac:dyDescent="0.2">
      <c r="A1408" s="14">
        <v>36570</v>
      </c>
      <c r="B1408" s="15"/>
      <c r="C1408" s="16">
        <v>0</v>
      </c>
      <c r="D1408" s="17" t="s">
        <v>131</v>
      </c>
      <c r="E1408" s="15" t="s">
        <v>126</v>
      </c>
      <c r="F1408" s="12">
        <f>SUMIF(Position!$B$3:$B$21,Trades!D1408,Position!$E$3:$E$21)+SUMIF(Position!$K$3:$K$20,Trades!D1408,Position!$N$3:$N$20)</f>
        <v>4.75</v>
      </c>
      <c r="G1408" s="13">
        <f t="shared" si="88"/>
        <v>0</v>
      </c>
      <c r="H1408" s="11" t="str">
        <f t="shared" si="89"/>
        <v>ramscuocci</v>
      </c>
      <c r="I1408" s="11">
        <f t="shared" si="86"/>
        <v>0</v>
      </c>
      <c r="J1408" s="13">
        <f t="shared" si="87"/>
        <v>0</v>
      </c>
    </row>
    <row r="1409" spans="1:10" x14ac:dyDescent="0.2">
      <c r="A1409" s="14">
        <v>36570</v>
      </c>
      <c r="B1409" s="15"/>
      <c r="C1409" s="16">
        <v>1</v>
      </c>
      <c r="D1409" s="17" t="s">
        <v>89</v>
      </c>
      <c r="E1409" s="15" t="s">
        <v>106</v>
      </c>
      <c r="F1409" s="12">
        <f>SUMIF(Position!$B$3:$B$21,Trades!D1409,Position!$E$3:$E$21)+SUMIF(Position!$K$3:$K$20,Trades!D1409,Position!$N$3:$N$20)</f>
        <v>0</v>
      </c>
      <c r="G1409" s="13">
        <f t="shared" si="88"/>
        <v>0</v>
      </c>
      <c r="H1409" s="11" t="str">
        <f t="shared" si="89"/>
        <v>dallasjimkelly</v>
      </c>
      <c r="I1409" s="11">
        <f t="shared" si="86"/>
        <v>0</v>
      </c>
      <c r="J1409" s="13">
        <f t="shared" si="87"/>
        <v>0</v>
      </c>
    </row>
    <row r="1410" spans="1:10" x14ac:dyDescent="0.2">
      <c r="A1410" s="14">
        <v>36570</v>
      </c>
      <c r="B1410" s="15"/>
      <c r="C1410" s="16">
        <v>0</v>
      </c>
      <c r="D1410" s="17" t="s">
        <v>131</v>
      </c>
      <c r="E1410" s="15" t="s">
        <v>129</v>
      </c>
      <c r="F1410" s="12">
        <f>SUMIF(Position!$B$3:$B$21,Trades!D1410,Position!$E$3:$E$21)+SUMIF(Position!$K$3:$K$20,Trades!D1410,Position!$N$3:$N$20)</f>
        <v>4.75</v>
      </c>
      <c r="G1410" s="13">
        <f t="shared" si="88"/>
        <v>0</v>
      </c>
      <c r="H1410" s="11" t="str">
        <f t="shared" si="89"/>
        <v>ramskammer</v>
      </c>
      <c r="I1410" s="11">
        <f t="shared" si="86"/>
        <v>0</v>
      </c>
      <c r="J1410" s="13">
        <f t="shared" si="87"/>
        <v>0</v>
      </c>
    </row>
    <row r="1411" spans="1:10" x14ac:dyDescent="0.2">
      <c r="A1411" s="14">
        <v>36570</v>
      </c>
      <c r="B1411" s="15"/>
      <c r="C1411" s="16">
        <v>0</v>
      </c>
      <c r="D1411" s="17">
        <v>0</v>
      </c>
      <c r="E1411" s="15">
        <v>0</v>
      </c>
      <c r="F1411" s="12">
        <v>0</v>
      </c>
      <c r="G1411" s="13">
        <v>0</v>
      </c>
      <c r="H1411" s="11">
        <v>0</v>
      </c>
      <c r="I1411" s="11" t="s">
        <v>59</v>
      </c>
      <c r="J1411" s="13" t="s">
        <v>59</v>
      </c>
    </row>
    <row r="1412" spans="1:10" x14ac:dyDescent="0.2">
      <c r="A1412" s="14">
        <v>36570</v>
      </c>
      <c r="B1412" s="15"/>
      <c r="C1412" s="16">
        <v>0</v>
      </c>
      <c r="D1412" s="17" t="s">
        <v>131</v>
      </c>
      <c r="E1412" s="15" t="s">
        <v>114</v>
      </c>
      <c r="F1412" s="12">
        <f>SUMIF(Position!$B$3:$B$21,Trades!D1412,Position!$E$3:$E$21)+SUMIF(Position!$K$3:$K$20,Trades!D1412,Position!$N$3:$N$20)</f>
        <v>4.75</v>
      </c>
      <c r="G1412" s="13">
        <f t="shared" si="88"/>
        <v>0</v>
      </c>
      <c r="H1412" s="11" t="str">
        <f t="shared" si="89"/>
        <v>ramsblane</v>
      </c>
      <c r="I1412" s="11">
        <f t="shared" si="86"/>
        <v>0</v>
      </c>
      <c r="J1412" s="13">
        <f t="shared" si="87"/>
        <v>0</v>
      </c>
    </row>
    <row r="1413" spans="1:10" x14ac:dyDescent="0.2">
      <c r="A1413" s="14">
        <v>36572</v>
      </c>
      <c r="B1413" s="15"/>
      <c r="C1413" s="16">
        <v>0</v>
      </c>
      <c r="D1413" s="17" t="s">
        <v>131</v>
      </c>
      <c r="E1413" s="15" t="s">
        <v>78</v>
      </c>
      <c r="F1413" s="12">
        <f>SUMIF(Position!$B$3:$B$21,Trades!D1413,Position!$E$3:$E$21)+SUMIF(Position!$K$3:$K$20,Trades!D1413,Position!$N$3:$N$20)</f>
        <v>4.75</v>
      </c>
      <c r="G1413" s="13">
        <f t="shared" si="88"/>
        <v>0</v>
      </c>
      <c r="H1413" s="11" t="str">
        <f t="shared" si="89"/>
        <v>ramspb</v>
      </c>
      <c r="I1413" s="11">
        <f t="shared" si="86"/>
        <v>0</v>
      </c>
      <c r="J1413" s="13">
        <f t="shared" si="87"/>
        <v>0</v>
      </c>
    </row>
    <row r="1414" spans="1:10" x14ac:dyDescent="0.2">
      <c r="A1414" s="14">
        <v>36572</v>
      </c>
      <c r="B1414" s="15"/>
      <c r="C1414" s="16">
        <v>0</v>
      </c>
      <c r="D1414" s="17" t="s">
        <v>131</v>
      </c>
      <c r="E1414" s="15" t="s">
        <v>96</v>
      </c>
      <c r="F1414" s="12">
        <f>SUMIF(Position!$B$3:$B$21,Trades!D1414,Position!$E$3:$E$21)+SUMIF(Position!$K$3:$K$20,Trades!D1414,Position!$N$3:$N$20)</f>
        <v>4.75</v>
      </c>
      <c r="G1414" s="13">
        <f t="shared" si="88"/>
        <v>0</v>
      </c>
      <c r="H1414" s="11" t="str">
        <f t="shared" si="89"/>
        <v>ramsjavier</v>
      </c>
      <c r="I1414" s="11">
        <f t="shared" si="86"/>
        <v>0</v>
      </c>
      <c r="J1414" s="13">
        <f t="shared" si="87"/>
        <v>0</v>
      </c>
    </row>
    <row r="1415" spans="1:10" x14ac:dyDescent="0.2">
      <c r="A1415" s="14">
        <v>36576</v>
      </c>
      <c r="B1415" s="15"/>
      <c r="C1415" s="16">
        <v>0</v>
      </c>
      <c r="D1415" s="17" t="s">
        <v>131</v>
      </c>
      <c r="E1415" s="15" t="s">
        <v>137</v>
      </c>
      <c r="F1415" s="12">
        <f>SUMIF(Position!$B$3:$B$21,Trades!D1415,Position!$E$3:$E$21)+SUMIF(Position!$K$3:$K$20,Trades!D1415,Position!$N$3:$N$20)</f>
        <v>4.75</v>
      </c>
      <c r="G1415" s="13">
        <f t="shared" si="88"/>
        <v>0</v>
      </c>
      <c r="H1415" s="11" t="str">
        <f t="shared" si="89"/>
        <v>ramsbcd</v>
      </c>
      <c r="I1415" s="11">
        <f t="shared" si="86"/>
        <v>0</v>
      </c>
      <c r="J1415" s="13">
        <f t="shared" si="87"/>
        <v>0</v>
      </c>
    </row>
    <row r="1416" spans="1:10" x14ac:dyDescent="0.2">
      <c r="A1416" s="14">
        <v>36578</v>
      </c>
      <c r="B1416" s="15"/>
      <c r="C1416" s="16">
        <v>0</v>
      </c>
      <c r="D1416" s="17" t="s">
        <v>131</v>
      </c>
      <c r="E1416" s="15" t="s">
        <v>134</v>
      </c>
      <c r="F1416" s="12">
        <f>SUMIF(Position!$B$3:$B$21,Trades!D1416,Position!$E$3:$E$21)+SUMIF(Position!$K$3:$K$20,Trades!D1416,Position!$N$3:$N$20)</f>
        <v>4.75</v>
      </c>
      <c r="G1416" s="13">
        <f t="shared" si="88"/>
        <v>0</v>
      </c>
      <c r="H1416" s="11" t="str">
        <f t="shared" si="89"/>
        <v>ramsshawn</v>
      </c>
      <c r="I1416" s="11">
        <f t="shared" ref="I1416:I1479" si="90">B1416*C1416</f>
        <v>0</v>
      </c>
      <c r="J1416" s="13">
        <f t="shared" si="87"/>
        <v>0</v>
      </c>
    </row>
    <row r="1417" spans="1:10" x14ac:dyDescent="0.2">
      <c r="A1417" s="14">
        <v>36578</v>
      </c>
      <c r="B1417" s="15"/>
      <c r="C1417" s="16">
        <v>0</v>
      </c>
      <c r="D1417" s="17" t="s">
        <v>131</v>
      </c>
      <c r="E1417" s="15" t="s">
        <v>144</v>
      </c>
      <c r="F1417" s="12">
        <v>0</v>
      </c>
      <c r="G1417" s="13">
        <f t="shared" si="88"/>
        <v>0</v>
      </c>
      <c r="H1417" s="11" t="str">
        <f t="shared" si="89"/>
        <v>ramsbutler</v>
      </c>
      <c r="I1417" s="11">
        <f t="shared" si="90"/>
        <v>0</v>
      </c>
      <c r="J1417" s="13">
        <f t="shared" ref="J1417:J1480" si="91">(30-C1417)*B1417</f>
        <v>0</v>
      </c>
    </row>
    <row r="1418" spans="1:10" x14ac:dyDescent="0.2">
      <c r="A1418" s="14">
        <v>36579</v>
      </c>
      <c r="B1418" s="15"/>
      <c r="C1418" s="16">
        <v>0</v>
      </c>
      <c r="D1418" s="17" t="s">
        <v>131</v>
      </c>
      <c r="E1418" s="15" t="s">
        <v>144</v>
      </c>
      <c r="F1418" s="12">
        <f>SUMIF(Position!$B$3:$B$21,Trades!D1418,Position!$E$3:$E$21)+SUMIF(Position!$K$3:$K$20,Trades!D1418,Position!$N$3:$N$20)</f>
        <v>4.75</v>
      </c>
      <c r="G1418" s="13">
        <f t="shared" ref="G1418:G1481" si="92">(F1418-C1418)*B1418</f>
        <v>0</v>
      </c>
      <c r="H1418" s="11" t="str">
        <f t="shared" ref="H1418:H1481" si="93">D1418&amp;E1418</f>
        <v>ramsbutler</v>
      </c>
      <c r="I1418" s="11">
        <f t="shared" si="90"/>
        <v>0</v>
      </c>
      <c r="J1418" s="13">
        <f t="shared" si="91"/>
        <v>0</v>
      </c>
    </row>
    <row r="1419" spans="1:10" x14ac:dyDescent="0.2">
      <c r="A1419" s="14">
        <v>36579</v>
      </c>
      <c r="B1419" s="15"/>
      <c r="C1419" s="16">
        <v>0</v>
      </c>
      <c r="D1419" s="17" t="s">
        <v>131</v>
      </c>
      <c r="E1419" s="15" t="s">
        <v>145</v>
      </c>
      <c r="F1419" s="12">
        <f>SUMIF(Position!$B$3:$B$21,Trades!D1419,Position!$E$3:$E$21)+SUMIF(Position!$K$3:$K$20,Trades!D1419,Position!$N$3:$N$20)</f>
        <v>4.75</v>
      </c>
      <c r="G1419" s="13">
        <f t="shared" si="92"/>
        <v>0</v>
      </c>
      <c r="H1419" s="11" t="str">
        <f t="shared" si="93"/>
        <v>ramspissot</v>
      </c>
      <c r="I1419" s="11">
        <f t="shared" si="90"/>
        <v>0</v>
      </c>
      <c r="J1419" s="13">
        <f t="shared" si="91"/>
        <v>0</v>
      </c>
    </row>
    <row r="1420" spans="1:10" x14ac:dyDescent="0.2">
      <c r="A1420" s="14">
        <v>36579</v>
      </c>
      <c r="B1420" s="15"/>
      <c r="C1420" s="16">
        <v>0</v>
      </c>
      <c r="D1420" s="17" t="s">
        <v>131</v>
      </c>
      <c r="E1420" s="15" t="s">
        <v>134</v>
      </c>
      <c r="F1420" s="12">
        <f>SUMIF(Position!$B$3:$B$21,Trades!D1420,Position!$E$3:$E$21)+SUMIF(Position!$K$3:$K$20,Trades!D1420,Position!$N$3:$N$20)</f>
        <v>4.75</v>
      </c>
      <c r="G1420" s="13">
        <f t="shared" si="92"/>
        <v>0</v>
      </c>
      <c r="H1420" s="11" t="str">
        <f t="shared" si="93"/>
        <v>ramsshawn</v>
      </c>
      <c r="I1420" s="11">
        <f t="shared" si="90"/>
        <v>0</v>
      </c>
      <c r="J1420" s="13">
        <f t="shared" si="91"/>
        <v>0</v>
      </c>
    </row>
    <row r="1421" spans="1:10" x14ac:dyDescent="0.2">
      <c r="A1421" s="14">
        <v>36579</v>
      </c>
      <c r="B1421" s="15"/>
      <c r="C1421" s="16">
        <v>0</v>
      </c>
      <c r="D1421" s="17" t="s">
        <v>131</v>
      </c>
      <c r="E1421" s="15" t="s">
        <v>121</v>
      </c>
      <c r="F1421" s="12">
        <f>SUMIF(Position!$B$3:$B$21,Trades!D1421,Position!$E$3:$E$21)+SUMIF(Position!$K$3:$K$20,Trades!D1421,Position!$N$3:$N$20)</f>
        <v>4.75</v>
      </c>
      <c r="G1421" s="13">
        <f t="shared" si="92"/>
        <v>0</v>
      </c>
      <c r="H1421" s="11" t="str">
        <f t="shared" si="93"/>
        <v>ramsorr</v>
      </c>
      <c r="I1421" s="11">
        <f t="shared" si="90"/>
        <v>0</v>
      </c>
      <c r="J1421" s="13">
        <f t="shared" si="91"/>
        <v>0</v>
      </c>
    </row>
    <row r="1422" spans="1:10" x14ac:dyDescent="0.2">
      <c r="A1422" s="14">
        <v>36579</v>
      </c>
      <c r="B1422" s="15"/>
      <c r="C1422" s="16">
        <v>0</v>
      </c>
      <c r="D1422" s="17" t="s">
        <v>131</v>
      </c>
      <c r="E1422" s="15" t="s">
        <v>143</v>
      </c>
      <c r="F1422" s="12">
        <f>SUMIF(Position!$B$3:$B$21,Trades!D1422,Position!$E$3:$E$21)+SUMIF(Position!$K$3:$K$20,Trades!D1422,Position!$N$3:$N$20)</f>
        <v>4.75</v>
      </c>
      <c r="G1422" s="13">
        <f t="shared" si="92"/>
        <v>0</v>
      </c>
      <c r="H1422" s="11" t="str">
        <f t="shared" si="93"/>
        <v>ramscarlitz</v>
      </c>
      <c r="I1422" s="11">
        <f t="shared" si="90"/>
        <v>0</v>
      </c>
      <c r="J1422" s="13">
        <f t="shared" si="91"/>
        <v>0</v>
      </c>
    </row>
    <row r="1423" spans="1:10" x14ac:dyDescent="0.2">
      <c r="A1423" s="14">
        <v>36579</v>
      </c>
      <c r="B1423" s="15"/>
      <c r="C1423" s="16">
        <v>1</v>
      </c>
      <c r="D1423" s="17" t="s">
        <v>89</v>
      </c>
      <c r="E1423" s="15" t="s">
        <v>78</v>
      </c>
      <c r="F1423" s="12">
        <f>SUMIF(Position!$B$3:$B$21,Trades!D1423,Position!$E$3:$E$21)+SUMIF(Position!$K$3:$K$20,Trades!D1423,Position!$N$3:$N$20)</f>
        <v>0</v>
      </c>
      <c r="G1423" s="13">
        <f t="shared" si="92"/>
        <v>0</v>
      </c>
      <c r="H1423" s="11" t="str">
        <f t="shared" si="93"/>
        <v>dallaspb</v>
      </c>
      <c r="I1423" s="11">
        <f t="shared" si="90"/>
        <v>0</v>
      </c>
      <c r="J1423" s="13">
        <f t="shared" si="91"/>
        <v>0</v>
      </c>
    </row>
    <row r="1424" spans="1:10" x14ac:dyDescent="0.2">
      <c r="A1424" s="14">
        <v>36584</v>
      </c>
      <c r="B1424" s="15"/>
      <c r="C1424" s="16">
        <v>0</v>
      </c>
      <c r="D1424" s="17" t="s">
        <v>131</v>
      </c>
      <c r="E1424" s="15" t="s">
        <v>134</v>
      </c>
      <c r="F1424" s="12">
        <f>SUMIF(Position!$B$3:$B$21,Trades!D1424,Position!$E$3:$E$21)+SUMIF(Position!$K$3:$K$20,Trades!D1424,Position!$N$3:$N$20)</f>
        <v>4.75</v>
      </c>
      <c r="G1424" s="13">
        <f t="shared" si="92"/>
        <v>0</v>
      </c>
      <c r="H1424" s="11" t="str">
        <f t="shared" si="93"/>
        <v>ramsshawn</v>
      </c>
      <c r="I1424" s="11">
        <f t="shared" si="90"/>
        <v>0</v>
      </c>
      <c r="J1424" s="13">
        <f t="shared" si="91"/>
        <v>0</v>
      </c>
    </row>
    <row r="1425" spans="1:10" x14ac:dyDescent="0.2">
      <c r="A1425" s="14">
        <v>36584</v>
      </c>
      <c r="B1425" s="15"/>
      <c r="C1425" s="16">
        <v>1</v>
      </c>
      <c r="D1425" s="17" t="s">
        <v>89</v>
      </c>
      <c r="E1425" s="15" t="s">
        <v>96</v>
      </c>
      <c r="F1425" s="12">
        <f>SUMIF(Position!$B$3:$B$21,Trades!D1425,Position!$E$3:$E$21)+SUMIF(Position!$K$3:$K$20,Trades!D1425,Position!$N$3:$N$20)</f>
        <v>0</v>
      </c>
      <c r="G1425" s="13">
        <f t="shared" si="92"/>
        <v>0</v>
      </c>
      <c r="H1425" s="11" t="str">
        <f t="shared" si="93"/>
        <v>dallasjavier</v>
      </c>
      <c r="I1425" s="11">
        <f t="shared" si="90"/>
        <v>0</v>
      </c>
      <c r="J1425" s="13">
        <f t="shared" si="91"/>
        <v>0</v>
      </c>
    </row>
    <row r="1426" spans="1:10" x14ac:dyDescent="0.2">
      <c r="A1426" s="14">
        <v>36584</v>
      </c>
      <c r="B1426" s="15"/>
      <c r="C1426" s="16">
        <v>1</v>
      </c>
      <c r="D1426" s="17" t="s">
        <v>89</v>
      </c>
      <c r="E1426" s="15" t="s">
        <v>96</v>
      </c>
      <c r="F1426" s="12">
        <f>SUMIF(Position!$B$3:$B$21,Trades!D1426,Position!$E$3:$E$21)+SUMIF(Position!$K$3:$K$20,Trades!D1426,Position!$N$3:$N$20)</f>
        <v>0</v>
      </c>
      <c r="G1426" s="13">
        <f t="shared" si="92"/>
        <v>0</v>
      </c>
      <c r="H1426" s="11" t="str">
        <f t="shared" si="93"/>
        <v>dallasjavier</v>
      </c>
      <c r="I1426" s="11">
        <f t="shared" si="90"/>
        <v>0</v>
      </c>
      <c r="J1426" s="13">
        <f t="shared" si="91"/>
        <v>0</v>
      </c>
    </row>
    <row r="1427" spans="1:10" x14ac:dyDescent="0.2">
      <c r="A1427" s="14">
        <v>36592</v>
      </c>
      <c r="B1427" s="15"/>
      <c r="C1427" s="16">
        <v>0</v>
      </c>
      <c r="D1427" s="17" t="s">
        <v>131</v>
      </c>
      <c r="E1427" s="15" t="s">
        <v>103</v>
      </c>
      <c r="F1427" s="12">
        <f>SUMIF(Position!$B$3:$B$21,Trades!D1427,Position!$E$3:$E$21)+SUMIF(Position!$K$3:$K$20,Trades!D1427,Position!$N$3:$N$20)</f>
        <v>4.75</v>
      </c>
      <c r="G1427" s="13">
        <f t="shared" si="92"/>
        <v>0</v>
      </c>
      <c r="H1427" s="11" t="str">
        <f t="shared" si="93"/>
        <v>ramsfeely</v>
      </c>
      <c r="I1427" s="11">
        <f t="shared" si="90"/>
        <v>0</v>
      </c>
      <c r="J1427" s="13">
        <f t="shared" si="91"/>
        <v>0</v>
      </c>
    </row>
    <row r="1428" spans="1:10" x14ac:dyDescent="0.2">
      <c r="A1428" s="14">
        <v>36617</v>
      </c>
      <c r="B1428" s="15"/>
      <c r="C1428" s="16">
        <v>1</v>
      </c>
      <c r="D1428" s="17" t="s">
        <v>89</v>
      </c>
      <c r="E1428" s="15" t="s">
        <v>96</v>
      </c>
      <c r="F1428" s="12">
        <f>SUMIF(Position!$B$3:$B$21,Trades!D1428,Position!$E$3:$E$21)+SUMIF(Position!$K$3:$K$20,Trades!D1428,Position!$N$3:$N$20)</f>
        <v>0</v>
      </c>
      <c r="G1428" s="13">
        <f t="shared" si="92"/>
        <v>0</v>
      </c>
      <c r="H1428" s="11" t="str">
        <f t="shared" si="93"/>
        <v>dallasjavier</v>
      </c>
      <c r="I1428" s="11">
        <f t="shared" si="90"/>
        <v>0</v>
      </c>
      <c r="J1428" s="13">
        <f t="shared" si="91"/>
        <v>0</v>
      </c>
    </row>
    <row r="1429" spans="1:10" x14ac:dyDescent="0.2">
      <c r="A1429" s="14">
        <v>36617</v>
      </c>
      <c r="B1429" s="15"/>
      <c r="C1429" s="16">
        <v>1</v>
      </c>
      <c r="D1429" s="17" t="s">
        <v>89</v>
      </c>
      <c r="E1429" s="15" t="s">
        <v>106</v>
      </c>
      <c r="F1429" s="12">
        <f>SUMIF(Position!$B$3:$B$21,Trades!D1429,Position!$E$3:$E$21)+SUMIF(Position!$K$3:$K$20,Trades!D1429,Position!$N$3:$N$20)</f>
        <v>0</v>
      </c>
      <c r="G1429" s="13">
        <f t="shared" si="92"/>
        <v>0</v>
      </c>
      <c r="H1429" s="11" t="str">
        <f t="shared" si="93"/>
        <v>dallasjimkelly</v>
      </c>
      <c r="I1429" s="11">
        <f t="shared" si="90"/>
        <v>0</v>
      </c>
      <c r="J1429" s="13">
        <f t="shared" si="91"/>
        <v>0</v>
      </c>
    </row>
    <row r="1430" spans="1:10" x14ac:dyDescent="0.2">
      <c r="A1430" s="14">
        <v>36592</v>
      </c>
      <c r="B1430" s="15"/>
      <c r="C1430" s="16">
        <v>0</v>
      </c>
      <c r="D1430" s="17" t="s">
        <v>131</v>
      </c>
      <c r="E1430" s="15" t="s">
        <v>139</v>
      </c>
      <c r="F1430" s="12">
        <f>SUMIF(Position!$B$3:$B$21,Trades!D1430,Position!$E$3:$E$21)+SUMIF(Position!$K$3:$K$20,Trades!D1430,Position!$N$3:$N$20)</f>
        <v>4.75</v>
      </c>
      <c r="G1430" s="13">
        <f t="shared" si="92"/>
        <v>0</v>
      </c>
      <c r="H1430" s="11" t="str">
        <f t="shared" si="93"/>
        <v>ramslewis</v>
      </c>
      <c r="I1430" s="11">
        <f t="shared" si="90"/>
        <v>0</v>
      </c>
      <c r="J1430" s="13">
        <f t="shared" si="91"/>
        <v>0</v>
      </c>
    </row>
    <row r="1431" spans="1:10" x14ac:dyDescent="0.2">
      <c r="A1431" s="14">
        <v>36592</v>
      </c>
      <c r="B1431" s="15"/>
      <c r="C1431" s="16">
        <v>0</v>
      </c>
      <c r="D1431" s="17" t="s">
        <v>131</v>
      </c>
      <c r="E1431" s="15" t="s">
        <v>145</v>
      </c>
      <c r="F1431" s="12">
        <f>SUMIF(Position!$B$3:$B$21,Trades!D1431,Position!$E$3:$E$21)+SUMIF(Position!$K$3:$K$20,Trades!D1431,Position!$N$3:$N$20)</f>
        <v>4.75</v>
      </c>
      <c r="G1431" s="13">
        <f t="shared" si="92"/>
        <v>0</v>
      </c>
      <c r="H1431" s="11" t="str">
        <f t="shared" si="93"/>
        <v>ramspissot</v>
      </c>
      <c r="I1431" s="11">
        <f t="shared" si="90"/>
        <v>0</v>
      </c>
      <c r="J1431" s="13">
        <f t="shared" si="91"/>
        <v>0</v>
      </c>
    </row>
    <row r="1432" spans="1:10" x14ac:dyDescent="0.2">
      <c r="A1432" s="14">
        <v>36626</v>
      </c>
      <c r="B1432" s="15"/>
      <c r="C1432" s="16">
        <v>0</v>
      </c>
      <c r="D1432" s="17" t="s">
        <v>131</v>
      </c>
      <c r="E1432" s="15" t="s">
        <v>103</v>
      </c>
      <c r="F1432" s="12">
        <f>SUMIF(Position!$B$3:$B$21,Trades!D1432,Position!$E$3:$E$21)+SUMIF(Position!$K$3:$K$20,Trades!D1432,Position!$N$3:$N$20)</f>
        <v>4.75</v>
      </c>
      <c r="G1432" s="13">
        <f t="shared" si="92"/>
        <v>0</v>
      </c>
      <c r="H1432" s="11" t="str">
        <f t="shared" si="93"/>
        <v>ramsfeely</v>
      </c>
      <c r="I1432" s="11">
        <f t="shared" si="90"/>
        <v>0</v>
      </c>
      <c r="J1432" s="13">
        <f t="shared" si="91"/>
        <v>0</v>
      </c>
    </row>
    <row r="1433" spans="1:10" x14ac:dyDescent="0.2">
      <c r="A1433" s="14">
        <v>36626</v>
      </c>
      <c r="B1433" s="15"/>
      <c r="C1433" s="16">
        <v>0.05</v>
      </c>
      <c r="D1433" s="17" t="s">
        <v>61</v>
      </c>
      <c r="E1433" s="15" t="s">
        <v>61</v>
      </c>
      <c r="F1433" s="12">
        <f>SUMIF(Position!$B$3:$B$21,Trades!D1433,Position!$E$3:$E$21)+SUMIF(Position!$K$3:$K$20,Trades!D1433,Position!$N$3:$N$20)</f>
        <v>0</v>
      </c>
      <c r="G1433" s="13">
        <f t="shared" si="92"/>
        <v>0</v>
      </c>
      <c r="H1433" s="11" t="str">
        <f t="shared" si="93"/>
        <v>nonenone</v>
      </c>
      <c r="I1433" s="11">
        <f t="shared" si="90"/>
        <v>0</v>
      </c>
      <c r="J1433" s="13">
        <f t="shared" si="91"/>
        <v>0</v>
      </c>
    </row>
    <row r="1434" spans="1:10" x14ac:dyDescent="0.2">
      <c r="A1434" s="14">
        <v>36626</v>
      </c>
      <c r="B1434" s="15"/>
      <c r="C1434" s="16">
        <v>0.05</v>
      </c>
      <c r="D1434" s="17" t="s">
        <v>61</v>
      </c>
      <c r="E1434" s="15" t="s">
        <v>61</v>
      </c>
      <c r="F1434" s="12">
        <f>SUMIF(Position!$B$3:$B$21,Trades!D1434,Position!$E$3:$E$21)+SUMIF(Position!$K$3:$K$20,Trades!D1434,Position!$N$3:$N$20)</f>
        <v>0</v>
      </c>
      <c r="G1434" s="13">
        <f t="shared" si="92"/>
        <v>0</v>
      </c>
      <c r="H1434" s="11" t="str">
        <f t="shared" si="93"/>
        <v>nonenone</v>
      </c>
      <c r="I1434" s="11">
        <f t="shared" si="90"/>
        <v>0</v>
      </c>
      <c r="J1434" s="13">
        <f t="shared" si="91"/>
        <v>0</v>
      </c>
    </row>
    <row r="1435" spans="1:10" x14ac:dyDescent="0.2">
      <c r="A1435" s="14">
        <v>36626</v>
      </c>
      <c r="B1435" s="15"/>
      <c r="C1435" s="16">
        <v>0.05</v>
      </c>
      <c r="D1435" s="17" t="s">
        <v>61</v>
      </c>
      <c r="E1435" s="15" t="s">
        <v>61</v>
      </c>
      <c r="F1435" s="12">
        <f>SUMIF(Position!$B$3:$B$21,Trades!D1435,Position!$E$3:$E$21)+SUMIF(Position!$K$3:$K$20,Trades!D1435,Position!$N$3:$N$20)</f>
        <v>0</v>
      </c>
      <c r="G1435" s="13">
        <f t="shared" si="92"/>
        <v>0</v>
      </c>
      <c r="H1435" s="11" t="str">
        <f t="shared" si="93"/>
        <v>nonenone</v>
      </c>
      <c r="I1435" s="11">
        <f t="shared" si="90"/>
        <v>0</v>
      </c>
      <c r="J1435" s="13">
        <f t="shared" si="91"/>
        <v>0</v>
      </c>
    </row>
    <row r="1436" spans="1:10" x14ac:dyDescent="0.2">
      <c r="A1436" s="14">
        <v>36626</v>
      </c>
      <c r="B1436" s="15"/>
      <c r="C1436" s="16">
        <v>0.05</v>
      </c>
      <c r="D1436" s="17" t="s">
        <v>61</v>
      </c>
      <c r="E1436" s="15" t="s">
        <v>61</v>
      </c>
      <c r="F1436" s="12">
        <f>SUMIF(Position!$B$3:$B$21,Trades!D1436,Position!$E$3:$E$21)+SUMIF(Position!$K$3:$K$20,Trades!D1436,Position!$N$3:$N$20)</f>
        <v>0</v>
      </c>
      <c r="G1436" s="13">
        <f t="shared" si="92"/>
        <v>0</v>
      </c>
      <c r="H1436" s="11" t="str">
        <f t="shared" si="93"/>
        <v>nonenone</v>
      </c>
      <c r="I1436" s="11">
        <f t="shared" si="90"/>
        <v>0</v>
      </c>
      <c r="J1436" s="13">
        <f t="shared" si="91"/>
        <v>0</v>
      </c>
    </row>
    <row r="1437" spans="1:10" x14ac:dyDescent="0.2">
      <c r="A1437" s="14">
        <v>36626</v>
      </c>
      <c r="B1437" s="15"/>
      <c r="C1437" s="16">
        <v>0.05</v>
      </c>
      <c r="D1437" s="17" t="s">
        <v>61</v>
      </c>
      <c r="E1437" s="15" t="s">
        <v>61</v>
      </c>
      <c r="F1437" s="12">
        <f>SUMIF(Position!$B$3:$B$21,Trades!D1437,Position!$E$3:$E$21)+SUMIF(Position!$K$3:$K$20,Trades!D1437,Position!$N$3:$N$20)</f>
        <v>0</v>
      </c>
      <c r="G1437" s="13">
        <f t="shared" si="92"/>
        <v>0</v>
      </c>
      <c r="H1437" s="11" t="str">
        <f t="shared" si="93"/>
        <v>nonenone</v>
      </c>
      <c r="I1437" s="11">
        <f t="shared" si="90"/>
        <v>0</v>
      </c>
      <c r="J1437" s="13">
        <f t="shared" si="91"/>
        <v>0</v>
      </c>
    </row>
    <row r="1438" spans="1:10" x14ac:dyDescent="0.2">
      <c r="A1438" s="14">
        <v>36626</v>
      </c>
      <c r="B1438" s="15"/>
      <c r="C1438" s="16">
        <v>0.05</v>
      </c>
      <c r="D1438" s="17" t="s">
        <v>61</v>
      </c>
      <c r="E1438" s="15" t="s">
        <v>61</v>
      </c>
      <c r="F1438" s="12">
        <f>SUMIF(Position!$B$3:$B$21,Trades!D1438,Position!$E$3:$E$21)+SUMIF(Position!$K$3:$K$20,Trades!D1438,Position!$N$3:$N$20)</f>
        <v>0</v>
      </c>
      <c r="G1438" s="13">
        <f t="shared" si="92"/>
        <v>0</v>
      </c>
      <c r="H1438" s="11" t="str">
        <f t="shared" si="93"/>
        <v>nonenone</v>
      </c>
      <c r="I1438" s="11">
        <f t="shared" si="90"/>
        <v>0</v>
      </c>
      <c r="J1438" s="13">
        <f t="shared" si="91"/>
        <v>0</v>
      </c>
    </row>
    <row r="1439" spans="1:10" x14ac:dyDescent="0.2">
      <c r="A1439" s="14">
        <v>36626</v>
      </c>
      <c r="B1439" s="15"/>
      <c r="C1439" s="16">
        <v>0.05</v>
      </c>
      <c r="D1439" s="17" t="s">
        <v>61</v>
      </c>
      <c r="E1439" s="15" t="s">
        <v>61</v>
      </c>
      <c r="F1439" s="12">
        <f>SUMIF(Position!$B$3:$B$21,Trades!D1439,Position!$E$3:$E$21)+SUMIF(Position!$K$3:$K$20,Trades!D1439,Position!$N$3:$N$20)</f>
        <v>0</v>
      </c>
      <c r="G1439" s="13">
        <f t="shared" si="92"/>
        <v>0</v>
      </c>
      <c r="H1439" s="11" t="str">
        <f t="shared" si="93"/>
        <v>nonenone</v>
      </c>
      <c r="I1439" s="11">
        <f t="shared" si="90"/>
        <v>0</v>
      </c>
      <c r="J1439" s="13">
        <f t="shared" si="91"/>
        <v>0</v>
      </c>
    </row>
    <row r="1440" spans="1:10" x14ac:dyDescent="0.2">
      <c r="A1440" s="14">
        <v>36626</v>
      </c>
      <c r="B1440" s="15"/>
      <c r="C1440" s="16">
        <v>0.05</v>
      </c>
      <c r="D1440" s="17" t="s">
        <v>61</v>
      </c>
      <c r="E1440" s="15" t="s">
        <v>61</v>
      </c>
      <c r="F1440" s="12">
        <f>SUMIF(Position!$B$3:$B$21,Trades!D1440,Position!$E$3:$E$21)+SUMIF(Position!$K$3:$K$20,Trades!D1440,Position!$N$3:$N$20)</f>
        <v>0</v>
      </c>
      <c r="G1440" s="13">
        <f t="shared" si="92"/>
        <v>0</v>
      </c>
      <c r="H1440" s="11" t="str">
        <f t="shared" si="93"/>
        <v>nonenone</v>
      </c>
      <c r="I1440" s="11">
        <f t="shared" si="90"/>
        <v>0</v>
      </c>
      <c r="J1440" s="13">
        <f t="shared" si="91"/>
        <v>0</v>
      </c>
    </row>
    <row r="1441" spans="1:10" x14ac:dyDescent="0.2">
      <c r="A1441" s="14">
        <v>36626</v>
      </c>
      <c r="B1441" s="15"/>
      <c r="C1441" s="16">
        <v>0.05</v>
      </c>
      <c r="D1441" s="17" t="s">
        <v>61</v>
      </c>
      <c r="E1441" s="15" t="s">
        <v>61</v>
      </c>
      <c r="F1441" s="12">
        <f>SUMIF(Position!$B$3:$B$21,Trades!D1441,Position!$E$3:$E$21)+SUMIF(Position!$K$3:$K$20,Trades!D1441,Position!$N$3:$N$20)</f>
        <v>0</v>
      </c>
      <c r="G1441" s="13">
        <f t="shared" si="92"/>
        <v>0</v>
      </c>
      <c r="H1441" s="11" t="str">
        <f t="shared" si="93"/>
        <v>nonenone</v>
      </c>
      <c r="I1441" s="11">
        <f t="shared" si="90"/>
        <v>0</v>
      </c>
      <c r="J1441" s="13">
        <f t="shared" si="91"/>
        <v>0</v>
      </c>
    </row>
    <row r="1442" spans="1:10" x14ac:dyDescent="0.2">
      <c r="A1442" s="14">
        <v>36626</v>
      </c>
      <c r="B1442" s="15"/>
      <c r="C1442" s="16">
        <v>0.05</v>
      </c>
      <c r="D1442" s="17" t="s">
        <v>61</v>
      </c>
      <c r="E1442" s="15" t="s">
        <v>61</v>
      </c>
      <c r="F1442" s="12">
        <f>SUMIF(Position!$B$3:$B$21,Trades!D1442,Position!$E$3:$E$21)+SUMIF(Position!$K$3:$K$20,Trades!D1442,Position!$N$3:$N$20)</f>
        <v>0</v>
      </c>
      <c r="G1442" s="13">
        <f t="shared" si="92"/>
        <v>0</v>
      </c>
      <c r="H1442" s="11" t="str">
        <f t="shared" si="93"/>
        <v>nonenone</v>
      </c>
      <c r="I1442" s="11">
        <f t="shared" si="90"/>
        <v>0</v>
      </c>
      <c r="J1442" s="13">
        <f t="shared" si="91"/>
        <v>0</v>
      </c>
    </row>
    <row r="1443" spans="1:10" x14ac:dyDescent="0.2">
      <c r="A1443" s="14">
        <v>36626</v>
      </c>
      <c r="B1443" s="15"/>
      <c r="C1443" s="16">
        <v>0.05</v>
      </c>
      <c r="D1443" s="17" t="s">
        <v>61</v>
      </c>
      <c r="E1443" s="15" t="s">
        <v>61</v>
      </c>
      <c r="F1443" s="12">
        <f>SUMIF(Position!$B$3:$B$21,Trades!D1443,Position!$E$3:$E$21)+SUMIF(Position!$K$3:$K$20,Trades!D1443,Position!$N$3:$N$20)</f>
        <v>0</v>
      </c>
      <c r="G1443" s="13">
        <f t="shared" si="92"/>
        <v>0</v>
      </c>
      <c r="H1443" s="11" t="str">
        <f t="shared" si="93"/>
        <v>nonenone</v>
      </c>
      <c r="I1443" s="11">
        <f t="shared" si="90"/>
        <v>0</v>
      </c>
      <c r="J1443" s="13">
        <f t="shared" si="91"/>
        <v>0</v>
      </c>
    </row>
    <row r="1444" spans="1:10" x14ac:dyDescent="0.2">
      <c r="A1444" s="14">
        <v>36626</v>
      </c>
      <c r="B1444" s="15"/>
      <c r="C1444" s="16">
        <v>0.05</v>
      </c>
      <c r="D1444" s="17" t="s">
        <v>61</v>
      </c>
      <c r="E1444" s="15" t="s">
        <v>61</v>
      </c>
      <c r="F1444" s="12">
        <f>SUMIF(Position!$B$3:$B$21,Trades!D1444,Position!$E$3:$E$21)+SUMIF(Position!$K$3:$K$20,Trades!D1444,Position!$N$3:$N$20)</f>
        <v>0</v>
      </c>
      <c r="G1444" s="13">
        <f t="shared" si="92"/>
        <v>0</v>
      </c>
      <c r="H1444" s="11" t="str">
        <f t="shared" si="93"/>
        <v>nonenone</v>
      </c>
      <c r="I1444" s="11">
        <f t="shared" si="90"/>
        <v>0</v>
      </c>
      <c r="J1444" s="13">
        <f t="shared" si="91"/>
        <v>0</v>
      </c>
    </row>
    <row r="1445" spans="1:10" x14ac:dyDescent="0.2">
      <c r="A1445" s="14">
        <v>36626</v>
      </c>
      <c r="B1445" s="15"/>
      <c r="C1445" s="16">
        <v>0.05</v>
      </c>
      <c r="D1445" s="17" t="s">
        <v>61</v>
      </c>
      <c r="E1445" s="15" t="s">
        <v>61</v>
      </c>
      <c r="F1445" s="12">
        <f>SUMIF(Position!$B$3:$B$21,Trades!D1445,Position!$E$3:$E$21)+SUMIF(Position!$K$3:$K$20,Trades!D1445,Position!$N$3:$N$20)</f>
        <v>0</v>
      </c>
      <c r="G1445" s="13">
        <f t="shared" si="92"/>
        <v>0</v>
      </c>
      <c r="H1445" s="11" t="str">
        <f t="shared" si="93"/>
        <v>nonenone</v>
      </c>
      <c r="I1445" s="11">
        <f t="shared" si="90"/>
        <v>0</v>
      </c>
      <c r="J1445" s="13">
        <f t="shared" si="91"/>
        <v>0</v>
      </c>
    </row>
    <row r="1446" spans="1:10" x14ac:dyDescent="0.2">
      <c r="A1446" s="14">
        <v>36626</v>
      </c>
      <c r="B1446" s="15"/>
      <c r="C1446" s="16">
        <v>0.05</v>
      </c>
      <c r="D1446" s="17" t="s">
        <v>61</v>
      </c>
      <c r="E1446" s="15" t="s">
        <v>61</v>
      </c>
      <c r="F1446" s="12">
        <f>SUMIF(Position!$B$3:$B$21,Trades!D1446,Position!$E$3:$E$21)+SUMIF(Position!$K$3:$K$20,Trades!D1446,Position!$N$3:$N$20)</f>
        <v>0</v>
      </c>
      <c r="G1446" s="13">
        <f t="shared" si="92"/>
        <v>0</v>
      </c>
      <c r="H1446" s="11" t="str">
        <f t="shared" si="93"/>
        <v>nonenone</v>
      </c>
      <c r="I1446" s="11">
        <f t="shared" si="90"/>
        <v>0</v>
      </c>
      <c r="J1446" s="13">
        <f t="shared" si="91"/>
        <v>0</v>
      </c>
    </row>
    <row r="1447" spans="1:10" x14ac:dyDescent="0.2">
      <c r="A1447" s="14">
        <v>36626</v>
      </c>
      <c r="B1447" s="15"/>
      <c r="C1447" s="16">
        <v>0.05</v>
      </c>
      <c r="D1447" s="17" t="s">
        <v>61</v>
      </c>
      <c r="E1447" s="15" t="s">
        <v>61</v>
      </c>
      <c r="F1447" s="12">
        <f>SUMIF(Position!$B$3:$B$21,Trades!D1447,Position!$E$3:$E$21)+SUMIF(Position!$K$3:$K$20,Trades!D1447,Position!$N$3:$N$20)</f>
        <v>0</v>
      </c>
      <c r="G1447" s="13">
        <f t="shared" si="92"/>
        <v>0</v>
      </c>
      <c r="H1447" s="11" t="str">
        <f t="shared" si="93"/>
        <v>nonenone</v>
      </c>
      <c r="I1447" s="11">
        <f t="shared" si="90"/>
        <v>0</v>
      </c>
      <c r="J1447" s="13">
        <f t="shared" si="91"/>
        <v>0</v>
      </c>
    </row>
    <row r="1448" spans="1:10" x14ac:dyDescent="0.2">
      <c r="A1448" s="14">
        <v>36626</v>
      </c>
      <c r="B1448" s="15"/>
      <c r="C1448" s="16">
        <v>0.05</v>
      </c>
      <c r="D1448" s="17" t="s">
        <v>61</v>
      </c>
      <c r="E1448" s="15" t="s">
        <v>61</v>
      </c>
      <c r="F1448" s="12">
        <f>SUMIF(Position!$B$3:$B$21,Trades!D1448,Position!$E$3:$E$21)+SUMIF(Position!$K$3:$K$20,Trades!D1448,Position!$N$3:$N$20)</f>
        <v>0</v>
      </c>
      <c r="G1448" s="13">
        <f t="shared" si="92"/>
        <v>0</v>
      </c>
      <c r="H1448" s="11" t="str">
        <f t="shared" si="93"/>
        <v>nonenone</v>
      </c>
      <c r="I1448" s="11">
        <f t="shared" si="90"/>
        <v>0</v>
      </c>
      <c r="J1448" s="13">
        <f t="shared" si="91"/>
        <v>0</v>
      </c>
    </row>
    <row r="1449" spans="1:10" x14ac:dyDescent="0.2">
      <c r="A1449" s="14">
        <v>36626</v>
      </c>
      <c r="B1449" s="15"/>
      <c r="C1449" s="16">
        <v>0.05</v>
      </c>
      <c r="D1449" s="17" t="s">
        <v>61</v>
      </c>
      <c r="E1449" s="15" t="s">
        <v>61</v>
      </c>
      <c r="F1449" s="12">
        <f>SUMIF(Position!$B$3:$B$21,Trades!D1449,Position!$E$3:$E$21)+SUMIF(Position!$K$3:$K$20,Trades!D1449,Position!$N$3:$N$20)</f>
        <v>0</v>
      </c>
      <c r="G1449" s="13">
        <f t="shared" si="92"/>
        <v>0</v>
      </c>
      <c r="H1449" s="11" t="str">
        <f t="shared" si="93"/>
        <v>nonenone</v>
      </c>
      <c r="I1449" s="11">
        <f t="shared" si="90"/>
        <v>0</v>
      </c>
      <c r="J1449" s="13">
        <f t="shared" si="91"/>
        <v>0</v>
      </c>
    </row>
    <row r="1450" spans="1:10" x14ac:dyDescent="0.2">
      <c r="A1450" s="14">
        <v>36626</v>
      </c>
      <c r="B1450" s="15"/>
      <c r="C1450" s="16">
        <v>0.05</v>
      </c>
      <c r="D1450" s="17" t="s">
        <v>61</v>
      </c>
      <c r="E1450" s="15" t="s">
        <v>61</v>
      </c>
      <c r="F1450" s="12">
        <f>SUMIF(Position!$B$3:$B$21,Trades!D1450,Position!$E$3:$E$21)+SUMIF(Position!$K$3:$K$20,Trades!D1450,Position!$N$3:$N$20)</f>
        <v>0</v>
      </c>
      <c r="G1450" s="13">
        <f t="shared" si="92"/>
        <v>0</v>
      </c>
      <c r="H1450" s="11" t="str">
        <f t="shared" si="93"/>
        <v>nonenone</v>
      </c>
      <c r="I1450" s="11">
        <f t="shared" si="90"/>
        <v>0</v>
      </c>
      <c r="J1450" s="13">
        <f t="shared" si="91"/>
        <v>0</v>
      </c>
    </row>
    <row r="1451" spans="1:10" x14ac:dyDescent="0.2">
      <c r="A1451" s="14">
        <v>36626</v>
      </c>
      <c r="B1451" s="15"/>
      <c r="C1451" s="16">
        <v>0.05</v>
      </c>
      <c r="D1451" s="17" t="s">
        <v>61</v>
      </c>
      <c r="E1451" s="15" t="s">
        <v>61</v>
      </c>
      <c r="F1451" s="12">
        <f>SUMIF(Position!$B$3:$B$21,Trades!D1451,Position!$E$3:$E$21)+SUMIF(Position!$K$3:$K$20,Trades!D1451,Position!$N$3:$N$20)</f>
        <v>0</v>
      </c>
      <c r="G1451" s="13">
        <f t="shared" si="92"/>
        <v>0</v>
      </c>
      <c r="H1451" s="11" t="str">
        <f t="shared" si="93"/>
        <v>nonenone</v>
      </c>
      <c r="I1451" s="11">
        <f t="shared" si="90"/>
        <v>0</v>
      </c>
      <c r="J1451" s="13">
        <f t="shared" si="91"/>
        <v>0</v>
      </c>
    </row>
    <row r="1452" spans="1:10" x14ac:dyDescent="0.2">
      <c r="A1452" s="14">
        <v>36161</v>
      </c>
      <c r="B1452" s="15"/>
      <c r="C1452" s="16">
        <v>0.05</v>
      </c>
      <c r="D1452" s="17" t="s">
        <v>61</v>
      </c>
      <c r="E1452" s="15" t="s">
        <v>61</v>
      </c>
      <c r="F1452" s="12">
        <f>SUMIF(Position!$B$3:$B$21,Trades!D1452,Position!$E$3:$E$21)+SUMIF(Position!$K$3:$K$20,Trades!D1452,Position!$N$3:$N$20)</f>
        <v>0</v>
      </c>
      <c r="G1452" s="13">
        <f t="shared" si="92"/>
        <v>0</v>
      </c>
      <c r="H1452" s="11" t="str">
        <f t="shared" si="93"/>
        <v>nonenone</v>
      </c>
      <c r="I1452" s="11">
        <f t="shared" si="90"/>
        <v>0</v>
      </c>
      <c r="J1452" s="13">
        <f t="shared" si="91"/>
        <v>0</v>
      </c>
    </row>
    <row r="1453" spans="1:10" x14ac:dyDescent="0.2">
      <c r="A1453" s="14">
        <v>36161</v>
      </c>
      <c r="B1453" s="15"/>
      <c r="C1453" s="16">
        <v>0.05</v>
      </c>
      <c r="D1453" s="17" t="s">
        <v>61</v>
      </c>
      <c r="E1453" s="15" t="s">
        <v>61</v>
      </c>
      <c r="F1453" s="12">
        <f>SUMIF(Position!$B$3:$B$21,Trades!D1453,Position!$E$3:$E$21)+SUMIF(Position!$K$3:$K$20,Trades!D1453,Position!$N$3:$N$20)</f>
        <v>0</v>
      </c>
      <c r="G1453" s="13">
        <f t="shared" si="92"/>
        <v>0</v>
      </c>
      <c r="H1453" s="11" t="str">
        <f t="shared" si="93"/>
        <v>nonenone</v>
      </c>
      <c r="I1453" s="11">
        <f t="shared" si="90"/>
        <v>0</v>
      </c>
      <c r="J1453" s="13">
        <f t="shared" si="91"/>
        <v>0</v>
      </c>
    </row>
    <row r="1454" spans="1:10" x14ac:dyDescent="0.2">
      <c r="A1454" s="14">
        <v>36161</v>
      </c>
      <c r="B1454" s="15"/>
      <c r="C1454" s="16">
        <v>0.05</v>
      </c>
      <c r="D1454" s="17" t="s">
        <v>61</v>
      </c>
      <c r="E1454" s="15" t="s">
        <v>61</v>
      </c>
      <c r="F1454" s="12">
        <f>SUMIF(Position!$B$3:$B$21,Trades!D1454,Position!$E$3:$E$21)+SUMIF(Position!$K$3:$K$20,Trades!D1454,Position!$N$3:$N$20)</f>
        <v>0</v>
      </c>
      <c r="G1454" s="13">
        <f t="shared" si="92"/>
        <v>0</v>
      </c>
      <c r="H1454" s="11" t="str">
        <f t="shared" si="93"/>
        <v>nonenone</v>
      </c>
      <c r="I1454" s="11">
        <f t="shared" si="90"/>
        <v>0</v>
      </c>
      <c r="J1454" s="13">
        <f t="shared" si="91"/>
        <v>0</v>
      </c>
    </row>
    <row r="1455" spans="1:10" x14ac:dyDescent="0.2">
      <c r="A1455" s="14">
        <v>36161</v>
      </c>
      <c r="B1455" s="15"/>
      <c r="C1455" s="16">
        <v>0.05</v>
      </c>
      <c r="D1455" s="17" t="s">
        <v>61</v>
      </c>
      <c r="E1455" s="15" t="s">
        <v>61</v>
      </c>
      <c r="F1455" s="12">
        <f>SUMIF(Position!$B$3:$B$21,Trades!D1455,Position!$E$3:$E$21)+SUMIF(Position!$K$3:$K$20,Trades!D1455,Position!$N$3:$N$20)</f>
        <v>0</v>
      </c>
      <c r="G1455" s="13">
        <f t="shared" si="92"/>
        <v>0</v>
      </c>
      <c r="H1455" s="11" t="str">
        <f t="shared" si="93"/>
        <v>nonenone</v>
      </c>
      <c r="I1455" s="11">
        <f t="shared" si="90"/>
        <v>0</v>
      </c>
      <c r="J1455" s="13">
        <f t="shared" si="91"/>
        <v>0</v>
      </c>
    </row>
    <row r="1456" spans="1:10" x14ac:dyDescent="0.2">
      <c r="A1456" s="14">
        <v>36161</v>
      </c>
      <c r="B1456" s="15"/>
      <c r="C1456" s="16">
        <v>0.05</v>
      </c>
      <c r="D1456" s="17" t="s">
        <v>61</v>
      </c>
      <c r="E1456" s="15" t="s">
        <v>61</v>
      </c>
      <c r="F1456" s="12">
        <f>SUMIF(Position!$B$3:$B$21,Trades!D1456,Position!$E$3:$E$21)+SUMIF(Position!$K$3:$K$20,Trades!D1456,Position!$N$3:$N$20)</f>
        <v>0</v>
      </c>
      <c r="G1456" s="13">
        <f t="shared" si="92"/>
        <v>0</v>
      </c>
      <c r="H1456" s="11" t="str">
        <f t="shared" si="93"/>
        <v>nonenone</v>
      </c>
      <c r="I1456" s="11">
        <f t="shared" si="90"/>
        <v>0</v>
      </c>
      <c r="J1456" s="13">
        <f t="shared" si="91"/>
        <v>0</v>
      </c>
    </row>
    <row r="1457" spans="1:10" x14ac:dyDescent="0.2">
      <c r="A1457" s="14">
        <v>36161</v>
      </c>
      <c r="B1457" s="15"/>
      <c r="C1457" s="16">
        <v>0.05</v>
      </c>
      <c r="D1457" s="17" t="s">
        <v>61</v>
      </c>
      <c r="E1457" s="15" t="s">
        <v>61</v>
      </c>
      <c r="F1457" s="12">
        <f>SUMIF(Position!$B$3:$B$21,Trades!D1457,Position!$E$3:$E$21)+SUMIF(Position!$K$3:$K$20,Trades!D1457,Position!$N$3:$N$20)</f>
        <v>0</v>
      </c>
      <c r="G1457" s="13">
        <f t="shared" si="92"/>
        <v>0</v>
      </c>
      <c r="H1457" s="11" t="str">
        <f t="shared" si="93"/>
        <v>nonenone</v>
      </c>
      <c r="I1457" s="11">
        <f t="shared" si="90"/>
        <v>0</v>
      </c>
      <c r="J1457" s="13">
        <f t="shared" si="91"/>
        <v>0</v>
      </c>
    </row>
    <row r="1458" spans="1:10" x14ac:dyDescent="0.2">
      <c r="A1458" s="14">
        <v>36161</v>
      </c>
      <c r="B1458" s="15"/>
      <c r="C1458" s="16">
        <v>0.05</v>
      </c>
      <c r="D1458" s="17" t="s">
        <v>61</v>
      </c>
      <c r="E1458" s="15" t="s">
        <v>61</v>
      </c>
      <c r="F1458" s="12">
        <f>SUMIF(Position!$B$3:$B$21,Trades!D1458,Position!$E$3:$E$21)+SUMIF(Position!$K$3:$K$20,Trades!D1458,Position!$N$3:$N$20)</f>
        <v>0</v>
      </c>
      <c r="G1458" s="13">
        <f t="shared" si="92"/>
        <v>0</v>
      </c>
      <c r="H1458" s="11" t="str">
        <f t="shared" si="93"/>
        <v>nonenone</v>
      </c>
      <c r="I1458" s="11">
        <f t="shared" si="90"/>
        <v>0</v>
      </c>
      <c r="J1458" s="13">
        <f t="shared" si="91"/>
        <v>0</v>
      </c>
    </row>
    <row r="1459" spans="1:10" x14ac:dyDescent="0.2">
      <c r="A1459" s="14">
        <v>36161</v>
      </c>
      <c r="B1459" s="15"/>
      <c r="C1459" s="16">
        <v>0.05</v>
      </c>
      <c r="D1459" s="17" t="s">
        <v>61</v>
      </c>
      <c r="E1459" s="15" t="s">
        <v>61</v>
      </c>
      <c r="F1459" s="12">
        <f>SUMIF(Position!$B$3:$B$21,Trades!D1459,Position!$E$3:$E$21)+SUMIF(Position!$K$3:$K$20,Trades!D1459,Position!$N$3:$N$20)</f>
        <v>0</v>
      </c>
      <c r="G1459" s="13">
        <f t="shared" si="92"/>
        <v>0</v>
      </c>
      <c r="H1459" s="11" t="str">
        <f t="shared" si="93"/>
        <v>nonenone</v>
      </c>
      <c r="I1459" s="11">
        <f t="shared" si="90"/>
        <v>0</v>
      </c>
      <c r="J1459" s="13">
        <f t="shared" si="91"/>
        <v>0</v>
      </c>
    </row>
    <row r="1460" spans="1:10" x14ac:dyDescent="0.2">
      <c r="A1460" s="14">
        <v>36161</v>
      </c>
      <c r="B1460" s="15"/>
      <c r="C1460" s="16">
        <v>0.05</v>
      </c>
      <c r="D1460" s="17" t="s">
        <v>61</v>
      </c>
      <c r="E1460" s="15" t="s">
        <v>61</v>
      </c>
      <c r="F1460" s="12">
        <f>SUMIF(Position!$B$3:$B$21,Trades!D1460,Position!$E$3:$E$21)+SUMIF(Position!$K$3:$K$20,Trades!D1460,Position!$N$3:$N$20)</f>
        <v>0</v>
      </c>
      <c r="G1460" s="13">
        <f t="shared" si="92"/>
        <v>0</v>
      </c>
      <c r="H1460" s="11" t="str">
        <f t="shared" si="93"/>
        <v>nonenone</v>
      </c>
      <c r="I1460" s="11">
        <f t="shared" si="90"/>
        <v>0</v>
      </c>
      <c r="J1460" s="13">
        <f t="shared" si="91"/>
        <v>0</v>
      </c>
    </row>
    <row r="1461" spans="1:10" x14ac:dyDescent="0.2">
      <c r="A1461" s="14">
        <v>36161</v>
      </c>
      <c r="B1461" s="15"/>
      <c r="C1461" s="16">
        <v>0.05</v>
      </c>
      <c r="D1461" s="17" t="s">
        <v>61</v>
      </c>
      <c r="E1461" s="15" t="s">
        <v>61</v>
      </c>
      <c r="F1461" s="12">
        <f>SUMIF(Position!$B$3:$B$21,Trades!D1461,Position!$E$3:$E$21)+SUMIF(Position!$K$3:$K$20,Trades!D1461,Position!$N$3:$N$20)</f>
        <v>0</v>
      </c>
      <c r="G1461" s="13">
        <f t="shared" si="92"/>
        <v>0</v>
      </c>
      <c r="H1461" s="11" t="str">
        <f t="shared" si="93"/>
        <v>nonenone</v>
      </c>
      <c r="I1461" s="11">
        <f t="shared" si="90"/>
        <v>0</v>
      </c>
      <c r="J1461" s="13">
        <f t="shared" si="91"/>
        <v>0</v>
      </c>
    </row>
    <row r="1462" spans="1:10" x14ac:dyDescent="0.2">
      <c r="A1462" s="14">
        <v>36161</v>
      </c>
      <c r="B1462" s="15"/>
      <c r="C1462" s="16">
        <v>0.05</v>
      </c>
      <c r="D1462" s="17" t="s">
        <v>61</v>
      </c>
      <c r="E1462" s="15" t="s">
        <v>61</v>
      </c>
      <c r="F1462" s="12">
        <f>SUMIF(Position!$B$3:$B$21,Trades!D1462,Position!$E$3:$E$21)+SUMIF(Position!$K$3:$K$20,Trades!D1462,Position!$N$3:$N$20)</f>
        <v>0</v>
      </c>
      <c r="G1462" s="13">
        <f t="shared" si="92"/>
        <v>0</v>
      </c>
      <c r="H1462" s="11" t="str">
        <f t="shared" si="93"/>
        <v>nonenone</v>
      </c>
      <c r="I1462" s="11">
        <f t="shared" si="90"/>
        <v>0</v>
      </c>
      <c r="J1462" s="13">
        <f t="shared" si="91"/>
        <v>0</v>
      </c>
    </row>
    <row r="1463" spans="1:10" x14ac:dyDescent="0.2">
      <c r="A1463" s="14">
        <v>36161</v>
      </c>
      <c r="B1463" s="15"/>
      <c r="C1463" s="16">
        <v>0.05</v>
      </c>
      <c r="D1463" s="17" t="s">
        <v>61</v>
      </c>
      <c r="E1463" s="15" t="s">
        <v>61</v>
      </c>
      <c r="F1463" s="12">
        <f>SUMIF(Position!$B$3:$B$21,Trades!D1463,Position!$E$3:$E$21)+SUMIF(Position!$K$3:$K$20,Trades!D1463,Position!$N$3:$N$20)</f>
        <v>0</v>
      </c>
      <c r="G1463" s="13">
        <f t="shared" si="92"/>
        <v>0</v>
      </c>
      <c r="H1463" s="11" t="str">
        <f t="shared" si="93"/>
        <v>nonenone</v>
      </c>
      <c r="I1463" s="11">
        <f t="shared" si="90"/>
        <v>0</v>
      </c>
      <c r="J1463" s="13">
        <f t="shared" si="91"/>
        <v>0</v>
      </c>
    </row>
    <row r="1464" spans="1:10" x14ac:dyDescent="0.2">
      <c r="A1464" s="14">
        <v>36161</v>
      </c>
      <c r="B1464" s="15"/>
      <c r="C1464" s="16">
        <v>0.05</v>
      </c>
      <c r="D1464" s="17" t="s">
        <v>61</v>
      </c>
      <c r="E1464" s="15" t="s">
        <v>61</v>
      </c>
      <c r="F1464" s="12">
        <f>SUMIF(Position!$B$3:$B$21,Trades!D1464,Position!$E$3:$E$21)+SUMIF(Position!$K$3:$K$20,Trades!D1464,Position!$N$3:$N$20)</f>
        <v>0</v>
      </c>
      <c r="G1464" s="13">
        <f t="shared" si="92"/>
        <v>0</v>
      </c>
      <c r="H1464" s="11" t="str">
        <f t="shared" si="93"/>
        <v>nonenone</v>
      </c>
      <c r="I1464" s="11">
        <f t="shared" si="90"/>
        <v>0</v>
      </c>
      <c r="J1464" s="13">
        <f t="shared" si="91"/>
        <v>0</v>
      </c>
    </row>
    <row r="1465" spans="1:10" x14ac:dyDescent="0.2">
      <c r="A1465" s="14">
        <v>36161</v>
      </c>
      <c r="B1465" s="15"/>
      <c r="C1465" s="16">
        <v>0.05</v>
      </c>
      <c r="D1465" s="17" t="s">
        <v>61</v>
      </c>
      <c r="E1465" s="15" t="s">
        <v>61</v>
      </c>
      <c r="F1465" s="12">
        <f>SUMIF(Position!$B$3:$B$21,Trades!D1465,Position!$E$3:$E$21)+SUMIF(Position!$K$3:$K$20,Trades!D1465,Position!$N$3:$N$20)</f>
        <v>0</v>
      </c>
      <c r="G1465" s="13">
        <f t="shared" si="92"/>
        <v>0</v>
      </c>
      <c r="H1465" s="11" t="str">
        <f t="shared" si="93"/>
        <v>nonenone</v>
      </c>
      <c r="I1465" s="11">
        <f t="shared" si="90"/>
        <v>0</v>
      </c>
      <c r="J1465" s="13">
        <f t="shared" si="91"/>
        <v>0</v>
      </c>
    </row>
    <row r="1466" spans="1:10" x14ac:dyDescent="0.2">
      <c r="A1466" s="14">
        <v>36161</v>
      </c>
      <c r="B1466" s="15"/>
      <c r="C1466" s="16">
        <v>0.05</v>
      </c>
      <c r="D1466" s="17" t="s">
        <v>61</v>
      </c>
      <c r="E1466" s="15" t="s">
        <v>61</v>
      </c>
      <c r="F1466" s="12">
        <f>SUMIF(Position!$B$3:$B$21,Trades!D1466,Position!$E$3:$E$21)+SUMIF(Position!$K$3:$K$20,Trades!D1466,Position!$N$3:$N$20)</f>
        <v>0</v>
      </c>
      <c r="G1466" s="13">
        <f t="shared" si="92"/>
        <v>0</v>
      </c>
      <c r="H1466" s="11" t="str">
        <f t="shared" si="93"/>
        <v>nonenone</v>
      </c>
      <c r="I1466" s="11">
        <f t="shared" si="90"/>
        <v>0</v>
      </c>
      <c r="J1466" s="13">
        <f t="shared" si="91"/>
        <v>0</v>
      </c>
    </row>
    <row r="1467" spans="1:10" x14ac:dyDescent="0.2">
      <c r="A1467" s="14">
        <v>36161</v>
      </c>
      <c r="B1467" s="15"/>
      <c r="C1467" s="16">
        <v>0.05</v>
      </c>
      <c r="D1467" s="17" t="s">
        <v>61</v>
      </c>
      <c r="E1467" s="15" t="s">
        <v>61</v>
      </c>
      <c r="F1467" s="12">
        <f>SUMIF(Position!$B$3:$B$21,Trades!D1467,Position!$E$3:$E$21)+SUMIF(Position!$K$3:$K$20,Trades!D1467,Position!$N$3:$N$20)</f>
        <v>0</v>
      </c>
      <c r="G1467" s="13">
        <f t="shared" si="92"/>
        <v>0</v>
      </c>
      <c r="H1467" s="11" t="str">
        <f t="shared" si="93"/>
        <v>nonenone</v>
      </c>
      <c r="I1467" s="11">
        <f t="shared" si="90"/>
        <v>0</v>
      </c>
      <c r="J1467" s="13">
        <f t="shared" si="91"/>
        <v>0</v>
      </c>
    </row>
    <row r="1468" spans="1:10" x14ac:dyDescent="0.2">
      <c r="A1468" s="14">
        <v>36161</v>
      </c>
      <c r="B1468" s="15"/>
      <c r="C1468" s="16">
        <v>0.05</v>
      </c>
      <c r="D1468" s="17" t="s">
        <v>61</v>
      </c>
      <c r="E1468" s="15" t="s">
        <v>61</v>
      </c>
      <c r="F1468" s="12">
        <f>SUMIF(Position!$B$3:$B$21,Trades!D1468,Position!$E$3:$E$21)+SUMIF(Position!$K$3:$K$20,Trades!D1468,Position!$N$3:$N$20)</f>
        <v>0</v>
      </c>
      <c r="G1468" s="13">
        <f t="shared" si="92"/>
        <v>0</v>
      </c>
      <c r="H1468" s="11" t="str">
        <f t="shared" si="93"/>
        <v>nonenone</v>
      </c>
      <c r="I1468" s="11">
        <f t="shared" si="90"/>
        <v>0</v>
      </c>
      <c r="J1468" s="13">
        <f t="shared" si="91"/>
        <v>0</v>
      </c>
    </row>
    <row r="1469" spans="1:10" x14ac:dyDescent="0.2">
      <c r="A1469" s="14">
        <v>36161</v>
      </c>
      <c r="B1469" s="15"/>
      <c r="C1469" s="16">
        <v>0.05</v>
      </c>
      <c r="D1469" s="17" t="s">
        <v>61</v>
      </c>
      <c r="E1469" s="15" t="s">
        <v>61</v>
      </c>
      <c r="F1469" s="12">
        <f>SUMIF(Position!$B$3:$B$21,Trades!D1469,Position!$E$3:$E$21)+SUMIF(Position!$K$3:$K$20,Trades!D1469,Position!$N$3:$N$20)</f>
        <v>0</v>
      </c>
      <c r="G1469" s="13">
        <f t="shared" si="92"/>
        <v>0</v>
      </c>
      <c r="H1469" s="11" t="str">
        <f t="shared" si="93"/>
        <v>nonenone</v>
      </c>
      <c r="I1469" s="11">
        <f t="shared" si="90"/>
        <v>0</v>
      </c>
      <c r="J1469" s="13">
        <f t="shared" si="91"/>
        <v>0</v>
      </c>
    </row>
    <row r="1470" spans="1:10" x14ac:dyDescent="0.2">
      <c r="A1470" s="14">
        <v>36161</v>
      </c>
      <c r="B1470" s="15"/>
      <c r="C1470" s="16">
        <v>0.05</v>
      </c>
      <c r="D1470" s="17" t="s">
        <v>61</v>
      </c>
      <c r="E1470" s="15" t="s">
        <v>61</v>
      </c>
      <c r="F1470" s="12">
        <f>SUMIF(Position!$B$3:$B$21,Trades!D1470,Position!$E$3:$E$21)+SUMIF(Position!$K$3:$K$20,Trades!D1470,Position!$N$3:$N$20)</f>
        <v>0</v>
      </c>
      <c r="G1470" s="13">
        <f t="shared" si="92"/>
        <v>0</v>
      </c>
      <c r="H1470" s="11" t="str">
        <f t="shared" si="93"/>
        <v>nonenone</v>
      </c>
      <c r="I1470" s="11">
        <f t="shared" si="90"/>
        <v>0</v>
      </c>
      <c r="J1470" s="13">
        <f t="shared" si="91"/>
        <v>0</v>
      </c>
    </row>
    <row r="1471" spans="1:10" x14ac:dyDescent="0.2">
      <c r="A1471" s="14">
        <v>36161</v>
      </c>
      <c r="B1471" s="15"/>
      <c r="C1471" s="16">
        <v>0.05</v>
      </c>
      <c r="D1471" s="17" t="s">
        <v>61</v>
      </c>
      <c r="E1471" s="15" t="s">
        <v>61</v>
      </c>
      <c r="F1471" s="12">
        <f>SUMIF(Position!$B$3:$B$21,Trades!D1471,Position!$E$3:$E$21)+SUMIF(Position!$K$3:$K$20,Trades!D1471,Position!$N$3:$N$20)</f>
        <v>0</v>
      </c>
      <c r="G1471" s="13">
        <f t="shared" si="92"/>
        <v>0</v>
      </c>
      <c r="H1471" s="11" t="str">
        <f t="shared" si="93"/>
        <v>nonenone</v>
      </c>
      <c r="I1471" s="11">
        <f t="shared" si="90"/>
        <v>0</v>
      </c>
      <c r="J1471" s="13">
        <f t="shared" si="91"/>
        <v>0</v>
      </c>
    </row>
    <row r="1472" spans="1:10" x14ac:dyDescent="0.2">
      <c r="A1472" s="14">
        <v>36161</v>
      </c>
      <c r="B1472" s="15"/>
      <c r="C1472" s="16">
        <v>0.05</v>
      </c>
      <c r="D1472" s="17" t="s">
        <v>61</v>
      </c>
      <c r="E1472" s="15" t="s">
        <v>61</v>
      </c>
      <c r="F1472" s="12">
        <f>SUMIF(Position!$B$3:$B$21,Trades!D1472,Position!$E$3:$E$21)+SUMIF(Position!$K$3:$K$20,Trades!D1472,Position!$N$3:$N$20)</f>
        <v>0</v>
      </c>
      <c r="G1472" s="13">
        <f t="shared" si="92"/>
        <v>0</v>
      </c>
      <c r="H1472" s="11" t="str">
        <f t="shared" si="93"/>
        <v>nonenone</v>
      </c>
      <c r="I1472" s="11">
        <f t="shared" si="90"/>
        <v>0</v>
      </c>
      <c r="J1472" s="13">
        <f t="shared" si="91"/>
        <v>0</v>
      </c>
    </row>
    <row r="1473" spans="1:10" x14ac:dyDescent="0.2">
      <c r="A1473" s="14">
        <v>36161</v>
      </c>
      <c r="B1473" s="15"/>
      <c r="C1473" s="16">
        <v>0.05</v>
      </c>
      <c r="D1473" s="17" t="s">
        <v>61</v>
      </c>
      <c r="E1473" s="15" t="s">
        <v>61</v>
      </c>
      <c r="F1473" s="12">
        <f>SUMIF(Position!$B$3:$B$21,Trades!D1473,Position!$E$3:$E$21)+SUMIF(Position!$K$3:$K$20,Trades!D1473,Position!$N$3:$N$20)</f>
        <v>0</v>
      </c>
      <c r="G1473" s="13">
        <f t="shared" si="92"/>
        <v>0</v>
      </c>
      <c r="H1473" s="11" t="str">
        <f t="shared" si="93"/>
        <v>nonenone</v>
      </c>
      <c r="I1473" s="11">
        <f t="shared" si="90"/>
        <v>0</v>
      </c>
      <c r="J1473" s="13">
        <f t="shared" si="91"/>
        <v>0</v>
      </c>
    </row>
    <row r="1474" spans="1:10" x14ac:dyDescent="0.2">
      <c r="A1474" s="14">
        <v>36161</v>
      </c>
      <c r="B1474" s="15"/>
      <c r="C1474" s="16">
        <v>0.05</v>
      </c>
      <c r="D1474" s="17" t="s">
        <v>61</v>
      </c>
      <c r="E1474" s="15" t="s">
        <v>61</v>
      </c>
      <c r="F1474" s="12">
        <f>SUMIF(Position!$B$3:$B$21,Trades!D1474,Position!$E$3:$E$21)+SUMIF(Position!$K$3:$K$20,Trades!D1474,Position!$N$3:$N$20)</f>
        <v>0</v>
      </c>
      <c r="G1474" s="13">
        <f t="shared" si="92"/>
        <v>0</v>
      </c>
      <c r="H1474" s="11" t="str">
        <f t="shared" si="93"/>
        <v>nonenone</v>
      </c>
      <c r="I1474" s="11">
        <f t="shared" si="90"/>
        <v>0</v>
      </c>
      <c r="J1474" s="13">
        <f t="shared" si="91"/>
        <v>0</v>
      </c>
    </row>
    <row r="1475" spans="1:10" x14ac:dyDescent="0.2">
      <c r="A1475" s="14">
        <v>36161</v>
      </c>
      <c r="B1475" s="15"/>
      <c r="C1475" s="16">
        <v>0.05</v>
      </c>
      <c r="D1475" s="17" t="s">
        <v>61</v>
      </c>
      <c r="E1475" s="15" t="s">
        <v>61</v>
      </c>
      <c r="F1475" s="12">
        <f>SUMIF(Position!$B$3:$B$21,Trades!D1475,Position!$E$3:$E$21)+SUMIF(Position!$K$3:$K$20,Trades!D1475,Position!$N$3:$N$20)</f>
        <v>0</v>
      </c>
      <c r="G1475" s="13">
        <f t="shared" si="92"/>
        <v>0</v>
      </c>
      <c r="H1475" s="11" t="str">
        <f t="shared" si="93"/>
        <v>nonenone</v>
      </c>
      <c r="I1475" s="11">
        <f t="shared" si="90"/>
        <v>0</v>
      </c>
      <c r="J1475" s="13">
        <f t="shared" si="91"/>
        <v>0</v>
      </c>
    </row>
    <row r="1476" spans="1:10" x14ac:dyDescent="0.2">
      <c r="A1476" s="14">
        <v>36161</v>
      </c>
      <c r="B1476" s="15"/>
      <c r="C1476" s="16">
        <v>0.05</v>
      </c>
      <c r="D1476" s="17" t="s">
        <v>61</v>
      </c>
      <c r="E1476" s="15" t="s">
        <v>61</v>
      </c>
      <c r="F1476" s="12">
        <f>SUMIF(Position!$B$3:$B$21,Trades!D1476,Position!$E$3:$E$21)+SUMIF(Position!$K$3:$K$20,Trades!D1476,Position!$N$3:$N$20)</f>
        <v>0</v>
      </c>
      <c r="G1476" s="13">
        <f t="shared" si="92"/>
        <v>0</v>
      </c>
      <c r="H1476" s="11" t="str">
        <f t="shared" si="93"/>
        <v>nonenone</v>
      </c>
      <c r="I1476" s="11">
        <f t="shared" si="90"/>
        <v>0</v>
      </c>
      <c r="J1476" s="13">
        <f t="shared" si="91"/>
        <v>0</v>
      </c>
    </row>
    <row r="1477" spans="1:10" x14ac:dyDescent="0.2">
      <c r="A1477" s="14">
        <v>36161</v>
      </c>
      <c r="B1477" s="15"/>
      <c r="C1477" s="16">
        <v>0.05</v>
      </c>
      <c r="D1477" s="17" t="s">
        <v>61</v>
      </c>
      <c r="E1477" s="15" t="s">
        <v>61</v>
      </c>
      <c r="F1477" s="12">
        <f>SUMIF(Position!$B$3:$B$21,Trades!D1477,Position!$E$3:$E$21)+SUMIF(Position!$K$3:$K$20,Trades!D1477,Position!$N$3:$N$20)</f>
        <v>0</v>
      </c>
      <c r="G1477" s="13">
        <f t="shared" si="92"/>
        <v>0</v>
      </c>
      <c r="H1477" s="11" t="str">
        <f t="shared" si="93"/>
        <v>nonenone</v>
      </c>
      <c r="I1477" s="11">
        <f t="shared" si="90"/>
        <v>0</v>
      </c>
      <c r="J1477" s="13">
        <f t="shared" si="91"/>
        <v>0</v>
      </c>
    </row>
    <row r="1478" spans="1:10" x14ac:dyDescent="0.2">
      <c r="A1478" s="14">
        <v>36161</v>
      </c>
      <c r="B1478" s="15"/>
      <c r="C1478" s="16">
        <v>0.05</v>
      </c>
      <c r="D1478" s="17" t="s">
        <v>61</v>
      </c>
      <c r="E1478" s="15" t="s">
        <v>61</v>
      </c>
      <c r="F1478" s="12">
        <f>SUMIF(Position!$B$3:$B$21,Trades!D1478,Position!$E$3:$E$21)+SUMIF(Position!$K$3:$K$20,Trades!D1478,Position!$N$3:$N$20)</f>
        <v>0</v>
      </c>
      <c r="G1478" s="13">
        <f t="shared" si="92"/>
        <v>0</v>
      </c>
      <c r="H1478" s="11" t="str">
        <f t="shared" si="93"/>
        <v>nonenone</v>
      </c>
      <c r="I1478" s="11">
        <f t="shared" si="90"/>
        <v>0</v>
      </c>
      <c r="J1478" s="13">
        <f t="shared" si="91"/>
        <v>0</v>
      </c>
    </row>
    <row r="1479" spans="1:10" x14ac:dyDescent="0.2">
      <c r="A1479" s="14">
        <v>36161</v>
      </c>
      <c r="B1479" s="15"/>
      <c r="C1479" s="16">
        <v>0.05</v>
      </c>
      <c r="D1479" s="17" t="s">
        <v>61</v>
      </c>
      <c r="E1479" s="15" t="s">
        <v>61</v>
      </c>
      <c r="F1479" s="12">
        <f>SUMIF(Position!$B$3:$B$21,Trades!D1479,Position!$E$3:$E$21)+SUMIF(Position!$K$3:$K$20,Trades!D1479,Position!$N$3:$N$20)</f>
        <v>0</v>
      </c>
      <c r="G1479" s="13">
        <f t="shared" si="92"/>
        <v>0</v>
      </c>
      <c r="H1479" s="11" t="str">
        <f t="shared" si="93"/>
        <v>nonenone</v>
      </c>
      <c r="I1479" s="11">
        <f t="shared" si="90"/>
        <v>0</v>
      </c>
      <c r="J1479" s="13">
        <f t="shared" si="91"/>
        <v>0</v>
      </c>
    </row>
    <row r="1480" spans="1:10" x14ac:dyDescent="0.2">
      <c r="A1480" s="14">
        <v>36161</v>
      </c>
      <c r="B1480" s="15"/>
      <c r="C1480" s="16">
        <v>0.05</v>
      </c>
      <c r="D1480" s="17" t="s">
        <v>61</v>
      </c>
      <c r="E1480" s="15" t="s">
        <v>61</v>
      </c>
      <c r="F1480" s="12">
        <f>SUMIF(Position!$B$3:$B$21,Trades!D1480,Position!$E$3:$E$21)+SUMIF(Position!$K$3:$K$20,Trades!D1480,Position!$N$3:$N$20)</f>
        <v>0</v>
      </c>
      <c r="G1480" s="13">
        <f t="shared" si="92"/>
        <v>0</v>
      </c>
      <c r="H1480" s="11" t="str">
        <f t="shared" si="93"/>
        <v>nonenone</v>
      </c>
      <c r="I1480" s="11">
        <f t="shared" ref="I1480:I1498" si="94">B1480*C1480</f>
        <v>0</v>
      </c>
      <c r="J1480" s="13">
        <f t="shared" si="91"/>
        <v>0</v>
      </c>
    </row>
    <row r="1481" spans="1:10" x14ac:dyDescent="0.2">
      <c r="A1481" s="14">
        <v>36161</v>
      </c>
      <c r="B1481" s="15"/>
      <c r="C1481" s="16">
        <v>0.05</v>
      </c>
      <c r="D1481" s="17" t="s">
        <v>61</v>
      </c>
      <c r="E1481" s="15" t="s">
        <v>61</v>
      </c>
      <c r="F1481" s="12">
        <f>SUMIF(Position!$B$3:$B$21,Trades!D1481,Position!$E$3:$E$21)+SUMIF(Position!$K$3:$K$20,Trades!D1481,Position!$N$3:$N$20)</f>
        <v>0</v>
      </c>
      <c r="G1481" s="13">
        <f t="shared" si="92"/>
        <v>0</v>
      </c>
      <c r="H1481" s="11" t="str">
        <f t="shared" si="93"/>
        <v>nonenone</v>
      </c>
      <c r="I1481" s="11">
        <f t="shared" si="94"/>
        <v>0</v>
      </c>
      <c r="J1481" s="13">
        <f t="shared" ref="J1481:J1498" si="95">(30-C1481)*B1481</f>
        <v>0</v>
      </c>
    </row>
    <row r="1482" spans="1:10" x14ac:dyDescent="0.2">
      <c r="A1482" s="14">
        <v>36161</v>
      </c>
      <c r="B1482" s="15"/>
      <c r="C1482" s="16">
        <v>0.05</v>
      </c>
      <c r="D1482" s="17" t="s">
        <v>61</v>
      </c>
      <c r="E1482" s="15" t="s">
        <v>61</v>
      </c>
      <c r="F1482" s="12">
        <f>SUMIF(Position!$B$3:$B$21,Trades!D1482,Position!$E$3:$E$21)+SUMIF(Position!$K$3:$K$20,Trades!D1482,Position!$N$3:$N$20)</f>
        <v>0</v>
      </c>
      <c r="G1482" s="13">
        <f t="shared" ref="G1482:G1498" si="96">(F1482-C1482)*B1482</f>
        <v>0</v>
      </c>
      <c r="H1482" s="11" t="str">
        <f t="shared" ref="H1482:H1498" si="97">D1482&amp;E1482</f>
        <v>nonenone</v>
      </c>
      <c r="I1482" s="11">
        <f t="shared" si="94"/>
        <v>0</v>
      </c>
      <c r="J1482" s="13">
        <f t="shared" si="95"/>
        <v>0</v>
      </c>
    </row>
    <row r="1483" spans="1:10" x14ac:dyDescent="0.2">
      <c r="A1483" s="14">
        <v>36161</v>
      </c>
      <c r="B1483" s="15"/>
      <c r="C1483" s="16">
        <v>0.05</v>
      </c>
      <c r="D1483" s="17" t="s">
        <v>61</v>
      </c>
      <c r="E1483" s="15" t="s">
        <v>61</v>
      </c>
      <c r="F1483" s="12">
        <f>SUMIF(Position!$B$3:$B$21,Trades!D1483,Position!$E$3:$E$21)+SUMIF(Position!$K$3:$K$20,Trades!D1483,Position!$N$3:$N$20)</f>
        <v>0</v>
      </c>
      <c r="G1483" s="13">
        <f t="shared" si="96"/>
        <v>0</v>
      </c>
      <c r="H1483" s="11" t="str">
        <f t="shared" si="97"/>
        <v>nonenone</v>
      </c>
      <c r="I1483" s="11">
        <f t="shared" si="94"/>
        <v>0</v>
      </c>
      <c r="J1483" s="13">
        <f t="shared" si="95"/>
        <v>0</v>
      </c>
    </row>
    <row r="1484" spans="1:10" x14ac:dyDescent="0.2">
      <c r="A1484" s="14">
        <v>36161</v>
      </c>
      <c r="B1484" s="15"/>
      <c r="C1484" s="16">
        <v>0.05</v>
      </c>
      <c r="D1484" s="17" t="s">
        <v>61</v>
      </c>
      <c r="E1484" s="15" t="s">
        <v>61</v>
      </c>
      <c r="F1484" s="12">
        <f>SUMIF(Position!$B$3:$B$21,Trades!D1484,Position!$E$3:$E$21)+SUMIF(Position!$K$3:$K$20,Trades!D1484,Position!$N$3:$N$20)</f>
        <v>0</v>
      </c>
      <c r="G1484" s="13">
        <f t="shared" si="96"/>
        <v>0</v>
      </c>
      <c r="H1484" s="11" t="str">
        <f t="shared" si="97"/>
        <v>nonenone</v>
      </c>
      <c r="I1484" s="11">
        <f t="shared" si="94"/>
        <v>0</v>
      </c>
      <c r="J1484" s="13">
        <f t="shared" si="95"/>
        <v>0</v>
      </c>
    </row>
    <row r="1485" spans="1:10" x14ac:dyDescent="0.2">
      <c r="A1485" s="14">
        <v>36161</v>
      </c>
      <c r="B1485" s="15"/>
      <c r="C1485" s="16">
        <v>0.05</v>
      </c>
      <c r="D1485" s="17" t="s">
        <v>61</v>
      </c>
      <c r="E1485" s="15" t="s">
        <v>61</v>
      </c>
      <c r="F1485" s="12">
        <f>SUMIF(Position!$B$3:$B$21,Trades!D1485,Position!$E$3:$E$21)+SUMIF(Position!$K$3:$K$20,Trades!D1485,Position!$N$3:$N$20)</f>
        <v>0</v>
      </c>
      <c r="G1485" s="13">
        <f t="shared" si="96"/>
        <v>0</v>
      </c>
      <c r="H1485" s="11" t="str">
        <f t="shared" si="97"/>
        <v>nonenone</v>
      </c>
      <c r="I1485" s="11">
        <f t="shared" si="94"/>
        <v>0</v>
      </c>
      <c r="J1485" s="13">
        <f t="shared" si="95"/>
        <v>0</v>
      </c>
    </row>
    <row r="1486" spans="1:10" x14ac:dyDescent="0.2">
      <c r="A1486" s="14">
        <v>36161</v>
      </c>
      <c r="B1486" s="15"/>
      <c r="C1486" s="16">
        <v>0.05</v>
      </c>
      <c r="D1486" s="17" t="s">
        <v>61</v>
      </c>
      <c r="E1486" s="15" t="s">
        <v>61</v>
      </c>
      <c r="F1486" s="12">
        <f>SUMIF(Position!$B$3:$B$21,Trades!D1486,Position!$E$3:$E$21)+SUMIF(Position!$K$3:$K$20,Trades!D1486,Position!$N$3:$N$20)</f>
        <v>0</v>
      </c>
      <c r="G1486" s="13">
        <f t="shared" si="96"/>
        <v>0</v>
      </c>
      <c r="H1486" s="11" t="str">
        <f t="shared" si="97"/>
        <v>nonenone</v>
      </c>
      <c r="I1486" s="11">
        <f t="shared" si="94"/>
        <v>0</v>
      </c>
      <c r="J1486" s="13">
        <f t="shared" si="95"/>
        <v>0</v>
      </c>
    </row>
    <row r="1487" spans="1:10" x14ac:dyDescent="0.2">
      <c r="A1487" s="14">
        <v>36161</v>
      </c>
      <c r="B1487" s="15"/>
      <c r="C1487" s="16">
        <v>0.05</v>
      </c>
      <c r="D1487" s="17" t="s">
        <v>61</v>
      </c>
      <c r="E1487" s="15" t="s">
        <v>61</v>
      </c>
      <c r="F1487" s="12">
        <f>SUMIF(Position!$B$3:$B$21,Trades!D1487,Position!$E$3:$E$21)+SUMIF(Position!$K$3:$K$20,Trades!D1487,Position!$N$3:$N$20)</f>
        <v>0</v>
      </c>
      <c r="G1487" s="13">
        <f t="shared" si="96"/>
        <v>0</v>
      </c>
      <c r="H1487" s="11" t="str">
        <f t="shared" si="97"/>
        <v>nonenone</v>
      </c>
      <c r="I1487" s="11">
        <f t="shared" si="94"/>
        <v>0</v>
      </c>
      <c r="J1487" s="13">
        <f t="shared" si="95"/>
        <v>0</v>
      </c>
    </row>
    <row r="1488" spans="1:10" x14ac:dyDescent="0.2">
      <c r="A1488" s="14">
        <v>36161</v>
      </c>
      <c r="B1488" s="15"/>
      <c r="C1488" s="16">
        <v>0.05</v>
      </c>
      <c r="D1488" s="17" t="s">
        <v>61</v>
      </c>
      <c r="E1488" s="15" t="s">
        <v>61</v>
      </c>
      <c r="F1488" s="12">
        <f>SUMIF(Position!$B$3:$B$21,Trades!D1488,Position!$E$3:$E$21)+SUMIF(Position!$K$3:$K$20,Trades!D1488,Position!$N$3:$N$20)</f>
        <v>0</v>
      </c>
      <c r="G1488" s="13">
        <f t="shared" si="96"/>
        <v>0</v>
      </c>
      <c r="H1488" s="11" t="str">
        <f t="shared" si="97"/>
        <v>nonenone</v>
      </c>
      <c r="I1488" s="11">
        <f t="shared" si="94"/>
        <v>0</v>
      </c>
      <c r="J1488" s="13">
        <f t="shared" si="95"/>
        <v>0</v>
      </c>
    </row>
    <row r="1489" spans="1:10" x14ac:dyDescent="0.2">
      <c r="A1489" s="14">
        <v>36161</v>
      </c>
      <c r="B1489" s="15"/>
      <c r="C1489" s="16">
        <v>0.05</v>
      </c>
      <c r="D1489" s="17" t="s">
        <v>61</v>
      </c>
      <c r="E1489" s="15" t="s">
        <v>61</v>
      </c>
      <c r="F1489" s="12">
        <f>SUMIF(Position!$B$3:$B$21,Trades!D1489,Position!$E$3:$E$21)+SUMIF(Position!$K$3:$K$20,Trades!D1489,Position!$N$3:$N$20)</f>
        <v>0</v>
      </c>
      <c r="G1489" s="13">
        <f t="shared" si="96"/>
        <v>0</v>
      </c>
      <c r="H1489" s="11" t="str">
        <f t="shared" si="97"/>
        <v>nonenone</v>
      </c>
      <c r="I1489" s="11">
        <f t="shared" si="94"/>
        <v>0</v>
      </c>
      <c r="J1489" s="13">
        <f t="shared" si="95"/>
        <v>0</v>
      </c>
    </row>
    <row r="1490" spans="1:10" x14ac:dyDescent="0.2">
      <c r="A1490" s="14">
        <v>36161</v>
      </c>
      <c r="B1490" s="15"/>
      <c r="C1490" s="16">
        <v>0.05</v>
      </c>
      <c r="D1490" s="17" t="s">
        <v>61</v>
      </c>
      <c r="E1490" s="15" t="s">
        <v>61</v>
      </c>
      <c r="F1490" s="12">
        <f>SUMIF(Position!$B$3:$B$21,Trades!D1490,Position!$E$3:$E$21)+SUMIF(Position!$K$3:$K$20,Trades!D1490,Position!$N$3:$N$20)</f>
        <v>0</v>
      </c>
      <c r="G1490" s="13">
        <f t="shared" si="96"/>
        <v>0</v>
      </c>
      <c r="H1490" s="11" t="str">
        <f t="shared" si="97"/>
        <v>nonenone</v>
      </c>
      <c r="I1490" s="11">
        <f t="shared" si="94"/>
        <v>0</v>
      </c>
      <c r="J1490" s="13">
        <f t="shared" si="95"/>
        <v>0</v>
      </c>
    </row>
    <row r="1491" spans="1:10" x14ac:dyDescent="0.2">
      <c r="A1491" s="14">
        <v>36161</v>
      </c>
      <c r="B1491" s="15"/>
      <c r="C1491" s="16">
        <v>0.05</v>
      </c>
      <c r="D1491" s="17" t="s">
        <v>61</v>
      </c>
      <c r="E1491" s="15" t="s">
        <v>61</v>
      </c>
      <c r="F1491" s="12">
        <f>SUMIF(Position!$B$3:$B$21,Trades!D1491,Position!$E$3:$E$21)+SUMIF(Position!$K$3:$K$20,Trades!D1491,Position!$N$3:$N$20)</f>
        <v>0</v>
      </c>
      <c r="G1491" s="13">
        <f t="shared" si="96"/>
        <v>0</v>
      </c>
      <c r="H1491" s="11" t="str">
        <f t="shared" si="97"/>
        <v>nonenone</v>
      </c>
      <c r="I1491" s="11">
        <f t="shared" si="94"/>
        <v>0</v>
      </c>
      <c r="J1491" s="13">
        <f t="shared" si="95"/>
        <v>0</v>
      </c>
    </row>
    <row r="1492" spans="1:10" x14ac:dyDescent="0.2">
      <c r="A1492" s="14">
        <v>36161</v>
      </c>
      <c r="B1492" s="15"/>
      <c r="C1492" s="16">
        <v>0.05</v>
      </c>
      <c r="D1492" s="17" t="s">
        <v>61</v>
      </c>
      <c r="E1492" s="15" t="s">
        <v>61</v>
      </c>
      <c r="F1492" s="12">
        <f>SUMIF(Position!$B$3:$B$21,Trades!D1492,Position!$E$3:$E$21)+SUMIF(Position!$K$3:$K$20,Trades!D1492,Position!$N$3:$N$20)</f>
        <v>0</v>
      </c>
      <c r="G1492" s="13">
        <f t="shared" si="96"/>
        <v>0</v>
      </c>
      <c r="H1492" s="11" t="str">
        <f t="shared" si="97"/>
        <v>nonenone</v>
      </c>
      <c r="I1492" s="11">
        <f t="shared" si="94"/>
        <v>0</v>
      </c>
      <c r="J1492" s="13">
        <f t="shared" si="95"/>
        <v>0</v>
      </c>
    </row>
    <row r="1493" spans="1:10" x14ac:dyDescent="0.2">
      <c r="A1493" s="14">
        <v>36161</v>
      </c>
      <c r="B1493" s="15"/>
      <c r="C1493" s="16">
        <v>0.05</v>
      </c>
      <c r="D1493" s="17" t="s">
        <v>61</v>
      </c>
      <c r="E1493" s="15" t="s">
        <v>61</v>
      </c>
      <c r="F1493" s="12">
        <f>SUMIF(Position!$B$3:$B$21,Trades!D1493,Position!$E$3:$E$21)+SUMIF(Position!$K$3:$K$20,Trades!D1493,Position!$N$3:$N$20)</f>
        <v>0</v>
      </c>
      <c r="G1493" s="13">
        <f t="shared" si="96"/>
        <v>0</v>
      </c>
      <c r="H1493" s="11" t="str">
        <f t="shared" si="97"/>
        <v>nonenone</v>
      </c>
      <c r="I1493" s="11">
        <f t="shared" si="94"/>
        <v>0</v>
      </c>
      <c r="J1493" s="13">
        <f t="shared" si="95"/>
        <v>0</v>
      </c>
    </row>
    <row r="1494" spans="1:10" x14ac:dyDescent="0.2">
      <c r="A1494" s="14">
        <v>36161</v>
      </c>
      <c r="B1494" s="15"/>
      <c r="C1494" s="16">
        <v>0.05</v>
      </c>
      <c r="D1494" s="17" t="s">
        <v>61</v>
      </c>
      <c r="E1494" s="15" t="s">
        <v>61</v>
      </c>
      <c r="F1494" s="12">
        <f>SUMIF(Position!$B$3:$B$21,Trades!D1494,Position!$E$3:$E$21)+SUMIF(Position!$K$3:$K$20,Trades!D1494,Position!$N$3:$N$20)</f>
        <v>0</v>
      </c>
      <c r="G1494" s="13">
        <f t="shared" si="96"/>
        <v>0</v>
      </c>
      <c r="H1494" s="11" t="str">
        <f t="shared" si="97"/>
        <v>nonenone</v>
      </c>
      <c r="I1494" s="11">
        <f t="shared" si="94"/>
        <v>0</v>
      </c>
      <c r="J1494" s="13">
        <f t="shared" si="95"/>
        <v>0</v>
      </c>
    </row>
    <row r="1495" spans="1:10" x14ac:dyDescent="0.2">
      <c r="A1495" s="14">
        <v>36161</v>
      </c>
      <c r="B1495" s="15"/>
      <c r="C1495" s="16">
        <v>0.05</v>
      </c>
      <c r="D1495" s="17" t="s">
        <v>61</v>
      </c>
      <c r="E1495" s="15" t="s">
        <v>61</v>
      </c>
      <c r="F1495" s="12">
        <f>SUMIF(Position!$B$3:$B$21,Trades!D1495,Position!$E$3:$E$21)+SUMIF(Position!$K$3:$K$20,Trades!D1495,Position!$N$3:$N$20)</f>
        <v>0</v>
      </c>
      <c r="G1495" s="13">
        <f t="shared" si="96"/>
        <v>0</v>
      </c>
      <c r="H1495" s="11" t="str">
        <f t="shared" si="97"/>
        <v>nonenone</v>
      </c>
      <c r="I1495" s="11">
        <f t="shared" si="94"/>
        <v>0</v>
      </c>
      <c r="J1495" s="13">
        <f t="shared" si="95"/>
        <v>0</v>
      </c>
    </row>
    <row r="1496" spans="1:10" x14ac:dyDescent="0.2">
      <c r="A1496" s="14">
        <v>36161</v>
      </c>
      <c r="B1496" s="15"/>
      <c r="C1496" s="16">
        <v>0.05</v>
      </c>
      <c r="D1496" s="17" t="s">
        <v>61</v>
      </c>
      <c r="E1496" s="15" t="s">
        <v>61</v>
      </c>
      <c r="F1496" s="12">
        <f>SUMIF(Position!$B$3:$B$21,Trades!D1496,Position!$E$3:$E$21)+SUMIF(Position!$K$3:$K$20,Trades!D1496,Position!$N$3:$N$20)</f>
        <v>0</v>
      </c>
      <c r="G1496" s="13">
        <f t="shared" si="96"/>
        <v>0</v>
      </c>
      <c r="H1496" s="11" t="str">
        <f t="shared" si="97"/>
        <v>nonenone</v>
      </c>
      <c r="I1496" s="11">
        <f t="shared" si="94"/>
        <v>0</v>
      </c>
      <c r="J1496" s="13">
        <f t="shared" si="95"/>
        <v>0</v>
      </c>
    </row>
    <row r="1497" spans="1:10" x14ac:dyDescent="0.2">
      <c r="A1497" s="14">
        <v>36161</v>
      </c>
      <c r="B1497" s="15"/>
      <c r="C1497" s="16">
        <v>0.05</v>
      </c>
      <c r="D1497" s="17" t="s">
        <v>61</v>
      </c>
      <c r="E1497" s="15" t="s">
        <v>61</v>
      </c>
      <c r="F1497" s="12">
        <f>SUMIF(Position!$B$3:$B$21,Trades!D1497,Position!$E$3:$E$21)+SUMIF(Position!$K$3:$K$20,Trades!D1497,Position!$N$3:$N$20)</f>
        <v>0</v>
      </c>
      <c r="G1497" s="13">
        <f t="shared" si="96"/>
        <v>0</v>
      </c>
      <c r="H1497" s="11" t="str">
        <f t="shared" si="97"/>
        <v>nonenone</v>
      </c>
      <c r="I1497" s="11">
        <f t="shared" si="94"/>
        <v>0</v>
      </c>
      <c r="J1497" s="13">
        <f t="shared" si="95"/>
        <v>0</v>
      </c>
    </row>
    <row r="1498" spans="1:10" x14ac:dyDescent="0.2">
      <c r="A1498" s="14">
        <v>36161</v>
      </c>
      <c r="B1498" s="15"/>
      <c r="C1498" s="16">
        <v>0.05</v>
      </c>
      <c r="D1498" s="17" t="s">
        <v>61</v>
      </c>
      <c r="E1498" s="15" t="s">
        <v>61</v>
      </c>
      <c r="F1498" s="12">
        <f>SUMIF(Position!$B$3:$B$21,Trades!D1498,Position!$E$3:$E$21)+SUMIF(Position!$K$3:$K$20,Trades!D1498,Position!$N$3:$N$20)</f>
        <v>0</v>
      </c>
      <c r="G1498" s="13">
        <f t="shared" si="96"/>
        <v>0</v>
      </c>
      <c r="H1498" s="11" t="str">
        <f t="shared" si="97"/>
        <v>nonenone</v>
      </c>
      <c r="I1498" s="11">
        <f t="shared" si="94"/>
        <v>0</v>
      </c>
      <c r="J1498" s="13">
        <f t="shared" si="95"/>
        <v>0</v>
      </c>
    </row>
  </sheetData>
  <autoFilter ref="A8:J1498"/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"/>
  <sheetViews>
    <sheetView zoomScale="75" workbookViewId="0"/>
  </sheetViews>
  <sheetFormatPr defaultRowHeight="12.75" x14ac:dyDescent="0.2"/>
  <cols>
    <col min="4" max="4" width="11.28515625" customWidth="1"/>
    <col min="11" max="11" width="11.140625" customWidth="1"/>
  </cols>
  <sheetData>
    <row r="1" spans="1:11" x14ac:dyDescent="0.2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11" x14ac:dyDescent="0.2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</row>
    <row r="4" spans="1:11" hidden="1" x14ac:dyDescent="0.2">
      <c r="A4" s="15"/>
      <c r="B4" s="15"/>
      <c r="C4" s="15"/>
      <c r="D4" s="90">
        <f t="shared" ref="D4:D19" si="0">E4/16</f>
        <v>6.25E-2</v>
      </c>
      <c r="E4" s="91">
        <v>1</v>
      </c>
      <c r="F4" s="15"/>
      <c r="G4" s="15"/>
      <c r="H4" s="15"/>
      <c r="I4" s="15"/>
      <c r="J4" s="15"/>
      <c r="K4" s="15"/>
    </row>
    <row r="5" spans="1:11" hidden="1" x14ac:dyDescent="0.2">
      <c r="A5" s="15"/>
      <c r="B5" s="15"/>
      <c r="C5" s="15"/>
      <c r="D5" s="92">
        <f t="shared" si="0"/>
        <v>0.125</v>
      </c>
      <c r="E5" s="93">
        <v>2</v>
      </c>
      <c r="F5" s="15"/>
      <c r="G5" s="15"/>
      <c r="H5" s="15"/>
      <c r="I5" s="15"/>
      <c r="J5" s="15"/>
      <c r="K5" s="15"/>
    </row>
    <row r="6" spans="1:11" hidden="1" x14ac:dyDescent="0.2">
      <c r="A6" s="15"/>
      <c r="B6" s="15"/>
      <c r="C6" s="15"/>
      <c r="D6" s="92">
        <f t="shared" si="0"/>
        <v>0.1875</v>
      </c>
      <c r="E6" s="93">
        <v>3</v>
      </c>
      <c r="F6" s="15"/>
      <c r="G6" s="15"/>
      <c r="H6" s="15"/>
      <c r="I6" s="15"/>
      <c r="J6" s="15"/>
      <c r="K6" s="15"/>
    </row>
    <row r="7" spans="1:11" hidden="1" x14ac:dyDescent="0.2">
      <c r="A7" s="15"/>
      <c r="B7" s="15"/>
      <c r="C7" s="15"/>
      <c r="D7" s="92">
        <f t="shared" si="0"/>
        <v>0.25</v>
      </c>
      <c r="E7" s="93">
        <v>4</v>
      </c>
      <c r="F7" s="15"/>
      <c r="G7" s="15"/>
      <c r="H7" s="15"/>
      <c r="I7" s="15"/>
      <c r="J7" s="15"/>
      <c r="K7" s="15"/>
    </row>
    <row r="8" spans="1:11" hidden="1" x14ac:dyDescent="0.2">
      <c r="A8" s="15"/>
      <c r="B8" s="15"/>
      <c r="C8" s="15"/>
      <c r="D8" s="92">
        <f t="shared" si="0"/>
        <v>0.3125</v>
      </c>
      <c r="E8" s="93">
        <v>5</v>
      </c>
      <c r="F8" s="15"/>
      <c r="G8" s="15"/>
      <c r="H8" s="15"/>
      <c r="I8" s="15"/>
      <c r="J8" s="15"/>
      <c r="K8" s="15"/>
    </row>
    <row r="9" spans="1:11" hidden="1" x14ac:dyDescent="0.2">
      <c r="A9" s="15"/>
      <c r="B9" s="15"/>
      <c r="C9" s="15"/>
      <c r="D9" s="92">
        <f t="shared" si="0"/>
        <v>0.375</v>
      </c>
      <c r="E9" s="93">
        <v>6</v>
      </c>
      <c r="F9" s="15"/>
      <c r="G9" s="15"/>
      <c r="H9" s="15"/>
      <c r="I9" s="15"/>
      <c r="J9" s="15"/>
      <c r="K9" s="15"/>
    </row>
    <row r="10" spans="1:11" hidden="1" x14ac:dyDescent="0.2">
      <c r="A10" s="15"/>
      <c r="B10" s="15"/>
      <c r="C10" s="15"/>
      <c r="D10" s="92">
        <f t="shared" si="0"/>
        <v>0.4375</v>
      </c>
      <c r="E10" s="93">
        <v>7</v>
      </c>
      <c r="F10" s="15"/>
      <c r="G10" s="15"/>
      <c r="H10" s="15"/>
      <c r="I10" s="15"/>
      <c r="J10" s="15"/>
      <c r="K10" s="15"/>
    </row>
    <row r="11" spans="1:11" hidden="1" x14ac:dyDescent="0.2">
      <c r="A11" s="15"/>
      <c r="B11" s="15"/>
      <c r="C11" s="15"/>
      <c r="D11" s="92">
        <f t="shared" si="0"/>
        <v>0.5</v>
      </c>
      <c r="E11" s="93">
        <v>8</v>
      </c>
      <c r="F11" s="15"/>
      <c r="G11" s="15"/>
      <c r="H11" s="15"/>
      <c r="I11" s="15"/>
      <c r="J11" s="15"/>
      <c r="K11" s="15"/>
    </row>
    <row r="12" spans="1:11" hidden="1" x14ac:dyDescent="0.2">
      <c r="A12" s="15"/>
      <c r="B12" s="15"/>
      <c r="C12" s="15"/>
      <c r="D12" s="92">
        <f t="shared" si="0"/>
        <v>0.5625</v>
      </c>
      <c r="E12" s="93">
        <v>9</v>
      </c>
      <c r="F12" s="15"/>
      <c r="G12" s="15"/>
      <c r="H12" s="15"/>
      <c r="I12" s="15"/>
      <c r="J12" s="15"/>
      <c r="K12" s="15"/>
    </row>
    <row r="13" spans="1:11" hidden="1" x14ac:dyDescent="0.2">
      <c r="A13" s="15"/>
      <c r="B13" s="15"/>
      <c r="C13" s="15"/>
      <c r="D13" s="92">
        <f t="shared" si="0"/>
        <v>0.625</v>
      </c>
      <c r="E13" s="93">
        <v>10</v>
      </c>
      <c r="F13" s="15"/>
      <c r="G13" s="15"/>
      <c r="H13" s="15"/>
      <c r="I13" s="15"/>
      <c r="J13" s="15"/>
      <c r="K13" s="15"/>
    </row>
    <row r="14" spans="1:11" hidden="1" x14ac:dyDescent="0.2">
      <c r="A14" s="15"/>
      <c r="B14" s="15"/>
      <c r="C14" s="15"/>
      <c r="D14" s="92">
        <f t="shared" si="0"/>
        <v>0.6875</v>
      </c>
      <c r="E14" s="93">
        <v>11</v>
      </c>
      <c r="F14" s="15"/>
      <c r="G14" s="15"/>
      <c r="H14" s="15"/>
      <c r="I14" s="15"/>
      <c r="J14" s="15"/>
      <c r="K14" s="15"/>
    </row>
    <row r="15" spans="1:11" hidden="1" x14ac:dyDescent="0.2">
      <c r="A15" s="15"/>
      <c r="B15" s="15"/>
      <c r="C15" s="15"/>
      <c r="D15" s="92">
        <f t="shared" si="0"/>
        <v>0.75</v>
      </c>
      <c r="E15" s="93">
        <v>12</v>
      </c>
      <c r="F15" s="15"/>
      <c r="G15" s="15"/>
      <c r="H15" s="15"/>
      <c r="I15" s="15"/>
      <c r="J15" s="15"/>
      <c r="K15" s="15"/>
    </row>
    <row r="16" spans="1:11" hidden="1" x14ac:dyDescent="0.2">
      <c r="A16" s="15"/>
      <c r="B16" s="15"/>
      <c r="C16" s="15"/>
      <c r="D16" s="92">
        <f t="shared" si="0"/>
        <v>0.8125</v>
      </c>
      <c r="E16" s="93">
        <v>13</v>
      </c>
      <c r="F16" s="15"/>
      <c r="G16" s="15"/>
      <c r="H16" s="15"/>
      <c r="I16" s="15"/>
      <c r="J16" s="15"/>
      <c r="K16" s="15"/>
    </row>
    <row r="17" spans="1:11" hidden="1" x14ac:dyDescent="0.2">
      <c r="A17" s="15"/>
      <c r="B17" s="15"/>
      <c r="C17" s="15"/>
      <c r="D17" s="92">
        <f t="shared" si="0"/>
        <v>0.875</v>
      </c>
      <c r="E17" s="93">
        <v>14</v>
      </c>
      <c r="F17" s="15"/>
      <c r="G17" s="15"/>
      <c r="H17" s="15"/>
      <c r="I17" s="15"/>
      <c r="J17" s="15"/>
      <c r="K17" s="15"/>
    </row>
    <row r="18" spans="1:11" hidden="1" x14ac:dyDescent="0.2">
      <c r="A18" s="15"/>
      <c r="B18" s="15"/>
      <c r="C18" s="15"/>
      <c r="D18" s="92">
        <f t="shared" si="0"/>
        <v>0.9375</v>
      </c>
      <c r="E18" s="93">
        <v>15</v>
      </c>
      <c r="F18" s="15"/>
      <c r="G18" s="15"/>
      <c r="H18" s="15"/>
      <c r="I18" s="15"/>
      <c r="J18" s="15"/>
      <c r="K18" s="15"/>
    </row>
    <row r="19" spans="1:11" hidden="1" x14ac:dyDescent="0.2">
      <c r="A19" s="15"/>
      <c r="B19" s="15"/>
      <c r="C19" s="15"/>
      <c r="D19" s="94">
        <f t="shared" si="0"/>
        <v>1</v>
      </c>
      <c r="E19" s="95">
        <v>16</v>
      </c>
      <c r="F19" s="15"/>
      <c r="G19" s="15"/>
      <c r="H19" s="15"/>
      <c r="I19" s="15"/>
      <c r="J19" s="15"/>
      <c r="K19" s="15"/>
    </row>
    <row r="20" spans="1:11" x14ac:dyDescent="0.2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</row>
    <row r="21" spans="1:11" x14ac:dyDescent="0.2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</row>
    <row r="22" spans="1:11" x14ac:dyDescent="0.2">
      <c r="A22" s="96" t="s">
        <v>75</v>
      </c>
      <c r="B22" s="15"/>
      <c r="C22" s="15"/>
      <c r="D22" s="15"/>
      <c r="E22" s="15"/>
      <c r="F22" s="18"/>
      <c r="G22" s="15"/>
      <c r="H22" s="15"/>
      <c r="I22" s="15"/>
      <c r="J22" s="15"/>
      <c r="K22" s="15"/>
    </row>
    <row r="23" spans="1:11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</row>
    <row r="24" spans="1:11" x14ac:dyDescent="0.2">
      <c r="A24" s="23" t="s">
        <v>3</v>
      </c>
      <c r="B24" s="24" t="s">
        <v>4</v>
      </c>
      <c r="C24" s="24" t="s">
        <v>62</v>
      </c>
      <c r="D24" s="24" t="s">
        <v>0</v>
      </c>
      <c r="E24" s="24" t="s">
        <v>1</v>
      </c>
      <c r="F24" s="5" t="s">
        <v>63</v>
      </c>
      <c r="G24" s="5" t="s">
        <v>62</v>
      </c>
      <c r="H24" s="4" t="s">
        <v>66</v>
      </c>
      <c r="I24" s="5" t="s">
        <v>39</v>
      </c>
      <c r="J24" s="4" t="s">
        <v>64</v>
      </c>
      <c r="K24" s="6" t="s">
        <v>65</v>
      </c>
    </row>
    <row r="25" spans="1:11" x14ac:dyDescent="0.2">
      <c r="A25" s="97">
        <v>36740</v>
      </c>
      <c r="B25" s="98">
        <v>0</v>
      </c>
      <c r="C25" s="18">
        <v>10.5</v>
      </c>
      <c r="D25" s="18" t="s">
        <v>10</v>
      </c>
      <c r="E25" s="18" t="s">
        <v>61</v>
      </c>
      <c r="F25" s="88">
        <v>1</v>
      </c>
      <c r="G25" s="88">
        <v>9</v>
      </c>
      <c r="H25" s="88">
        <v>7</v>
      </c>
      <c r="I25" s="13">
        <f>(F25-C25)*B25</f>
        <v>0</v>
      </c>
      <c r="J25" s="89">
        <f>G25/SUM(G25,H25)</f>
        <v>0.5625</v>
      </c>
      <c r="K25" s="89">
        <f>C25/16</f>
        <v>0.65625</v>
      </c>
    </row>
    <row r="26" spans="1:11" x14ac:dyDescent="0.2">
      <c r="A26" s="97">
        <v>36743</v>
      </c>
      <c r="B26" s="98">
        <v>0</v>
      </c>
      <c r="C26" s="18">
        <v>10.5</v>
      </c>
      <c r="D26" s="18" t="s">
        <v>10</v>
      </c>
      <c r="E26" s="18" t="s">
        <v>61</v>
      </c>
      <c r="F26" s="88">
        <v>1</v>
      </c>
      <c r="G26" s="88">
        <v>10</v>
      </c>
      <c r="H26" s="88">
        <v>6</v>
      </c>
      <c r="I26" s="13">
        <f>(F26-C26)*B26</f>
        <v>0</v>
      </c>
      <c r="J26" s="89">
        <f>G26/SUM(G26,H26)</f>
        <v>0.625</v>
      </c>
      <c r="K26" s="89">
        <f>C26/16</f>
        <v>0.65625</v>
      </c>
    </row>
    <row r="27" spans="1:11" x14ac:dyDescent="0.2">
      <c r="A27" s="97">
        <v>36743</v>
      </c>
      <c r="B27" s="98">
        <v>0</v>
      </c>
      <c r="C27" s="18">
        <v>10.5</v>
      </c>
      <c r="D27" s="18" t="s">
        <v>10</v>
      </c>
      <c r="E27" s="18" t="s">
        <v>61</v>
      </c>
      <c r="F27" s="88">
        <v>0</v>
      </c>
      <c r="G27" s="88">
        <v>6</v>
      </c>
      <c r="H27" s="88">
        <v>8</v>
      </c>
      <c r="I27" s="13">
        <f>(F27-C27)*B27</f>
        <v>0</v>
      </c>
      <c r="J27" s="89">
        <f>G27/SUM(G27,H27)</f>
        <v>0.42857142857142855</v>
      </c>
      <c r="K27" s="89">
        <f>C27/16</f>
        <v>0.65625</v>
      </c>
    </row>
    <row r="28" spans="1:11" x14ac:dyDescent="0.2">
      <c r="A28" s="97">
        <v>36743</v>
      </c>
      <c r="B28" s="98">
        <v>0</v>
      </c>
      <c r="C28" s="18">
        <v>10.5</v>
      </c>
      <c r="D28" s="18" t="s">
        <v>10</v>
      </c>
      <c r="E28" s="18" t="s">
        <v>61</v>
      </c>
      <c r="F28" s="88">
        <v>1</v>
      </c>
      <c r="G28" s="88">
        <v>7</v>
      </c>
      <c r="H28" s="88">
        <v>9</v>
      </c>
      <c r="I28" s="13">
        <f>(F28-C28)*B28</f>
        <v>0</v>
      </c>
      <c r="J28" s="89">
        <f>G28/SUM(G28,H28)</f>
        <v>0.4375</v>
      </c>
      <c r="K28" s="89">
        <f>C28/16</f>
        <v>0.65625</v>
      </c>
    </row>
    <row r="29" spans="1:11" x14ac:dyDescent="0.2">
      <c r="A29" s="97">
        <v>36766</v>
      </c>
      <c r="B29" s="98">
        <v>0</v>
      </c>
      <c r="C29" s="18">
        <v>10.5</v>
      </c>
      <c r="D29" s="18" t="s">
        <v>10</v>
      </c>
      <c r="E29" s="18" t="s">
        <v>61</v>
      </c>
      <c r="F29" s="88">
        <v>0</v>
      </c>
      <c r="G29" s="88">
        <v>6</v>
      </c>
      <c r="H29" s="88">
        <v>8</v>
      </c>
      <c r="I29" s="13">
        <f t="shared" ref="I29:I54" si="1">(F29-C29)*B29</f>
        <v>0</v>
      </c>
      <c r="J29" s="89">
        <f t="shared" ref="J29:J54" si="2">G29/SUM(G29,H29)</f>
        <v>0.42857142857142855</v>
      </c>
      <c r="K29" s="89">
        <f t="shared" ref="K29:K54" si="3">C29/16</f>
        <v>0.65625</v>
      </c>
    </row>
    <row r="30" spans="1:11" x14ac:dyDescent="0.2">
      <c r="A30" s="97">
        <v>36766</v>
      </c>
      <c r="B30" s="98">
        <v>0</v>
      </c>
      <c r="C30" s="18">
        <v>10.5</v>
      </c>
      <c r="D30" s="18" t="s">
        <v>10</v>
      </c>
      <c r="E30" s="18" t="s">
        <v>61</v>
      </c>
      <c r="F30" s="88">
        <v>1</v>
      </c>
      <c r="G30" s="88">
        <v>10</v>
      </c>
      <c r="H30" s="88">
        <v>6</v>
      </c>
      <c r="I30" s="13">
        <f t="shared" si="1"/>
        <v>0</v>
      </c>
      <c r="J30" s="89">
        <f t="shared" si="2"/>
        <v>0.625</v>
      </c>
      <c r="K30" s="89">
        <f t="shared" si="3"/>
        <v>0.65625</v>
      </c>
    </row>
    <row r="31" spans="1:11" x14ac:dyDescent="0.2">
      <c r="A31" s="97">
        <v>36766</v>
      </c>
      <c r="B31" s="98">
        <v>0</v>
      </c>
      <c r="C31" s="18">
        <v>10.5</v>
      </c>
      <c r="D31" s="18" t="s">
        <v>10</v>
      </c>
      <c r="E31" s="18" t="s">
        <v>61</v>
      </c>
      <c r="F31" s="88">
        <v>1</v>
      </c>
      <c r="G31" s="88">
        <v>9</v>
      </c>
      <c r="H31" s="88">
        <v>7</v>
      </c>
      <c r="I31" s="13">
        <f t="shared" si="1"/>
        <v>0</v>
      </c>
      <c r="J31" s="89">
        <f t="shared" si="2"/>
        <v>0.5625</v>
      </c>
      <c r="K31" s="89">
        <f t="shared" si="3"/>
        <v>0.65625</v>
      </c>
    </row>
    <row r="32" spans="1:11" x14ac:dyDescent="0.2">
      <c r="A32" s="97">
        <v>36783</v>
      </c>
      <c r="B32" s="98">
        <v>0</v>
      </c>
      <c r="C32" s="18">
        <v>10.5</v>
      </c>
      <c r="D32" s="18" t="s">
        <v>10</v>
      </c>
      <c r="E32" s="18" t="s">
        <v>61</v>
      </c>
      <c r="F32" s="88">
        <v>1</v>
      </c>
      <c r="G32" s="88">
        <v>10</v>
      </c>
      <c r="H32" s="88">
        <v>6</v>
      </c>
      <c r="I32" s="13">
        <f t="shared" si="1"/>
        <v>0</v>
      </c>
      <c r="J32" s="89">
        <f t="shared" si="2"/>
        <v>0.625</v>
      </c>
      <c r="K32" s="89">
        <f t="shared" si="3"/>
        <v>0.65625</v>
      </c>
    </row>
    <row r="33" spans="1:11" x14ac:dyDescent="0.2">
      <c r="A33" s="97">
        <v>36766</v>
      </c>
      <c r="B33" s="98">
        <v>0</v>
      </c>
      <c r="C33" s="18">
        <v>10.5</v>
      </c>
      <c r="D33" s="18" t="s">
        <v>10</v>
      </c>
      <c r="E33" s="18" t="s">
        <v>61</v>
      </c>
      <c r="F33" s="88">
        <f t="shared" ref="F33:F54" si="4">VLOOKUP(J33,$D$4:$E$19,2)</f>
        <v>16</v>
      </c>
      <c r="G33" s="88">
        <f>SUMIF(Position!$B$4:$B$21,WinsTrades!$D33,Position!$I$4:$I$21)+SUMIF(Position!$K$4:$K$20,WinsTrades!$D33,Position!$R$4:$R$20)</f>
        <v>1</v>
      </c>
      <c r="H33" s="88">
        <f>SUMIF(Position!$B$4:$B$21,WinsTrades!$D33,Position!$J$4:$J$21)+SUMIF(Position!$K$4:$K$20,WinsTrades!$D33,Position!$S$4:$S$20)</f>
        <v>0</v>
      </c>
      <c r="I33" s="13">
        <f t="shared" si="1"/>
        <v>0</v>
      </c>
      <c r="J33" s="89">
        <f t="shared" si="2"/>
        <v>1</v>
      </c>
      <c r="K33" s="89">
        <f t="shared" si="3"/>
        <v>0.65625</v>
      </c>
    </row>
    <row r="34" spans="1:11" x14ac:dyDescent="0.2">
      <c r="A34" s="97">
        <v>36766</v>
      </c>
      <c r="B34" s="98">
        <v>0</v>
      </c>
      <c r="C34" s="18">
        <v>10.5</v>
      </c>
      <c r="D34" s="18" t="s">
        <v>10</v>
      </c>
      <c r="E34" s="18" t="s">
        <v>61</v>
      </c>
      <c r="F34" s="88">
        <f t="shared" si="4"/>
        <v>16</v>
      </c>
      <c r="G34" s="88">
        <f>SUMIF(Position!$B$4:$B$21,WinsTrades!$D34,Position!$I$4:$I$21)+SUMIF(Position!$K$4:$K$20,WinsTrades!$D34,Position!$R$4:$R$20)</f>
        <v>1</v>
      </c>
      <c r="H34" s="88">
        <f>SUMIF(Position!$B$4:$B$21,WinsTrades!$D34,Position!$J$4:$J$21)+SUMIF(Position!$K$4:$K$20,WinsTrades!$D34,Position!$S$4:$S$20)</f>
        <v>0</v>
      </c>
      <c r="I34" s="13">
        <f t="shared" si="1"/>
        <v>0</v>
      </c>
      <c r="J34" s="89">
        <f t="shared" si="2"/>
        <v>1</v>
      </c>
      <c r="K34" s="89">
        <f t="shared" si="3"/>
        <v>0.65625</v>
      </c>
    </row>
    <row r="35" spans="1:11" x14ac:dyDescent="0.2">
      <c r="A35" s="97">
        <v>36766</v>
      </c>
      <c r="B35" s="98">
        <v>0</v>
      </c>
      <c r="C35" s="18">
        <v>10.5</v>
      </c>
      <c r="D35" s="18" t="s">
        <v>10</v>
      </c>
      <c r="E35" s="18" t="s">
        <v>61</v>
      </c>
      <c r="F35" s="88">
        <f t="shared" si="4"/>
        <v>16</v>
      </c>
      <c r="G35" s="88">
        <f>SUMIF(Position!$B$4:$B$21,WinsTrades!$D35,Position!$I$4:$I$21)+SUMIF(Position!$K$4:$K$20,WinsTrades!$D35,Position!$R$4:$R$20)</f>
        <v>1</v>
      </c>
      <c r="H35" s="88">
        <f>SUMIF(Position!$B$4:$B$21,WinsTrades!$D35,Position!$J$4:$J$21)+SUMIF(Position!$K$4:$K$20,WinsTrades!$D35,Position!$S$4:$S$20)</f>
        <v>0</v>
      </c>
      <c r="I35" s="13">
        <f t="shared" si="1"/>
        <v>0</v>
      </c>
      <c r="J35" s="89">
        <f t="shared" si="2"/>
        <v>1</v>
      </c>
      <c r="K35" s="89">
        <f t="shared" si="3"/>
        <v>0.65625</v>
      </c>
    </row>
    <row r="36" spans="1:11" x14ac:dyDescent="0.2">
      <c r="A36" s="97">
        <v>36766</v>
      </c>
      <c r="B36" s="98">
        <v>0</v>
      </c>
      <c r="C36" s="18">
        <v>10.5</v>
      </c>
      <c r="D36" s="18" t="s">
        <v>10</v>
      </c>
      <c r="E36" s="18" t="s">
        <v>61</v>
      </c>
      <c r="F36" s="88">
        <f t="shared" si="4"/>
        <v>16</v>
      </c>
      <c r="G36" s="88">
        <f>SUMIF(Position!$B$4:$B$21,WinsTrades!$D36,Position!$I$4:$I$21)+SUMIF(Position!$K$4:$K$20,WinsTrades!$D36,Position!$R$4:$R$20)</f>
        <v>1</v>
      </c>
      <c r="H36" s="88">
        <f>SUMIF(Position!$B$4:$B$21,WinsTrades!$D36,Position!$J$4:$J$21)+SUMIF(Position!$K$4:$K$20,WinsTrades!$D36,Position!$S$4:$S$20)</f>
        <v>0</v>
      </c>
      <c r="I36" s="13">
        <f t="shared" si="1"/>
        <v>0</v>
      </c>
      <c r="J36" s="89">
        <f t="shared" si="2"/>
        <v>1</v>
      </c>
      <c r="K36" s="89">
        <f t="shared" si="3"/>
        <v>0.65625</v>
      </c>
    </row>
    <row r="37" spans="1:11" x14ac:dyDescent="0.2">
      <c r="A37" s="97">
        <v>36766</v>
      </c>
      <c r="B37" s="98">
        <v>0</v>
      </c>
      <c r="C37" s="18">
        <v>10.5</v>
      </c>
      <c r="D37" s="18" t="s">
        <v>10</v>
      </c>
      <c r="E37" s="18" t="s">
        <v>61</v>
      </c>
      <c r="F37" s="88">
        <f t="shared" si="4"/>
        <v>16</v>
      </c>
      <c r="G37" s="88">
        <f>SUMIF(Position!$B$4:$B$21,WinsTrades!$D37,Position!$I$4:$I$21)+SUMIF(Position!$K$4:$K$20,WinsTrades!$D37,Position!$R$4:$R$20)</f>
        <v>1</v>
      </c>
      <c r="H37" s="88">
        <f>SUMIF(Position!$B$4:$B$21,WinsTrades!$D37,Position!$J$4:$J$21)+SUMIF(Position!$K$4:$K$20,WinsTrades!$D37,Position!$S$4:$S$20)</f>
        <v>0</v>
      </c>
      <c r="I37" s="13">
        <f t="shared" si="1"/>
        <v>0</v>
      </c>
      <c r="J37" s="89">
        <f t="shared" si="2"/>
        <v>1</v>
      </c>
      <c r="K37" s="89">
        <f t="shared" si="3"/>
        <v>0.65625</v>
      </c>
    </row>
    <row r="38" spans="1:11" x14ac:dyDescent="0.2">
      <c r="A38" s="97">
        <v>36766</v>
      </c>
      <c r="B38" s="98">
        <v>0</v>
      </c>
      <c r="C38" s="18">
        <v>10.5</v>
      </c>
      <c r="D38" s="18" t="s">
        <v>10</v>
      </c>
      <c r="E38" s="18" t="s">
        <v>61</v>
      </c>
      <c r="F38" s="88">
        <f t="shared" si="4"/>
        <v>16</v>
      </c>
      <c r="G38" s="88">
        <f>SUMIF(Position!$B$4:$B$21,WinsTrades!$D38,Position!$I$4:$I$21)+SUMIF(Position!$K$4:$K$20,WinsTrades!$D38,Position!$R$4:$R$20)</f>
        <v>1</v>
      </c>
      <c r="H38" s="88">
        <f>SUMIF(Position!$B$4:$B$21,WinsTrades!$D38,Position!$J$4:$J$21)+SUMIF(Position!$K$4:$K$20,WinsTrades!$D38,Position!$S$4:$S$20)</f>
        <v>0</v>
      </c>
      <c r="I38" s="13">
        <f t="shared" si="1"/>
        <v>0</v>
      </c>
      <c r="J38" s="89">
        <f t="shared" si="2"/>
        <v>1</v>
      </c>
      <c r="K38" s="89">
        <f t="shared" si="3"/>
        <v>0.65625</v>
      </c>
    </row>
    <row r="39" spans="1:11" x14ac:dyDescent="0.2">
      <c r="A39" s="97">
        <v>36766</v>
      </c>
      <c r="B39" s="98">
        <v>0</v>
      </c>
      <c r="C39" s="18">
        <v>10.5</v>
      </c>
      <c r="D39" s="18" t="s">
        <v>10</v>
      </c>
      <c r="E39" s="18" t="s">
        <v>61</v>
      </c>
      <c r="F39" s="88">
        <f t="shared" si="4"/>
        <v>16</v>
      </c>
      <c r="G39" s="88">
        <f>SUMIF(Position!$B$4:$B$21,WinsTrades!$D39,Position!$I$4:$I$21)+SUMIF(Position!$K$4:$K$20,WinsTrades!$D39,Position!$R$4:$R$20)</f>
        <v>1</v>
      </c>
      <c r="H39" s="88">
        <f>SUMIF(Position!$B$4:$B$21,WinsTrades!$D39,Position!$J$4:$J$21)+SUMIF(Position!$K$4:$K$20,WinsTrades!$D39,Position!$S$4:$S$20)</f>
        <v>0</v>
      </c>
      <c r="I39" s="13">
        <f t="shared" si="1"/>
        <v>0</v>
      </c>
      <c r="J39" s="89">
        <f t="shared" si="2"/>
        <v>1</v>
      </c>
      <c r="K39" s="89">
        <f t="shared" si="3"/>
        <v>0.65625</v>
      </c>
    </row>
    <row r="40" spans="1:11" x14ac:dyDescent="0.2">
      <c r="A40" s="97">
        <v>36766</v>
      </c>
      <c r="B40" s="98">
        <v>0</v>
      </c>
      <c r="C40" s="18">
        <v>10.5</v>
      </c>
      <c r="D40" s="18" t="s">
        <v>10</v>
      </c>
      <c r="E40" s="18" t="s">
        <v>61</v>
      </c>
      <c r="F40" s="88">
        <f t="shared" si="4"/>
        <v>16</v>
      </c>
      <c r="G40" s="88">
        <f>SUMIF(Position!$B$4:$B$21,WinsTrades!$D40,Position!$I$4:$I$21)+SUMIF(Position!$K$4:$K$20,WinsTrades!$D40,Position!$R$4:$R$20)</f>
        <v>1</v>
      </c>
      <c r="H40" s="88">
        <f>SUMIF(Position!$B$4:$B$21,WinsTrades!$D40,Position!$J$4:$J$21)+SUMIF(Position!$K$4:$K$20,WinsTrades!$D40,Position!$S$4:$S$20)</f>
        <v>0</v>
      </c>
      <c r="I40" s="13">
        <f t="shared" si="1"/>
        <v>0</v>
      </c>
      <c r="J40" s="89">
        <f t="shared" si="2"/>
        <v>1</v>
      </c>
      <c r="K40" s="89">
        <f t="shared" si="3"/>
        <v>0.65625</v>
      </c>
    </row>
    <row r="41" spans="1:11" x14ac:dyDescent="0.2">
      <c r="A41" s="97">
        <v>36766</v>
      </c>
      <c r="B41" s="98">
        <v>0</v>
      </c>
      <c r="C41" s="18">
        <v>10.5</v>
      </c>
      <c r="D41" s="18" t="s">
        <v>10</v>
      </c>
      <c r="E41" s="18" t="s">
        <v>61</v>
      </c>
      <c r="F41" s="88">
        <f t="shared" si="4"/>
        <v>16</v>
      </c>
      <c r="G41" s="88">
        <f>SUMIF(Position!$B$4:$B$21,WinsTrades!$D41,Position!$I$4:$I$21)+SUMIF(Position!$K$4:$K$20,WinsTrades!$D41,Position!$R$4:$R$20)</f>
        <v>1</v>
      </c>
      <c r="H41" s="88">
        <f>SUMIF(Position!$B$4:$B$21,WinsTrades!$D41,Position!$J$4:$J$21)+SUMIF(Position!$K$4:$K$20,WinsTrades!$D41,Position!$S$4:$S$20)</f>
        <v>0</v>
      </c>
      <c r="I41" s="13">
        <f t="shared" si="1"/>
        <v>0</v>
      </c>
      <c r="J41" s="89">
        <f t="shared" si="2"/>
        <v>1</v>
      </c>
      <c r="K41" s="89">
        <f t="shared" si="3"/>
        <v>0.65625</v>
      </c>
    </row>
    <row r="42" spans="1:11" x14ac:dyDescent="0.2">
      <c r="A42" s="97">
        <v>36766</v>
      </c>
      <c r="B42" s="98">
        <v>0</v>
      </c>
      <c r="C42" s="18">
        <v>10.5</v>
      </c>
      <c r="D42" s="18" t="s">
        <v>10</v>
      </c>
      <c r="E42" s="18" t="s">
        <v>61</v>
      </c>
      <c r="F42" s="88">
        <f t="shared" si="4"/>
        <v>16</v>
      </c>
      <c r="G42" s="88">
        <f>SUMIF(Position!$B$4:$B$21,WinsTrades!$D42,Position!$I$4:$I$21)+SUMIF(Position!$K$4:$K$20,WinsTrades!$D42,Position!$R$4:$R$20)</f>
        <v>1</v>
      </c>
      <c r="H42" s="88">
        <f>SUMIF(Position!$B$4:$B$21,WinsTrades!$D42,Position!$J$4:$J$21)+SUMIF(Position!$K$4:$K$20,WinsTrades!$D42,Position!$S$4:$S$20)</f>
        <v>0</v>
      </c>
      <c r="I42" s="13">
        <f t="shared" si="1"/>
        <v>0</v>
      </c>
      <c r="J42" s="89">
        <f t="shared" si="2"/>
        <v>1</v>
      </c>
      <c r="K42" s="89">
        <f t="shared" si="3"/>
        <v>0.65625</v>
      </c>
    </row>
    <row r="43" spans="1:11" x14ac:dyDescent="0.2">
      <c r="A43" s="97">
        <v>36766</v>
      </c>
      <c r="B43" s="98">
        <v>0</v>
      </c>
      <c r="C43" s="18">
        <v>10.5</v>
      </c>
      <c r="D43" s="18" t="s">
        <v>10</v>
      </c>
      <c r="E43" s="18" t="s">
        <v>61</v>
      </c>
      <c r="F43" s="88">
        <f t="shared" si="4"/>
        <v>16</v>
      </c>
      <c r="G43" s="88">
        <f>SUMIF(Position!$B$4:$B$21,WinsTrades!$D43,Position!$I$4:$I$21)+SUMIF(Position!$K$4:$K$20,WinsTrades!$D43,Position!$R$4:$R$20)</f>
        <v>1</v>
      </c>
      <c r="H43" s="88">
        <f>SUMIF(Position!$B$4:$B$21,WinsTrades!$D43,Position!$J$4:$J$21)+SUMIF(Position!$K$4:$K$20,WinsTrades!$D43,Position!$S$4:$S$20)</f>
        <v>0</v>
      </c>
      <c r="I43" s="13">
        <f t="shared" si="1"/>
        <v>0</v>
      </c>
      <c r="J43" s="89">
        <f t="shared" si="2"/>
        <v>1</v>
      </c>
      <c r="K43" s="89">
        <f t="shared" si="3"/>
        <v>0.65625</v>
      </c>
    </row>
    <row r="44" spans="1:11" x14ac:dyDescent="0.2">
      <c r="A44" s="97">
        <v>36766</v>
      </c>
      <c r="B44" s="98">
        <v>0</v>
      </c>
      <c r="C44" s="18">
        <v>10.5</v>
      </c>
      <c r="D44" s="18" t="s">
        <v>10</v>
      </c>
      <c r="E44" s="18" t="s">
        <v>61</v>
      </c>
      <c r="F44" s="88">
        <f t="shared" si="4"/>
        <v>16</v>
      </c>
      <c r="G44" s="88">
        <f>SUMIF(Position!$B$4:$B$21,WinsTrades!$D44,Position!$I$4:$I$21)+SUMIF(Position!$K$4:$K$20,WinsTrades!$D44,Position!$R$4:$R$20)</f>
        <v>1</v>
      </c>
      <c r="H44" s="88">
        <f>SUMIF(Position!$B$4:$B$21,WinsTrades!$D44,Position!$J$4:$J$21)+SUMIF(Position!$K$4:$K$20,WinsTrades!$D44,Position!$S$4:$S$20)</f>
        <v>0</v>
      </c>
      <c r="I44" s="13">
        <f t="shared" si="1"/>
        <v>0</v>
      </c>
      <c r="J44" s="89">
        <f t="shared" si="2"/>
        <v>1</v>
      </c>
      <c r="K44" s="89">
        <f t="shared" si="3"/>
        <v>0.65625</v>
      </c>
    </row>
    <row r="45" spans="1:11" x14ac:dyDescent="0.2">
      <c r="A45" s="97">
        <v>36743</v>
      </c>
      <c r="B45" s="98">
        <v>0</v>
      </c>
      <c r="C45" s="18">
        <v>10.5</v>
      </c>
      <c r="D45" s="18" t="s">
        <v>10</v>
      </c>
      <c r="E45" s="18" t="s">
        <v>61</v>
      </c>
      <c r="F45" s="88">
        <f t="shared" si="4"/>
        <v>16</v>
      </c>
      <c r="G45" s="88">
        <f>SUMIF(Position!$B$4:$B$21,WinsTrades!$D45,Position!$I$4:$I$21)+SUMIF(Position!$K$4:$K$20,WinsTrades!$D45,Position!$R$4:$R$20)</f>
        <v>1</v>
      </c>
      <c r="H45" s="88">
        <f>SUMIF(Position!$B$4:$B$21,WinsTrades!$D45,Position!$J$4:$J$21)+SUMIF(Position!$K$4:$K$20,WinsTrades!$D45,Position!$S$4:$S$20)</f>
        <v>0</v>
      </c>
      <c r="I45" s="13">
        <f t="shared" si="1"/>
        <v>0</v>
      </c>
      <c r="J45" s="89">
        <f t="shared" si="2"/>
        <v>1</v>
      </c>
      <c r="K45" s="89">
        <f t="shared" si="3"/>
        <v>0.65625</v>
      </c>
    </row>
    <row r="46" spans="1:11" x14ac:dyDescent="0.2">
      <c r="A46" s="97">
        <v>36743</v>
      </c>
      <c r="B46" s="98">
        <v>0</v>
      </c>
      <c r="C46" s="18">
        <v>10.5</v>
      </c>
      <c r="D46" s="18" t="s">
        <v>10</v>
      </c>
      <c r="E46" s="18" t="s">
        <v>61</v>
      </c>
      <c r="F46" s="88">
        <f t="shared" si="4"/>
        <v>16</v>
      </c>
      <c r="G46" s="88">
        <f>SUMIF(Position!$B$4:$B$21,WinsTrades!$D46,Position!$I$4:$I$21)+SUMIF(Position!$K$4:$K$20,WinsTrades!$D46,Position!$R$4:$R$20)</f>
        <v>1</v>
      </c>
      <c r="H46" s="88">
        <f>SUMIF(Position!$B$4:$B$21,WinsTrades!$D46,Position!$J$4:$J$21)+SUMIF(Position!$K$4:$K$20,WinsTrades!$D46,Position!$S$4:$S$20)</f>
        <v>0</v>
      </c>
      <c r="I46" s="13">
        <f t="shared" si="1"/>
        <v>0</v>
      </c>
      <c r="J46" s="89">
        <f t="shared" si="2"/>
        <v>1</v>
      </c>
      <c r="K46" s="89">
        <f t="shared" si="3"/>
        <v>0.65625</v>
      </c>
    </row>
    <row r="47" spans="1:11" x14ac:dyDescent="0.2">
      <c r="A47" s="97">
        <v>36743</v>
      </c>
      <c r="B47" s="98">
        <v>0</v>
      </c>
      <c r="C47" s="18">
        <v>10.5</v>
      </c>
      <c r="D47" s="18" t="s">
        <v>10</v>
      </c>
      <c r="E47" s="18" t="s">
        <v>61</v>
      </c>
      <c r="F47" s="88">
        <f t="shared" si="4"/>
        <v>16</v>
      </c>
      <c r="G47" s="88">
        <f>SUMIF(Position!$B$4:$B$21,WinsTrades!$D47,Position!$I$4:$I$21)+SUMIF(Position!$K$4:$K$20,WinsTrades!$D47,Position!$R$4:$R$20)</f>
        <v>1</v>
      </c>
      <c r="H47" s="88">
        <f>SUMIF(Position!$B$4:$B$21,WinsTrades!$D47,Position!$J$4:$J$21)+SUMIF(Position!$K$4:$K$20,WinsTrades!$D47,Position!$S$4:$S$20)</f>
        <v>0</v>
      </c>
      <c r="I47" s="13">
        <f t="shared" si="1"/>
        <v>0</v>
      </c>
      <c r="J47" s="89">
        <f t="shared" si="2"/>
        <v>1</v>
      </c>
      <c r="K47" s="89">
        <f t="shared" si="3"/>
        <v>0.65625</v>
      </c>
    </row>
    <row r="48" spans="1:11" x14ac:dyDescent="0.2">
      <c r="A48" s="97">
        <v>36743</v>
      </c>
      <c r="B48" s="98">
        <v>0</v>
      </c>
      <c r="C48" s="18">
        <v>10.5</v>
      </c>
      <c r="D48" s="18" t="s">
        <v>10</v>
      </c>
      <c r="E48" s="18" t="s">
        <v>61</v>
      </c>
      <c r="F48" s="88">
        <f t="shared" si="4"/>
        <v>16</v>
      </c>
      <c r="G48" s="88">
        <f>SUMIF(Position!$B$4:$B$21,WinsTrades!$D48,Position!$I$4:$I$21)+SUMIF(Position!$K$4:$K$20,WinsTrades!$D48,Position!$R$4:$R$20)</f>
        <v>1</v>
      </c>
      <c r="H48" s="88">
        <f>SUMIF(Position!$B$4:$B$21,WinsTrades!$D48,Position!$J$4:$J$21)+SUMIF(Position!$K$4:$K$20,WinsTrades!$D48,Position!$S$4:$S$20)</f>
        <v>0</v>
      </c>
      <c r="I48" s="13">
        <f t="shared" si="1"/>
        <v>0</v>
      </c>
      <c r="J48" s="89">
        <f t="shared" si="2"/>
        <v>1</v>
      </c>
      <c r="K48" s="89">
        <f t="shared" si="3"/>
        <v>0.65625</v>
      </c>
    </row>
    <row r="49" spans="1:11" x14ac:dyDescent="0.2">
      <c r="A49" s="97">
        <v>36743</v>
      </c>
      <c r="B49" s="98">
        <v>0</v>
      </c>
      <c r="C49" s="18">
        <v>10.5</v>
      </c>
      <c r="D49" s="18" t="s">
        <v>10</v>
      </c>
      <c r="E49" s="18" t="s">
        <v>61</v>
      </c>
      <c r="F49" s="88">
        <f t="shared" si="4"/>
        <v>16</v>
      </c>
      <c r="G49" s="88">
        <f>SUMIF(Position!$B$4:$B$21,WinsTrades!$D49,Position!$I$4:$I$21)+SUMIF(Position!$K$4:$K$20,WinsTrades!$D49,Position!$R$4:$R$20)</f>
        <v>1</v>
      </c>
      <c r="H49" s="88">
        <f>SUMIF(Position!$B$4:$B$21,WinsTrades!$D49,Position!$J$4:$J$21)+SUMIF(Position!$K$4:$K$20,WinsTrades!$D49,Position!$S$4:$S$20)</f>
        <v>0</v>
      </c>
      <c r="I49" s="13">
        <f t="shared" si="1"/>
        <v>0</v>
      </c>
      <c r="J49" s="89">
        <f t="shared" si="2"/>
        <v>1</v>
      </c>
      <c r="K49" s="89">
        <f t="shared" si="3"/>
        <v>0.65625</v>
      </c>
    </row>
    <row r="50" spans="1:11" x14ac:dyDescent="0.2">
      <c r="A50" s="97">
        <v>36743</v>
      </c>
      <c r="B50" s="98">
        <v>0</v>
      </c>
      <c r="C50" s="18">
        <v>10.5</v>
      </c>
      <c r="D50" s="18" t="s">
        <v>10</v>
      </c>
      <c r="E50" s="18" t="s">
        <v>61</v>
      </c>
      <c r="F50" s="88">
        <f t="shared" si="4"/>
        <v>16</v>
      </c>
      <c r="G50" s="88">
        <f>SUMIF(Position!$B$4:$B$21,WinsTrades!$D50,Position!$I$4:$I$21)+SUMIF(Position!$K$4:$K$20,WinsTrades!$D50,Position!$R$4:$R$20)</f>
        <v>1</v>
      </c>
      <c r="H50" s="88">
        <f>SUMIF(Position!$B$4:$B$21,WinsTrades!$D50,Position!$J$4:$J$21)+SUMIF(Position!$K$4:$K$20,WinsTrades!$D50,Position!$S$4:$S$20)</f>
        <v>0</v>
      </c>
      <c r="I50" s="13">
        <f t="shared" si="1"/>
        <v>0</v>
      </c>
      <c r="J50" s="89">
        <f t="shared" si="2"/>
        <v>1</v>
      </c>
      <c r="K50" s="89">
        <f t="shared" si="3"/>
        <v>0.65625</v>
      </c>
    </row>
    <row r="51" spans="1:11" x14ac:dyDescent="0.2">
      <c r="A51" s="97">
        <v>36743</v>
      </c>
      <c r="B51" s="98">
        <v>0</v>
      </c>
      <c r="C51" s="18">
        <v>10.5</v>
      </c>
      <c r="D51" s="18" t="s">
        <v>10</v>
      </c>
      <c r="E51" s="18" t="s">
        <v>61</v>
      </c>
      <c r="F51" s="88">
        <f t="shared" si="4"/>
        <v>16</v>
      </c>
      <c r="G51" s="88">
        <f>SUMIF(Position!$B$4:$B$21,WinsTrades!$D51,Position!$I$4:$I$21)+SUMIF(Position!$K$4:$K$20,WinsTrades!$D51,Position!$R$4:$R$20)</f>
        <v>1</v>
      </c>
      <c r="H51" s="88">
        <f>SUMIF(Position!$B$4:$B$21,WinsTrades!$D51,Position!$J$4:$J$21)+SUMIF(Position!$K$4:$K$20,WinsTrades!$D51,Position!$S$4:$S$20)</f>
        <v>0</v>
      </c>
      <c r="I51" s="13">
        <f t="shared" si="1"/>
        <v>0</v>
      </c>
      <c r="J51" s="89">
        <f t="shared" si="2"/>
        <v>1</v>
      </c>
      <c r="K51" s="89">
        <f t="shared" si="3"/>
        <v>0.65625</v>
      </c>
    </row>
    <row r="52" spans="1:11" x14ac:dyDescent="0.2">
      <c r="A52" s="97">
        <v>36743</v>
      </c>
      <c r="B52" s="98">
        <v>0</v>
      </c>
      <c r="C52" s="18">
        <v>10.5</v>
      </c>
      <c r="D52" s="18" t="s">
        <v>10</v>
      </c>
      <c r="E52" s="18" t="s">
        <v>61</v>
      </c>
      <c r="F52" s="88">
        <f t="shared" si="4"/>
        <v>16</v>
      </c>
      <c r="G52" s="88">
        <f>SUMIF(Position!$B$4:$B$21,WinsTrades!$D52,Position!$I$4:$I$21)+SUMIF(Position!$K$4:$K$20,WinsTrades!$D52,Position!$R$4:$R$20)</f>
        <v>1</v>
      </c>
      <c r="H52" s="88">
        <f>SUMIF(Position!$B$4:$B$21,WinsTrades!$D52,Position!$J$4:$J$21)+SUMIF(Position!$K$4:$K$20,WinsTrades!$D52,Position!$S$4:$S$20)</f>
        <v>0</v>
      </c>
      <c r="I52" s="13">
        <f t="shared" si="1"/>
        <v>0</v>
      </c>
      <c r="J52" s="89">
        <f t="shared" si="2"/>
        <v>1</v>
      </c>
      <c r="K52" s="89">
        <f t="shared" si="3"/>
        <v>0.65625</v>
      </c>
    </row>
    <row r="53" spans="1:11" x14ac:dyDescent="0.2">
      <c r="A53" s="97">
        <v>36743</v>
      </c>
      <c r="B53" s="98">
        <v>0</v>
      </c>
      <c r="C53" s="18">
        <v>10.5</v>
      </c>
      <c r="D53" s="18" t="s">
        <v>10</v>
      </c>
      <c r="E53" s="18" t="s">
        <v>61</v>
      </c>
      <c r="F53" s="88">
        <f t="shared" si="4"/>
        <v>16</v>
      </c>
      <c r="G53" s="88">
        <f>SUMIF(Position!$B$4:$B$21,WinsTrades!$D53,Position!$I$4:$I$21)+SUMIF(Position!$K$4:$K$20,WinsTrades!$D53,Position!$R$4:$R$20)</f>
        <v>1</v>
      </c>
      <c r="H53" s="88">
        <f>SUMIF(Position!$B$4:$B$21,WinsTrades!$D53,Position!$J$4:$J$21)+SUMIF(Position!$K$4:$K$20,WinsTrades!$D53,Position!$S$4:$S$20)</f>
        <v>0</v>
      </c>
      <c r="I53" s="13">
        <f t="shared" si="1"/>
        <v>0</v>
      </c>
      <c r="J53" s="89">
        <f t="shared" si="2"/>
        <v>1</v>
      </c>
      <c r="K53" s="89">
        <f t="shared" si="3"/>
        <v>0.65625</v>
      </c>
    </row>
    <row r="54" spans="1:11" x14ac:dyDescent="0.2">
      <c r="A54" s="97">
        <v>36743</v>
      </c>
      <c r="B54" s="98">
        <v>0</v>
      </c>
      <c r="C54" s="18">
        <v>10.5</v>
      </c>
      <c r="D54" s="18" t="s">
        <v>10</v>
      </c>
      <c r="E54" s="18" t="s">
        <v>61</v>
      </c>
      <c r="F54" s="88">
        <f t="shared" si="4"/>
        <v>16</v>
      </c>
      <c r="G54" s="88">
        <f>SUMIF(Position!$B$4:$B$21,WinsTrades!$D54,Position!$I$4:$I$21)+SUMIF(Position!$K$4:$K$20,WinsTrades!$D54,Position!$R$4:$R$20)</f>
        <v>1</v>
      </c>
      <c r="H54" s="88">
        <f>SUMIF(Position!$B$4:$B$21,WinsTrades!$D54,Position!$J$4:$J$21)+SUMIF(Position!$K$4:$K$20,WinsTrades!$D54,Position!$S$4:$S$20)</f>
        <v>0</v>
      </c>
      <c r="I54" s="13">
        <f t="shared" si="1"/>
        <v>0</v>
      </c>
      <c r="J54" s="89">
        <f t="shared" si="2"/>
        <v>1</v>
      </c>
      <c r="K54" s="89">
        <f t="shared" si="3"/>
        <v>0.65625</v>
      </c>
    </row>
    <row r="55" spans="1:11" x14ac:dyDescent="0.2">
      <c r="A55" s="97">
        <v>36526</v>
      </c>
      <c r="B55" s="98">
        <v>0</v>
      </c>
      <c r="C55" s="18">
        <v>10.5</v>
      </c>
      <c r="D55" s="18" t="s">
        <v>10</v>
      </c>
      <c r="E55" s="18" t="s">
        <v>61</v>
      </c>
      <c r="F55" s="88">
        <f t="shared" ref="F55:F118" si="5">VLOOKUP(J55,$D$4:$E$19,2)</f>
        <v>16</v>
      </c>
      <c r="G55" s="88">
        <f>SUMIF(Position!$B$4:$B$21,WinsTrades!$D55,Position!$I$4:$I$21)+SUMIF(Position!$K$4:$K$20,WinsTrades!$D55,Position!$R$4:$R$20)</f>
        <v>1</v>
      </c>
      <c r="H55" s="88">
        <f>SUMIF(Position!$B$4:$B$21,WinsTrades!$D55,Position!$J$4:$J$21)+SUMIF(Position!$K$4:$K$20,WinsTrades!$D55,Position!$S$4:$S$20)</f>
        <v>0</v>
      </c>
      <c r="I55" s="13">
        <f t="shared" ref="I55:I118" si="6">(F55-C55)*B55</f>
        <v>0</v>
      </c>
      <c r="J55" s="89">
        <f t="shared" ref="J55:J118" si="7">G55/SUM(G55,H55)</f>
        <v>1</v>
      </c>
      <c r="K55" s="89">
        <f t="shared" ref="K55:K118" si="8">C55/16</f>
        <v>0.65625</v>
      </c>
    </row>
    <row r="56" spans="1:11" x14ac:dyDescent="0.2">
      <c r="A56" s="97">
        <v>36526</v>
      </c>
      <c r="B56" s="98">
        <v>0</v>
      </c>
      <c r="C56" s="18">
        <v>10.5</v>
      </c>
      <c r="D56" s="18" t="s">
        <v>10</v>
      </c>
      <c r="E56" s="18" t="s">
        <v>61</v>
      </c>
      <c r="F56" s="88">
        <f t="shared" si="5"/>
        <v>16</v>
      </c>
      <c r="G56" s="88">
        <f>SUMIF(Position!$B$4:$B$21,WinsTrades!$D56,Position!$I$4:$I$21)+SUMIF(Position!$K$4:$K$20,WinsTrades!$D56,Position!$R$4:$R$20)</f>
        <v>1</v>
      </c>
      <c r="H56" s="88">
        <f>SUMIF(Position!$B$4:$B$21,WinsTrades!$D56,Position!$J$4:$J$21)+SUMIF(Position!$K$4:$K$20,WinsTrades!$D56,Position!$S$4:$S$20)</f>
        <v>0</v>
      </c>
      <c r="I56" s="13">
        <f t="shared" si="6"/>
        <v>0</v>
      </c>
      <c r="J56" s="89">
        <f t="shared" si="7"/>
        <v>1</v>
      </c>
      <c r="K56" s="89">
        <f t="shared" si="8"/>
        <v>0.65625</v>
      </c>
    </row>
    <row r="57" spans="1:11" x14ac:dyDescent="0.2">
      <c r="A57" s="97">
        <v>36526</v>
      </c>
      <c r="B57" s="98">
        <v>0</v>
      </c>
      <c r="C57" s="18">
        <v>10.5</v>
      </c>
      <c r="D57" s="18" t="s">
        <v>10</v>
      </c>
      <c r="E57" s="18" t="s">
        <v>61</v>
      </c>
      <c r="F57" s="88">
        <f t="shared" si="5"/>
        <v>16</v>
      </c>
      <c r="G57" s="88">
        <f>SUMIF(Position!$B$4:$B$21,WinsTrades!$D57,Position!$I$4:$I$21)+SUMIF(Position!$K$4:$K$20,WinsTrades!$D57,Position!$R$4:$R$20)</f>
        <v>1</v>
      </c>
      <c r="H57" s="88">
        <f>SUMIF(Position!$B$4:$B$21,WinsTrades!$D57,Position!$J$4:$J$21)+SUMIF(Position!$K$4:$K$20,WinsTrades!$D57,Position!$S$4:$S$20)</f>
        <v>0</v>
      </c>
      <c r="I57" s="13">
        <f t="shared" si="6"/>
        <v>0</v>
      </c>
      <c r="J57" s="89">
        <f t="shared" si="7"/>
        <v>1</v>
      </c>
      <c r="K57" s="89">
        <f t="shared" si="8"/>
        <v>0.65625</v>
      </c>
    </row>
    <row r="58" spans="1:11" x14ac:dyDescent="0.2">
      <c r="A58" s="97">
        <v>36526</v>
      </c>
      <c r="B58" s="98">
        <v>0</v>
      </c>
      <c r="C58" s="18">
        <v>10.5</v>
      </c>
      <c r="D58" s="18" t="s">
        <v>10</v>
      </c>
      <c r="E58" s="18" t="s">
        <v>61</v>
      </c>
      <c r="F58" s="88">
        <f t="shared" si="5"/>
        <v>16</v>
      </c>
      <c r="G58" s="88">
        <f>SUMIF(Position!$B$4:$B$21,WinsTrades!$D58,Position!$I$4:$I$21)+SUMIF(Position!$K$4:$K$20,WinsTrades!$D58,Position!$R$4:$R$20)</f>
        <v>1</v>
      </c>
      <c r="H58" s="88">
        <f>SUMIF(Position!$B$4:$B$21,WinsTrades!$D58,Position!$J$4:$J$21)+SUMIF(Position!$K$4:$K$20,WinsTrades!$D58,Position!$S$4:$S$20)</f>
        <v>0</v>
      </c>
      <c r="I58" s="13">
        <f t="shared" si="6"/>
        <v>0</v>
      </c>
      <c r="J58" s="89">
        <f t="shared" si="7"/>
        <v>1</v>
      </c>
      <c r="K58" s="89">
        <f t="shared" si="8"/>
        <v>0.65625</v>
      </c>
    </row>
    <row r="59" spans="1:11" x14ac:dyDescent="0.2">
      <c r="A59" s="97">
        <v>36526</v>
      </c>
      <c r="B59" s="98">
        <v>0</v>
      </c>
      <c r="C59" s="18">
        <v>10.5</v>
      </c>
      <c r="D59" s="18" t="s">
        <v>10</v>
      </c>
      <c r="E59" s="18" t="s">
        <v>61</v>
      </c>
      <c r="F59" s="88">
        <f t="shared" si="5"/>
        <v>16</v>
      </c>
      <c r="G59" s="88">
        <f>SUMIF(Position!$B$4:$B$21,WinsTrades!$D59,Position!$I$4:$I$21)+SUMIF(Position!$K$4:$K$20,WinsTrades!$D59,Position!$R$4:$R$20)</f>
        <v>1</v>
      </c>
      <c r="H59" s="88">
        <f>SUMIF(Position!$B$4:$B$21,WinsTrades!$D59,Position!$J$4:$J$21)+SUMIF(Position!$K$4:$K$20,WinsTrades!$D59,Position!$S$4:$S$20)</f>
        <v>0</v>
      </c>
      <c r="I59" s="13">
        <f t="shared" si="6"/>
        <v>0</v>
      </c>
      <c r="J59" s="89">
        <f t="shared" si="7"/>
        <v>1</v>
      </c>
      <c r="K59" s="89">
        <f t="shared" si="8"/>
        <v>0.65625</v>
      </c>
    </row>
    <row r="60" spans="1:11" x14ac:dyDescent="0.2">
      <c r="A60" s="97">
        <v>36526</v>
      </c>
      <c r="B60" s="98">
        <v>0</v>
      </c>
      <c r="C60" s="18">
        <v>10.5</v>
      </c>
      <c r="D60" s="18" t="s">
        <v>10</v>
      </c>
      <c r="E60" s="18" t="s">
        <v>61</v>
      </c>
      <c r="F60" s="88">
        <f t="shared" si="5"/>
        <v>16</v>
      </c>
      <c r="G60" s="88">
        <f>SUMIF(Position!$B$4:$B$21,WinsTrades!$D60,Position!$I$4:$I$21)+SUMIF(Position!$K$4:$K$20,WinsTrades!$D60,Position!$R$4:$R$20)</f>
        <v>1</v>
      </c>
      <c r="H60" s="88">
        <f>SUMIF(Position!$B$4:$B$21,WinsTrades!$D60,Position!$J$4:$J$21)+SUMIF(Position!$K$4:$K$20,WinsTrades!$D60,Position!$S$4:$S$20)</f>
        <v>0</v>
      </c>
      <c r="I60" s="13">
        <f t="shared" si="6"/>
        <v>0</v>
      </c>
      <c r="J60" s="89">
        <f t="shared" si="7"/>
        <v>1</v>
      </c>
      <c r="K60" s="89">
        <f t="shared" si="8"/>
        <v>0.65625</v>
      </c>
    </row>
    <row r="61" spans="1:11" x14ac:dyDescent="0.2">
      <c r="A61" s="97">
        <v>36526</v>
      </c>
      <c r="B61" s="98">
        <v>0</v>
      </c>
      <c r="C61" s="18">
        <v>10.5</v>
      </c>
      <c r="D61" s="18" t="s">
        <v>10</v>
      </c>
      <c r="E61" s="18" t="s">
        <v>61</v>
      </c>
      <c r="F61" s="88">
        <f t="shared" si="5"/>
        <v>16</v>
      </c>
      <c r="G61" s="88">
        <f>SUMIF(Position!$B$4:$B$21,WinsTrades!$D61,Position!$I$4:$I$21)+SUMIF(Position!$K$4:$K$20,WinsTrades!$D61,Position!$R$4:$R$20)</f>
        <v>1</v>
      </c>
      <c r="H61" s="88">
        <f>SUMIF(Position!$B$4:$B$21,WinsTrades!$D61,Position!$J$4:$J$21)+SUMIF(Position!$K$4:$K$20,WinsTrades!$D61,Position!$S$4:$S$20)</f>
        <v>0</v>
      </c>
      <c r="I61" s="13">
        <f t="shared" si="6"/>
        <v>0</v>
      </c>
      <c r="J61" s="89">
        <f t="shared" si="7"/>
        <v>1</v>
      </c>
      <c r="K61" s="89">
        <f t="shared" si="8"/>
        <v>0.65625</v>
      </c>
    </row>
    <row r="62" spans="1:11" x14ac:dyDescent="0.2">
      <c r="A62" s="97">
        <v>36526</v>
      </c>
      <c r="B62" s="98">
        <v>0</v>
      </c>
      <c r="C62" s="18">
        <v>10.5</v>
      </c>
      <c r="D62" s="18" t="s">
        <v>10</v>
      </c>
      <c r="E62" s="18" t="s">
        <v>61</v>
      </c>
      <c r="F62" s="88">
        <f t="shared" si="5"/>
        <v>16</v>
      </c>
      <c r="G62" s="88">
        <f>SUMIF(Position!$B$4:$B$21,WinsTrades!$D62,Position!$I$4:$I$21)+SUMIF(Position!$K$4:$K$20,WinsTrades!$D62,Position!$R$4:$R$20)</f>
        <v>1</v>
      </c>
      <c r="H62" s="88">
        <f>SUMIF(Position!$B$4:$B$21,WinsTrades!$D62,Position!$J$4:$J$21)+SUMIF(Position!$K$4:$K$20,WinsTrades!$D62,Position!$S$4:$S$20)</f>
        <v>0</v>
      </c>
      <c r="I62" s="13">
        <f t="shared" si="6"/>
        <v>0</v>
      </c>
      <c r="J62" s="89">
        <f t="shared" si="7"/>
        <v>1</v>
      </c>
      <c r="K62" s="89">
        <f t="shared" si="8"/>
        <v>0.65625</v>
      </c>
    </row>
    <row r="63" spans="1:11" x14ac:dyDescent="0.2">
      <c r="A63" s="97">
        <v>36526</v>
      </c>
      <c r="B63" s="98">
        <v>0</v>
      </c>
      <c r="C63" s="18">
        <v>10.5</v>
      </c>
      <c r="D63" s="18" t="s">
        <v>10</v>
      </c>
      <c r="E63" s="18" t="s">
        <v>61</v>
      </c>
      <c r="F63" s="88">
        <f t="shared" si="5"/>
        <v>16</v>
      </c>
      <c r="G63" s="88">
        <f>SUMIF(Position!$B$4:$B$21,WinsTrades!$D63,Position!$I$4:$I$21)+SUMIF(Position!$K$4:$K$20,WinsTrades!$D63,Position!$R$4:$R$20)</f>
        <v>1</v>
      </c>
      <c r="H63" s="88">
        <f>SUMIF(Position!$B$4:$B$21,WinsTrades!$D63,Position!$J$4:$J$21)+SUMIF(Position!$K$4:$K$20,WinsTrades!$D63,Position!$S$4:$S$20)</f>
        <v>0</v>
      </c>
      <c r="I63" s="13">
        <f t="shared" si="6"/>
        <v>0</v>
      </c>
      <c r="J63" s="89">
        <f t="shared" si="7"/>
        <v>1</v>
      </c>
      <c r="K63" s="89">
        <f t="shared" si="8"/>
        <v>0.65625</v>
      </c>
    </row>
    <row r="64" spans="1:11" x14ac:dyDescent="0.2">
      <c r="A64" s="97">
        <v>36526</v>
      </c>
      <c r="B64" s="98">
        <v>0</v>
      </c>
      <c r="C64" s="18">
        <v>10.5</v>
      </c>
      <c r="D64" s="18" t="s">
        <v>10</v>
      </c>
      <c r="E64" s="18" t="s">
        <v>61</v>
      </c>
      <c r="F64" s="88">
        <f t="shared" si="5"/>
        <v>16</v>
      </c>
      <c r="G64" s="88">
        <f>SUMIF(Position!$B$4:$B$21,WinsTrades!$D64,Position!$I$4:$I$21)+SUMIF(Position!$K$4:$K$20,WinsTrades!$D64,Position!$R$4:$R$20)</f>
        <v>1</v>
      </c>
      <c r="H64" s="88">
        <f>SUMIF(Position!$B$4:$B$21,WinsTrades!$D64,Position!$J$4:$J$21)+SUMIF(Position!$K$4:$K$20,WinsTrades!$D64,Position!$S$4:$S$20)</f>
        <v>0</v>
      </c>
      <c r="I64" s="13">
        <f t="shared" si="6"/>
        <v>0</v>
      </c>
      <c r="J64" s="89">
        <f t="shared" si="7"/>
        <v>1</v>
      </c>
      <c r="K64" s="89">
        <f t="shared" si="8"/>
        <v>0.65625</v>
      </c>
    </row>
    <row r="65" spans="1:11" x14ac:dyDescent="0.2">
      <c r="A65" s="97">
        <v>36526</v>
      </c>
      <c r="B65" s="98">
        <v>0</v>
      </c>
      <c r="C65" s="18">
        <v>10.5</v>
      </c>
      <c r="D65" s="18" t="s">
        <v>10</v>
      </c>
      <c r="E65" s="18" t="s">
        <v>61</v>
      </c>
      <c r="F65" s="88">
        <f t="shared" si="5"/>
        <v>16</v>
      </c>
      <c r="G65" s="88">
        <f>SUMIF(Position!$B$4:$B$21,WinsTrades!$D65,Position!$I$4:$I$21)+SUMIF(Position!$K$4:$K$20,WinsTrades!$D65,Position!$R$4:$R$20)</f>
        <v>1</v>
      </c>
      <c r="H65" s="88">
        <f>SUMIF(Position!$B$4:$B$21,WinsTrades!$D65,Position!$J$4:$J$21)+SUMIF(Position!$K$4:$K$20,WinsTrades!$D65,Position!$S$4:$S$20)</f>
        <v>0</v>
      </c>
      <c r="I65" s="13">
        <f t="shared" si="6"/>
        <v>0</v>
      </c>
      <c r="J65" s="89">
        <f t="shared" si="7"/>
        <v>1</v>
      </c>
      <c r="K65" s="89">
        <f t="shared" si="8"/>
        <v>0.65625</v>
      </c>
    </row>
    <row r="66" spans="1:11" x14ac:dyDescent="0.2">
      <c r="A66" s="97">
        <v>36526</v>
      </c>
      <c r="B66" s="98">
        <v>0</v>
      </c>
      <c r="C66" s="18">
        <v>10.5</v>
      </c>
      <c r="D66" s="18" t="s">
        <v>10</v>
      </c>
      <c r="E66" s="18" t="s">
        <v>61</v>
      </c>
      <c r="F66" s="88">
        <f t="shared" si="5"/>
        <v>16</v>
      </c>
      <c r="G66" s="88">
        <f>SUMIF(Position!$B$4:$B$21,WinsTrades!$D66,Position!$I$4:$I$21)+SUMIF(Position!$K$4:$K$20,WinsTrades!$D66,Position!$R$4:$R$20)</f>
        <v>1</v>
      </c>
      <c r="H66" s="88">
        <f>SUMIF(Position!$B$4:$B$21,WinsTrades!$D66,Position!$J$4:$J$21)+SUMIF(Position!$K$4:$K$20,WinsTrades!$D66,Position!$S$4:$S$20)</f>
        <v>0</v>
      </c>
      <c r="I66" s="13">
        <f t="shared" si="6"/>
        <v>0</v>
      </c>
      <c r="J66" s="89">
        <f t="shared" si="7"/>
        <v>1</v>
      </c>
      <c r="K66" s="89">
        <f t="shared" si="8"/>
        <v>0.65625</v>
      </c>
    </row>
    <row r="67" spans="1:11" x14ac:dyDescent="0.2">
      <c r="A67" s="97">
        <v>36526</v>
      </c>
      <c r="B67" s="98">
        <v>0</v>
      </c>
      <c r="C67" s="18">
        <v>10.5</v>
      </c>
      <c r="D67" s="18" t="s">
        <v>10</v>
      </c>
      <c r="E67" s="18" t="s">
        <v>61</v>
      </c>
      <c r="F67" s="88">
        <f t="shared" si="5"/>
        <v>16</v>
      </c>
      <c r="G67" s="88">
        <f>SUMIF(Position!$B$4:$B$21,WinsTrades!$D67,Position!$I$4:$I$21)+SUMIF(Position!$K$4:$K$20,WinsTrades!$D67,Position!$R$4:$R$20)</f>
        <v>1</v>
      </c>
      <c r="H67" s="88">
        <f>SUMIF(Position!$B$4:$B$21,WinsTrades!$D67,Position!$J$4:$J$21)+SUMIF(Position!$K$4:$K$20,WinsTrades!$D67,Position!$S$4:$S$20)</f>
        <v>0</v>
      </c>
      <c r="I67" s="13">
        <f t="shared" si="6"/>
        <v>0</v>
      </c>
      <c r="J67" s="89">
        <f t="shared" si="7"/>
        <v>1</v>
      </c>
      <c r="K67" s="89">
        <f t="shared" si="8"/>
        <v>0.65625</v>
      </c>
    </row>
    <row r="68" spans="1:11" x14ac:dyDescent="0.2">
      <c r="A68" s="97">
        <v>36526</v>
      </c>
      <c r="B68" s="98">
        <v>0</v>
      </c>
      <c r="C68" s="18">
        <v>10.5</v>
      </c>
      <c r="D68" s="18" t="s">
        <v>10</v>
      </c>
      <c r="E68" s="18" t="s">
        <v>61</v>
      </c>
      <c r="F68" s="88">
        <f t="shared" si="5"/>
        <v>16</v>
      </c>
      <c r="G68" s="88">
        <f>SUMIF(Position!$B$4:$B$21,WinsTrades!$D68,Position!$I$4:$I$21)+SUMIF(Position!$K$4:$K$20,WinsTrades!$D68,Position!$R$4:$R$20)</f>
        <v>1</v>
      </c>
      <c r="H68" s="88">
        <f>SUMIF(Position!$B$4:$B$21,WinsTrades!$D68,Position!$J$4:$J$21)+SUMIF(Position!$K$4:$K$20,WinsTrades!$D68,Position!$S$4:$S$20)</f>
        <v>0</v>
      </c>
      <c r="I68" s="13">
        <f t="shared" si="6"/>
        <v>0</v>
      </c>
      <c r="J68" s="89">
        <f t="shared" si="7"/>
        <v>1</v>
      </c>
      <c r="K68" s="89">
        <f t="shared" si="8"/>
        <v>0.65625</v>
      </c>
    </row>
    <row r="69" spans="1:11" x14ac:dyDescent="0.2">
      <c r="A69" s="97">
        <v>36526</v>
      </c>
      <c r="B69" s="98">
        <v>0</v>
      </c>
      <c r="C69" s="18">
        <v>10.5</v>
      </c>
      <c r="D69" s="18" t="s">
        <v>10</v>
      </c>
      <c r="E69" s="18" t="s">
        <v>61</v>
      </c>
      <c r="F69" s="88">
        <f t="shared" si="5"/>
        <v>16</v>
      </c>
      <c r="G69" s="88">
        <f>SUMIF(Position!$B$4:$B$21,WinsTrades!$D69,Position!$I$4:$I$21)+SUMIF(Position!$K$4:$K$20,WinsTrades!$D69,Position!$R$4:$R$20)</f>
        <v>1</v>
      </c>
      <c r="H69" s="88">
        <f>SUMIF(Position!$B$4:$B$21,WinsTrades!$D69,Position!$J$4:$J$21)+SUMIF(Position!$K$4:$K$20,WinsTrades!$D69,Position!$S$4:$S$20)</f>
        <v>0</v>
      </c>
      <c r="I69" s="13">
        <f t="shared" si="6"/>
        <v>0</v>
      </c>
      <c r="J69" s="89">
        <f t="shared" si="7"/>
        <v>1</v>
      </c>
      <c r="K69" s="89">
        <f t="shared" si="8"/>
        <v>0.65625</v>
      </c>
    </row>
    <row r="70" spans="1:11" x14ac:dyDescent="0.2">
      <c r="A70" s="97">
        <v>36526</v>
      </c>
      <c r="B70" s="98">
        <v>0</v>
      </c>
      <c r="C70" s="18">
        <v>10.5</v>
      </c>
      <c r="D70" s="18" t="s">
        <v>10</v>
      </c>
      <c r="E70" s="18" t="s">
        <v>61</v>
      </c>
      <c r="F70" s="88">
        <f t="shared" si="5"/>
        <v>16</v>
      </c>
      <c r="G70" s="88">
        <f>SUMIF(Position!$B$4:$B$21,WinsTrades!$D70,Position!$I$4:$I$21)+SUMIF(Position!$K$4:$K$20,WinsTrades!$D70,Position!$R$4:$R$20)</f>
        <v>1</v>
      </c>
      <c r="H70" s="88">
        <f>SUMIF(Position!$B$4:$B$21,WinsTrades!$D70,Position!$J$4:$J$21)+SUMIF(Position!$K$4:$K$20,WinsTrades!$D70,Position!$S$4:$S$20)</f>
        <v>0</v>
      </c>
      <c r="I70" s="13">
        <f t="shared" si="6"/>
        <v>0</v>
      </c>
      <c r="J70" s="89">
        <f t="shared" si="7"/>
        <v>1</v>
      </c>
      <c r="K70" s="89">
        <f t="shared" si="8"/>
        <v>0.65625</v>
      </c>
    </row>
    <row r="71" spans="1:11" x14ac:dyDescent="0.2">
      <c r="A71" s="97">
        <v>36526</v>
      </c>
      <c r="B71" s="98">
        <v>0</v>
      </c>
      <c r="C71" s="18">
        <v>10.5</v>
      </c>
      <c r="D71" s="18" t="s">
        <v>10</v>
      </c>
      <c r="E71" s="18" t="s">
        <v>61</v>
      </c>
      <c r="F71" s="88">
        <f t="shared" si="5"/>
        <v>16</v>
      </c>
      <c r="G71" s="88">
        <f>SUMIF(Position!$B$4:$B$21,WinsTrades!$D71,Position!$I$4:$I$21)+SUMIF(Position!$K$4:$K$20,WinsTrades!$D71,Position!$R$4:$R$20)</f>
        <v>1</v>
      </c>
      <c r="H71" s="88">
        <f>SUMIF(Position!$B$4:$B$21,WinsTrades!$D71,Position!$J$4:$J$21)+SUMIF(Position!$K$4:$K$20,WinsTrades!$D71,Position!$S$4:$S$20)</f>
        <v>0</v>
      </c>
      <c r="I71" s="13">
        <f t="shared" si="6"/>
        <v>0</v>
      </c>
      <c r="J71" s="89">
        <f t="shared" si="7"/>
        <v>1</v>
      </c>
      <c r="K71" s="89">
        <f t="shared" si="8"/>
        <v>0.65625</v>
      </c>
    </row>
    <row r="72" spans="1:11" x14ac:dyDescent="0.2">
      <c r="A72" s="97">
        <v>36526</v>
      </c>
      <c r="B72" s="98">
        <v>0</v>
      </c>
      <c r="C72" s="18">
        <v>10.5</v>
      </c>
      <c r="D72" s="18" t="s">
        <v>10</v>
      </c>
      <c r="E72" s="18" t="s">
        <v>61</v>
      </c>
      <c r="F72" s="88">
        <f t="shared" si="5"/>
        <v>16</v>
      </c>
      <c r="G72" s="88">
        <f>SUMIF(Position!$B$4:$B$21,WinsTrades!$D72,Position!$I$4:$I$21)+SUMIF(Position!$K$4:$K$20,WinsTrades!$D72,Position!$R$4:$R$20)</f>
        <v>1</v>
      </c>
      <c r="H72" s="88">
        <f>SUMIF(Position!$B$4:$B$21,WinsTrades!$D72,Position!$J$4:$J$21)+SUMIF(Position!$K$4:$K$20,WinsTrades!$D72,Position!$S$4:$S$20)</f>
        <v>0</v>
      </c>
      <c r="I72" s="13">
        <f t="shared" si="6"/>
        <v>0</v>
      </c>
      <c r="J72" s="89">
        <f t="shared" si="7"/>
        <v>1</v>
      </c>
      <c r="K72" s="89">
        <f t="shared" si="8"/>
        <v>0.65625</v>
      </c>
    </row>
    <row r="73" spans="1:11" x14ac:dyDescent="0.2">
      <c r="A73" s="97">
        <v>36526</v>
      </c>
      <c r="B73" s="98">
        <v>0</v>
      </c>
      <c r="C73" s="18">
        <v>10.5</v>
      </c>
      <c r="D73" s="18" t="s">
        <v>10</v>
      </c>
      <c r="E73" s="18" t="s">
        <v>61</v>
      </c>
      <c r="F73" s="88">
        <f t="shared" si="5"/>
        <v>16</v>
      </c>
      <c r="G73" s="88">
        <f>SUMIF(Position!$B$4:$B$21,WinsTrades!$D73,Position!$I$4:$I$21)+SUMIF(Position!$K$4:$K$20,WinsTrades!$D73,Position!$R$4:$R$20)</f>
        <v>1</v>
      </c>
      <c r="H73" s="88">
        <f>SUMIF(Position!$B$4:$B$21,WinsTrades!$D73,Position!$J$4:$J$21)+SUMIF(Position!$K$4:$K$20,WinsTrades!$D73,Position!$S$4:$S$20)</f>
        <v>0</v>
      </c>
      <c r="I73" s="13">
        <f t="shared" si="6"/>
        <v>0</v>
      </c>
      <c r="J73" s="89">
        <f t="shared" si="7"/>
        <v>1</v>
      </c>
      <c r="K73" s="89">
        <f t="shared" si="8"/>
        <v>0.65625</v>
      </c>
    </row>
    <row r="74" spans="1:11" x14ac:dyDescent="0.2">
      <c r="A74" s="97">
        <v>36526</v>
      </c>
      <c r="B74" s="98">
        <v>0</v>
      </c>
      <c r="C74" s="18">
        <v>10.5</v>
      </c>
      <c r="D74" s="18" t="s">
        <v>10</v>
      </c>
      <c r="E74" s="18" t="s">
        <v>61</v>
      </c>
      <c r="F74" s="88">
        <f t="shared" si="5"/>
        <v>16</v>
      </c>
      <c r="G74" s="88">
        <f>SUMIF(Position!$B$4:$B$21,WinsTrades!$D74,Position!$I$4:$I$21)+SUMIF(Position!$K$4:$K$20,WinsTrades!$D74,Position!$R$4:$R$20)</f>
        <v>1</v>
      </c>
      <c r="H74" s="88">
        <f>SUMIF(Position!$B$4:$B$21,WinsTrades!$D74,Position!$J$4:$J$21)+SUMIF(Position!$K$4:$K$20,WinsTrades!$D74,Position!$S$4:$S$20)</f>
        <v>0</v>
      </c>
      <c r="I74" s="13">
        <f t="shared" si="6"/>
        <v>0</v>
      </c>
      <c r="J74" s="89">
        <f t="shared" si="7"/>
        <v>1</v>
      </c>
      <c r="K74" s="89">
        <f t="shared" si="8"/>
        <v>0.65625</v>
      </c>
    </row>
    <row r="75" spans="1:11" x14ac:dyDescent="0.2">
      <c r="A75" s="97">
        <v>36526</v>
      </c>
      <c r="B75" s="98">
        <v>0</v>
      </c>
      <c r="C75" s="18">
        <v>10.5</v>
      </c>
      <c r="D75" s="18" t="s">
        <v>10</v>
      </c>
      <c r="E75" s="18" t="s">
        <v>61</v>
      </c>
      <c r="F75" s="88">
        <f t="shared" si="5"/>
        <v>16</v>
      </c>
      <c r="G75" s="88">
        <f>SUMIF(Position!$B$4:$B$21,WinsTrades!$D75,Position!$I$4:$I$21)+SUMIF(Position!$K$4:$K$20,WinsTrades!$D75,Position!$R$4:$R$20)</f>
        <v>1</v>
      </c>
      <c r="H75" s="88">
        <f>SUMIF(Position!$B$4:$B$21,WinsTrades!$D75,Position!$J$4:$J$21)+SUMIF(Position!$K$4:$K$20,WinsTrades!$D75,Position!$S$4:$S$20)</f>
        <v>0</v>
      </c>
      <c r="I75" s="13">
        <f t="shared" si="6"/>
        <v>0</v>
      </c>
      <c r="J75" s="89">
        <f t="shared" si="7"/>
        <v>1</v>
      </c>
      <c r="K75" s="89">
        <f t="shared" si="8"/>
        <v>0.65625</v>
      </c>
    </row>
    <row r="76" spans="1:11" x14ac:dyDescent="0.2">
      <c r="A76" s="97">
        <v>36526</v>
      </c>
      <c r="B76" s="98">
        <v>0</v>
      </c>
      <c r="C76" s="18">
        <v>10.5</v>
      </c>
      <c r="D76" s="18" t="s">
        <v>10</v>
      </c>
      <c r="E76" s="18" t="s">
        <v>61</v>
      </c>
      <c r="F76" s="88">
        <f t="shared" si="5"/>
        <v>16</v>
      </c>
      <c r="G76" s="88">
        <f>SUMIF(Position!$B$4:$B$21,WinsTrades!$D76,Position!$I$4:$I$21)+SUMIF(Position!$K$4:$K$20,WinsTrades!$D76,Position!$R$4:$R$20)</f>
        <v>1</v>
      </c>
      <c r="H76" s="88">
        <f>SUMIF(Position!$B$4:$B$21,WinsTrades!$D76,Position!$J$4:$J$21)+SUMIF(Position!$K$4:$K$20,WinsTrades!$D76,Position!$S$4:$S$20)</f>
        <v>0</v>
      </c>
      <c r="I76" s="13">
        <f t="shared" si="6"/>
        <v>0</v>
      </c>
      <c r="J76" s="89">
        <f t="shared" si="7"/>
        <v>1</v>
      </c>
      <c r="K76" s="89">
        <f t="shared" si="8"/>
        <v>0.65625</v>
      </c>
    </row>
    <row r="77" spans="1:11" x14ac:dyDescent="0.2">
      <c r="A77" s="97">
        <v>36526</v>
      </c>
      <c r="B77" s="98">
        <v>0</v>
      </c>
      <c r="C77" s="18">
        <v>10.5</v>
      </c>
      <c r="D77" s="18" t="s">
        <v>10</v>
      </c>
      <c r="E77" s="18" t="s">
        <v>61</v>
      </c>
      <c r="F77" s="88">
        <f t="shared" si="5"/>
        <v>16</v>
      </c>
      <c r="G77" s="88">
        <f>SUMIF(Position!$B$4:$B$21,WinsTrades!$D77,Position!$I$4:$I$21)+SUMIF(Position!$K$4:$K$20,WinsTrades!$D77,Position!$R$4:$R$20)</f>
        <v>1</v>
      </c>
      <c r="H77" s="88">
        <f>SUMIF(Position!$B$4:$B$21,WinsTrades!$D77,Position!$J$4:$J$21)+SUMIF(Position!$K$4:$K$20,WinsTrades!$D77,Position!$S$4:$S$20)</f>
        <v>0</v>
      </c>
      <c r="I77" s="13">
        <f t="shared" si="6"/>
        <v>0</v>
      </c>
      <c r="J77" s="89">
        <f t="shared" si="7"/>
        <v>1</v>
      </c>
      <c r="K77" s="89">
        <f t="shared" si="8"/>
        <v>0.65625</v>
      </c>
    </row>
    <row r="78" spans="1:11" x14ac:dyDescent="0.2">
      <c r="A78" s="97">
        <v>36526</v>
      </c>
      <c r="B78" s="98">
        <v>0</v>
      </c>
      <c r="C78" s="18">
        <v>10.5</v>
      </c>
      <c r="D78" s="18" t="s">
        <v>10</v>
      </c>
      <c r="E78" s="18" t="s">
        <v>61</v>
      </c>
      <c r="F78" s="88">
        <f t="shared" si="5"/>
        <v>16</v>
      </c>
      <c r="G78" s="88">
        <f>SUMIF(Position!$B$4:$B$21,WinsTrades!$D78,Position!$I$4:$I$21)+SUMIF(Position!$K$4:$K$20,WinsTrades!$D78,Position!$R$4:$R$20)</f>
        <v>1</v>
      </c>
      <c r="H78" s="88">
        <f>SUMIF(Position!$B$4:$B$21,WinsTrades!$D78,Position!$J$4:$J$21)+SUMIF(Position!$K$4:$K$20,WinsTrades!$D78,Position!$S$4:$S$20)</f>
        <v>0</v>
      </c>
      <c r="I78" s="13">
        <f t="shared" si="6"/>
        <v>0</v>
      </c>
      <c r="J78" s="89">
        <f t="shared" si="7"/>
        <v>1</v>
      </c>
      <c r="K78" s="89">
        <f t="shared" si="8"/>
        <v>0.65625</v>
      </c>
    </row>
    <row r="79" spans="1:11" x14ac:dyDescent="0.2">
      <c r="A79" s="97">
        <v>36526</v>
      </c>
      <c r="B79" s="98">
        <v>0</v>
      </c>
      <c r="C79" s="18">
        <v>10.5</v>
      </c>
      <c r="D79" s="18" t="s">
        <v>10</v>
      </c>
      <c r="E79" s="18" t="s">
        <v>61</v>
      </c>
      <c r="F79" s="88">
        <f t="shared" si="5"/>
        <v>16</v>
      </c>
      <c r="G79" s="88">
        <f>SUMIF(Position!$B$4:$B$21,WinsTrades!$D79,Position!$I$4:$I$21)+SUMIF(Position!$K$4:$K$20,WinsTrades!$D79,Position!$R$4:$R$20)</f>
        <v>1</v>
      </c>
      <c r="H79" s="88">
        <f>SUMIF(Position!$B$4:$B$21,WinsTrades!$D79,Position!$J$4:$J$21)+SUMIF(Position!$K$4:$K$20,WinsTrades!$D79,Position!$S$4:$S$20)</f>
        <v>0</v>
      </c>
      <c r="I79" s="13">
        <f t="shared" si="6"/>
        <v>0</v>
      </c>
      <c r="J79" s="89">
        <f t="shared" si="7"/>
        <v>1</v>
      </c>
      <c r="K79" s="89">
        <f t="shared" si="8"/>
        <v>0.65625</v>
      </c>
    </row>
    <row r="80" spans="1:11" x14ac:dyDescent="0.2">
      <c r="A80" s="97">
        <v>36526</v>
      </c>
      <c r="B80" s="98">
        <v>0</v>
      </c>
      <c r="C80" s="18">
        <v>10.5</v>
      </c>
      <c r="D80" s="18" t="s">
        <v>10</v>
      </c>
      <c r="E80" s="18" t="s">
        <v>61</v>
      </c>
      <c r="F80" s="88">
        <f t="shared" si="5"/>
        <v>16</v>
      </c>
      <c r="G80" s="88">
        <f>SUMIF(Position!$B$4:$B$21,WinsTrades!$D80,Position!$I$4:$I$21)+SUMIF(Position!$K$4:$K$20,WinsTrades!$D80,Position!$R$4:$R$20)</f>
        <v>1</v>
      </c>
      <c r="H80" s="88">
        <f>SUMIF(Position!$B$4:$B$21,WinsTrades!$D80,Position!$J$4:$J$21)+SUMIF(Position!$K$4:$K$20,WinsTrades!$D80,Position!$S$4:$S$20)</f>
        <v>0</v>
      </c>
      <c r="I80" s="13">
        <f t="shared" si="6"/>
        <v>0</v>
      </c>
      <c r="J80" s="89">
        <f t="shared" si="7"/>
        <v>1</v>
      </c>
      <c r="K80" s="89">
        <f t="shared" si="8"/>
        <v>0.65625</v>
      </c>
    </row>
    <row r="81" spans="1:11" x14ac:dyDescent="0.2">
      <c r="A81" s="97">
        <v>36526</v>
      </c>
      <c r="B81" s="98">
        <v>0</v>
      </c>
      <c r="C81" s="18">
        <v>10.5</v>
      </c>
      <c r="D81" s="18" t="s">
        <v>10</v>
      </c>
      <c r="E81" s="18" t="s">
        <v>61</v>
      </c>
      <c r="F81" s="88">
        <f t="shared" si="5"/>
        <v>16</v>
      </c>
      <c r="G81" s="88">
        <f>SUMIF(Position!$B$4:$B$21,WinsTrades!$D81,Position!$I$4:$I$21)+SUMIF(Position!$K$4:$K$20,WinsTrades!$D81,Position!$R$4:$R$20)</f>
        <v>1</v>
      </c>
      <c r="H81" s="88">
        <f>SUMIF(Position!$B$4:$B$21,WinsTrades!$D81,Position!$J$4:$J$21)+SUMIF(Position!$K$4:$K$20,WinsTrades!$D81,Position!$S$4:$S$20)</f>
        <v>0</v>
      </c>
      <c r="I81" s="13">
        <f t="shared" si="6"/>
        <v>0</v>
      </c>
      <c r="J81" s="89">
        <f t="shared" si="7"/>
        <v>1</v>
      </c>
      <c r="K81" s="89">
        <f t="shared" si="8"/>
        <v>0.65625</v>
      </c>
    </row>
    <row r="82" spans="1:11" x14ac:dyDescent="0.2">
      <c r="A82" s="97">
        <v>36526</v>
      </c>
      <c r="B82" s="98">
        <v>0</v>
      </c>
      <c r="C82" s="18">
        <v>10.5</v>
      </c>
      <c r="D82" s="18" t="s">
        <v>10</v>
      </c>
      <c r="E82" s="18" t="s">
        <v>61</v>
      </c>
      <c r="F82" s="88">
        <f t="shared" si="5"/>
        <v>16</v>
      </c>
      <c r="G82" s="88">
        <f>SUMIF(Position!$B$4:$B$21,WinsTrades!$D82,Position!$I$4:$I$21)+SUMIF(Position!$K$4:$K$20,WinsTrades!$D82,Position!$R$4:$R$20)</f>
        <v>1</v>
      </c>
      <c r="H82" s="88">
        <f>SUMIF(Position!$B$4:$B$21,WinsTrades!$D82,Position!$J$4:$J$21)+SUMIF(Position!$K$4:$K$20,WinsTrades!$D82,Position!$S$4:$S$20)</f>
        <v>0</v>
      </c>
      <c r="I82" s="13">
        <f t="shared" si="6"/>
        <v>0</v>
      </c>
      <c r="J82" s="89">
        <f t="shared" si="7"/>
        <v>1</v>
      </c>
      <c r="K82" s="89">
        <f t="shared" si="8"/>
        <v>0.65625</v>
      </c>
    </row>
    <row r="83" spans="1:11" x14ac:dyDescent="0.2">
      <c r="A83" s="97">
        <v>36526</v>
      </c>
      <c r="B83" s="98">
        <v>0</v>
      </c>
      <c r="C83" s="18">
        <v>10.5</v>
      </c>
      <c r="D83" s="18" t="s">
        <v>10</v>
      </c>
      <c r="E83" s="18" t="s">
        <v>61</v>
      </c>
      <c r="F83" s="88">
        <f t="shared" si="5"/>
        <v>16</v>
      </c>
      <c r="G83" s="88">
        <f>SUMIF(Position!$B$4:$B$21,WinsTrades!$D83,Position!$I$4:$I$21)+SUMIF(Position!$K$4:$K$20,WinsTrades!$D83,Position!$R$4:$R$20)</f>
        <v>1</v>
      </c>
      <c r="H83" s="88">
        <f>SUMIF(Position!$B$4:$B$21,WinsTrades!$D83,Position!$J$4:$J$21)+SUMIF(Position!$K$4:$K$20,WinsTrades!$D83,Position!$S$4:$S$20)</f>
        <v>0</v>
      </c>
      <c r="I83" s="13">
        <f t="shared" si="6"/>
        <v>0</v>
      </c>
      <c r="J83" s="89">
        <f t="shared" si="7"/>
        <v>1</v>
      </c>
      <c r="K83" s="89">
        <f t="shared" si="8"/>
        <v>0.65625</v>
      </c>
    </row>
    <row r="84" spans="1:11" x14ac:dyDescent="0.2">
      <c r="A84" s="97">
        <v>36526</v>
      </c>
      <c r="B84" s="98">
        <v>0</v>
      </c>
      <c r="C84" s="18">
        <v>10.5</v>
      </c>
      <c r="D84" s="18" t="s">
        <v>10</v>
      </c>
      <c r="E84" s="18" t="s">
        <v>61</v>
      </c>
      <c r="F84" s="88">
        <f t="shared" si="5"/>
        <v>16</v>
      </c>
      <c r="G84" s="88">
        <f>SUMIF(Position!$B$4:$B$21,WinsTrades!$D84,Position!$I$4:$I$21)+SUMIF(Position!$K$4:$K$20,WinsTrades!$D84,Position!$R$4:$R$20)</f>
        <v>1</v>
      </c>
      <c r="H84" s="88">
        <f>SUMIF(Position!$B$4:$B$21,WinsTrades!$D84,Position!$J$4:$J$21)+SUMIF(Position!$K$4:$K$20,WinsTrades!$D84,Position!$S$4:$S$20)</f>
        <v>0</v>
      </c>
      <c r="I84" s="13">
        <f t="shared" si="6"/>
        <v>0</v>
      </c>
      <c r="J84" s="89">
        <f t="shared" si="7"/>
        <v>1</v>
      </c>
      <c r="K84" s="89">
        <f t="shared" si="8"/>
        <v>0.65625</v>
      </c>
    </row>
    <row r="85" spans="1:11" x14ac:dyDescent="0.2">
      <c r="A85" s="97">
        <v>36526</v>
      </c>
      <c r="B85" s="98">
        <v>0</v>
      </c>
      <c r="C85" s="18">
        <v>10.5</v>
      </c>
      <c r="D85" s="18" t="s">
        <v>10</v>
      </c>
      <c r="E85" s="18" t="s">
        <v>61</v>
      </c>
      <c r="F85" s="88">
        <f t="shared" si="5"/>
        <v>16</v>
      </c>
      <c r="G85" s="88">
        <f>SUMIF(Position!$B$4:$B$21,WinsTrades!$D85,Position!$I$4:$I$21)+SUMIF(Position!$K$4:$K$20,WinsTrades!$D85,Position!$R$4:$R$20)</f>
        <v>1</v>
      </c>
      <c r="H85" s="88">
        <f>SUMIF(Position!$B$4:$B$21,WinsTrades!$D85,Position!$J$4:$J$21)+SUMIF(Position!$K$4:$K$20,WinsTrades!$D85,Position!$S$4:$S$20)</f>
        <v>0</v>
      </c>
      <c r="I85" s="13">
        <f t="shared" si="6"/>
        <v>0</v>
      </c>
      <c r="J85" s="89">
        <f t="shared" si="7"/>
        <v>1</v>
      </c>
      <c r="K85" s="89">
        <f t="shared" si="8"/>
        <v>0.65625</v>
      </c>
    </row>
    <row r="86" spans="1:11" x14ac:dyDescent="0.2">
      <c r="A86" s="97">
        <v>36526</v>
      </c>
      <c r="B86" s="98">
        <v>0</v>
      </c>
      <c r="C86" s="18">
        <v>10.5</v>
      </c>
      <c r="D86" s="18" t="s">
        <v>10</v>
      </c>
      <c r="E86" s="18" t="s">
        <v>61</v>
      </c>
      <c r="F86" s="88">
        <f t="shared" si="5"/>
        <v>16</v>
      </c>
      <c r="G86" s="88">
        <f>SUMIF(Position!$B$4:$B$21,WinsTrades!$D86,Position!$I$4:$I$21)+SUMIF(Position!$K$4:$K$20,WinsTrades!$D86,Position!$R$4:$R$20)</f>
        <v>1</v>
      </c>
      <c r="H86" s="88">
        <f>SUMIF(Position!$B$4:$B$21,WinsTrades!$D86,Position!$J$4:$J$21)+SUMIF(Position!$K$4:$K$20,WinsTrades!$D86,Position!$S$4:$S$20)</f>
        <v>0</v>
      </c>
      <c r="I86" s="13">
        <f t="shared" si="6"/>
        <v>0</v>
      </c>
      <c r="J86" s="89">
        <f t="shared" si="7"/>
        <v>1</v>
      </c>
      <c r="K86" s="89">
        <f t="shared" si="8"/>
        <v>0.65625</v>
      </c>
    </row>
    <row r="87" spans="1:11" x14ac:dyDescent="0.2">
      <c r="A87" s="97">
        <v>36526</v>
      </c>
      <c r="B87" s="98">
        <v>0</v>
      </c>
      <c r="C87" s="18">
        <v>10.5</v>
      </c>
      <c r="D87" s="18" t="s">
        <v>10</v>
      </c>
      <c r="E87" s="18" t="s">
        <v>61</v>
      </c>
      <c r="F87" s="88">
        <f t="shared" si="5"/>
        <v>16</v>
      </c>
      <c r="G87" s="88">
        <f>SUMIF(Position!$B$4:$B$21,WinsTrades!$D87,Position!$I$4:$I$21)+SUMIF(Position!$K$4:$K$20,WinsTrades!$D87,Position!$R$4:$R$20)</f>
        <v>1</v>
      </c>
      <c r="H87" s="88">
        <f>SUMIF(Position!$B$4:$B$21,WinsTrades!$D87,Position!$J$4:$J$21)+SUMIF(Position!$K$4:$K$20,WinsTrades!$D87,Position!$S$4:$S$20)</f>
        <v>0</v>
      </c>
      <c r="I87" s="13">
        <f t="shared" si="6"/>
        <v>0</v>
      </c>
      <c r="J87" s="89">
        <f t="shared" si="7"/>
        <v>1</v>
      </c>
      <c r="K87" s="89">
        <f t="shared" si="8"/>
        <v>0.65625</v>
      </c>
    </row>
    <row r="88" spans="1:11" x14ac:dyDescent="0.2">
      <c r="A88" s="97">
        <v>36526</v>
      </c>
      <c r="B88" s="98">
        <v>0</v>
      </c>
      <c r="C88" s="18">
        <v>10.5</v>
      </c>
      <c r="D88" s="18" t="s">
        <v>10</v>
      </c>
      <c r="E88" s="18" t="s">
        <v>61</v>
      </c>
      <c r="F88" s="88">
        <f t="shared" si="5"/>
        <v>16</v>
      </c>
      <c r="G88" s="88">
        <f>SUMIF(Position!$B$4:$B$21,WinsTrades!$D88,Position!$I$4:$I$21)+SUMIF(Position!$K$4:$K$20,WinsTrades!$D88,Position!$R$4:$R$20)</f>
        <v>1</v>
      </c>
      <c r="H88" s="88">
        <f>SUMIF(Position!$B$4:$B$21,WinsTrades!$D88,Position!$J$4:$J$21)+SUMIF(Position!$K$4:$K$20,WinsTrades!$D88,Position!$S$4:$S$20)</f>
        <v>0</v>
      </c>
      <c r="I88" s="13">
        <f t="shared" si="6"/>
        <v>0</v>
      </c>
      <c r="J88" s="89">
        <f t="shared" si="7"/>
        <v>1</v>
      </c>
      <c r="K88" s="89">
        <f t="shared" si="8"/>
        <v>0.65625</v>
      </c>
    </row>
    <row r="89" spans="1:11" x14ac:dyDescent="0.2">
      <c r="A89" s="97">
        <v>36526</v>
      </c>
      <c r="B89" s="98">
        <v>0</v>
      </c>
      <c r="C89" s="18">
        <v>10.5</v>
      </c>
      <c r="D89" s="18" t="s">
        <v>10</v>
      </c>
      <c r="E89" s="18" t="s">
        <v>61</v>
      </c>
      <c r="F89" s="88">
        <f t="shared" si="5"/>
        <v>16</v>
      </c>
      <c r="G89" s="88">
        <f>SUMIF(Position!$B$4:$B$21,WinsTrades!$D89,Position!$I$4:$I$21)+SUMIF(Position!$K$4:$K$20,WinsTrades!$D89,Position!$R$4:$R$20)</f>
        <v>1</v>
      </c>
      <c r="H89" s="88">
        <f>SUMIF(Position!$B$4:$B$21,WinsTrades!$D89,Position!$J$4:$J$21)+SUMIF(Position!$K$4:$K$20,WinsTrades!$D89,Position!$S$4:$S$20)</f>
        <v>0</v>
      </c>
      <c r="I89" s="13">
        <f t="shared" si="6"/>
        <v>0</v>
      </c>
      <c r="J89" s="89">
        <f t="shared" si="7"/>
        <v>1</v>
      </c>
      <c r="K89" s="89">
        <f t="shared" si="8"/>
        <v>0.65625</v>
      </c>
    </row>
    <row r="90" spans="1:11" x14ac:dyDescent="0.2">
      <c r="A90" s="97">
        <v>36526</v>
      </c>
      <c r="B90" s="98">
        <v>0</v>
      </c>
      <c r="C90" s="18">
        <v>10.5</v>
      </c>
      <c r="D90" s="18" t="s">
        <v>10</v>
      </c>
      <c r="E90" s="18" t="s">
        <v>61</v>
      </c>
      <c r="F90" s="88">
        <f t="shared" si="5"/>
        <v>16</v>
      </c>
      <c r="G90" s="88">
        <f>SUMIF(Position!$B$4:$B$21,WinsTrades!$D90,Position!$I$4:$I$21)+SUMIF(Position!$K$4:$K$20,WinsTrades!$D90,Position!$R$4:$R$20)</f>
        <v>1</v>
      </c>
      <c r="H90" s="88">
        <f>SUMIF(Position!$B$4:$B$21,WinsTrades!$D90,Position!$J$4:$J$21)+SUMIF(Position!$K$4:$K$20,WinsTrades!$D90,Position!$S$4:$S$20)</f>
        <v>0</v>
      </c>
      <c r="I90" s="13">
        <f t="shared" si="6"/>
        <v>0</v>
      </c>
      <c r="J90" s="89">
        <f t="shared" si="7"/>
        <v>1</v>
      </c>
      <c r="K90" s="89">
        <f t="shared" si="8"/>
        <v>0.65625</v>
      </c>
    </row>
    <row r="91" spans="1:11" x14ac:dyDescent="0.2">
      <c r="A91" s="97">
        <v>36526</v>
      </c>
      <c r="B91" s="98">
        <v>0</v>
      </c>
      <c r="C91" s="18">
        <v>10.5</v>
      </c>
      <c r="D91" s="18" t="s">
        <v>10</v>
      </c>
      <c r="E91" s="18" t="s">
        <v>61</v>
      </c>
      <c r="F91" s="88">
        <f t="shared" si="5"/>
        <v>16</v>
      </c>
      <c r="G91" s="88">
        <f>SUMIF(Position!$B$4:$B$21,WinsTrades!$D91,Position!$I$4:$I$21)+SUMIF(Position!$K$4:$K$20,WinsTrades!$D91,Position!$R$4:$R$20)</f>
        <v>1</v>
      </c>
      <c r="H91" s="88">
        <f>SUMIF(Position!$B$4:$B$21,WinsTrades!$D91,Position!$J$4:$J$21)+SUMIF(Position!$K$4:$K$20,WinsTrades!$D91,Position!$S$4:$S$20)</f>
        <v>0</v>
      </c>
      <c r="I91" s="13">
        <f t="shared" si="6"/>
        <v>0</v>
      </c>
      <c r="J91" s="89">
        <f t="shared" si="7"/>
        <v>1</v>
      </c>
      <c r="K91" s="89">
        <f t="shared" si="8"/>
        <v>0.65625</v>
      </c>
    </row>
    <row r="92" spans="1:11" x14ac:dyDescent="0.2">
      <c r="A92" s="97">
        <v>36526</v>
      </c>
      <c r="B92" s="98">
        <v>0</v>
      </c>
      <c r="C92" s="18">
        <v>10.5</v>
      </c>
      <c r="D92" s="18" t="s">
        <v>10</v>
      </c>
      <c r="E92" s="18" t="s">
        <v>61</v>
      </c>
      <c r="F92" s="88">
        <f t="shared" si="5"/>
        <v>16</v>
      </c>
      <c r="G92" s="88">
        <f>SUMIF(Position!$B$4:$B$21,WinsTrades!$D92,Position!$I$4:$I$21)+SUMIF(Position!$K$4:$K$20,WinsTrades!$D92,Position!$R$4:$R$20)</f>
        <v>1</v>
      </c>
      <c r="H92" s="88">
        <f>SUMIF(Position!$B$4:$B$21,WinsTrades!$D92,Position!$J$4:$J$21)+SUMIF(Position!$K$4:$K$20,WinsTrades!$D92,Position!$S$4:$S$20)</f>
        <v>0</v>
      </c>
      <c r="I92" s="13">
        <f t="shared" si="6"/>
        <v>0</v>
      </c>
      <c r="J92" s="89">
        <f t="shared" si="7"/>
        <v>1</v>
      </c>
      <c r="K92" s="89">
        <f t="shared" si="8"/>
        <v>0.65625</v>
      </c>
    </row>
    <row r="93" spans="1:11" x14ac:dyDescent="0.2">
      <c r="A93" s="97">
        <v>36526</v>
      </c>
      <c r="B93" s="98">
        <v>0</v>
      </c>
      <c r="C93" s="18">
        <v>10.5</v>
      </c>
      <c r="D93" s="18" t="s">
        <v>10</v>
      </c>
      <c r="E93" s="18" t="s">
        <v>61</v>
      </c>
      <c r="F93" s="88">
        <f t="shared" si="5"/>
        <v>16</v>
      </c>
      <c r="G93" s="88">
        <f>SUMIF(Position!$B$4:$B$21,WinsTrades!$D93,Position!$I$4:$I$21)+SUMIF(Position!$K$4:$K$20,WinsTrades!$D93,Position!$R$4:$R$20)</f>
        <v>1</v>
      </c>
      <c r="H93" s="88">
        <f>SUMIF(Position!$B$4:$B$21,WinsTrades!$D93,Position!$J$4:$J$21)+SUMIF(Position!$K$4:$K$20,WinsTrades!$D93,Position!$S$4:$S$20)</f>
        <v>0</v>
      </c>
      <c r="I93" s="13">
        <f t="shared" si="6"/>
        <v>0</v>
      </c>
      <c r="J93" s="89">
        <f t="shared" si="7"/>
        <v>1</v>
      </c>
      <c r="K93" s="89">
        <f t="shared" si="8"/>
        <v>0.65625</v>
      </c>
    </row>
    <row r="94" spans="1:11" x14ac:dyDescent="0.2">
      <c r="A94" s="97">
        <v>36526</v>
      </c>
      <c r="B94" s="98">
        <v>0</v>
      </c>
      <c r="C94" s="18">
        <v>10.5</v>
      </c>
      <c r="D94" s="18" t="s">
        <v>10</v>
      </c>
      <c r="E94" s="18" t="s">
        <v>61</v>
      </c>
      <c r="F94" s="88">
        <f t="shared" si="5"/>
        <v>16</v>
      </c>
      <c r="G94" s="88">
        <f>SUMIF(Position!$B$4:$B$21,WinsTrades!$D94,Position!$I$4:$I$21)+SUMIF(Position!$K$4:$K$20,WinsTrades!$D94,Position!$R$4:$R$20)</f>
        <v>1</v>
      </c>
      <c r="H94" s="88">
        <f>SUMIF(Position!$B$4:$B$21,WinsTrades!$D94,Position!$J$4:$J$21)+SUMIF(Position!$K$4:$K$20,WinsTrades!$D94,Position!$S$4:$S$20)</f>
        <v>0</v>
      </c>
      <c r="I94" s="13">
        <f t="shared" si="6"/>
        <v>0</v>
      </c>
      <c r="J94" s="89">
        <f t="shared" si="7"/>
        <v>1</v>
      </c>
      <c r="K94" s="89">
        <f t="shared" si="8"/>
        <v>0.65625</v>
      </c>
    </row>
    <row r="95" spans="1:11" x14ac:dyDescent="0.2">
      <c r="A95" s="97">
        <v>36526</v>
      </c>
      <c r="B95" s="98">
        <v>0</v>
      </c>
      <c r="C95" s="18">
        <v>10.5</v>
      </c>
      <c r="D95" s="18" t="s">
        <v>10</v>
      </c>
      <c r="E95" s="18" t="s">
        <v>61</v>
      </c>
      <c r="F95" s="88">
        <f t="shared" si="5"/>
        <v>16</v>
      </c>
      <c r="G95" s="88">
        <f>SUMIF(Position!$B$4:$B$21,WinsTrades!$D95,Position!$I$4:$I$21)+SUMIF(Position!$K$4:$K$20,WinsTrades!$D95,Position!$R$4:$R$20)</f>
        <v>1</v>
      </c>
      <c r="H95" s="88">
        <f>SUMIF(Position!$B$4:$B$21,WinsTrades!$D95,Position!$J$4:$J$21)+SUMIF(Position!$K$4:$K$20,WinsTrades!$D95,Position!$S$4:$S$20)</f>
        <v>0</v>
      </c>
      <c r="I95" s="13">
        <f t="shared" si="6"/>
        <v>0</v>
      </c>
      <c r="J95" s="89">
        <f t="shared" si="7"/>
        <v>1</v>
      </c>
      <c r="K95" s="89">
        <f t="shared" si="8"/>
        <v>0.65625</v>
      </c>
    </row>
    <row r="96" spans="1:11" x14ac:dyDescent="0.2">
      <c r="A96" s="97">
        <v>36526</v>
      </c>
      <c r="B96" s="98">
        <v>0</v>
      </c>
      <c r="C96" s="18">
        <v>10.5</v>
      </c>
      <c r="D96" s="18" t="s">
        <v>10</v>
      </c>
      <c r="E96" s="18" t="s">
        <v>61</v>
      </c>
      <c r="F96" s="88">
        <f t="shared" si="5"/>
        <v>16</v>
      </c>
      <c r="G96" s="88">
        <f>SUMIF(Position!$B$4:$B$21,WinsTrades!$D96,Position!$I$4:$I$21)+SUMIF(Position!$K$4:$K$20,WinsTrades!$D96,Position!$R$4:$R$20)</f>
        <v>1</v>
      </c>
      <c r="H96" s="88">
        <f>SUMIF(Position!$B$4:$B$21,WinsTrades!$D96,Position!$J$4:$J$21)+SUMIF(Position!$K$4:$K$20,WinsTrades!$D96,Position!$S$4:$S$20)</f>
        <v>0</v>
      </c>
      <c r="I96" s="13">
        <f t="shared" si="6"/>
        <v>0</v>
      </c>
      <c r="J96" s="89">
        <f t="shared" si="7"/>
        <v>1</v>
      </c>
      <c r="K96" s="89">
        <f t="shared" si="8"/>
        <v>0.65625</v>
      </c>
    </row>
    <row r="97" spans="1:11" x14ac:dyDescent="0.2">
      <c r="A97" s="97">
        <v>36526</v>
      </c>
      <c r="B97" s="98">
        <v>0</v>
      </c>
      <c r="C97" s="18">
        <v>10.5</v>
      </c>
      <c r="D97" s="18" t="s">
        <v>10</v>
      </c>
      <c r="E97" s="18" t="s">
        <v>61</v>
      </c>
      <c r="F97" s="88">
        <f t="shared" si="5"/>
        <v>16</v>
      </c>
      <c r="G97" s="88">
        <f>SUMIF(Position!$B$4:$B$21,WinsTrades!$D97,Position!$I$4:$I$21)+SUMIF(Position!$K$4:$K$20,WinsTrades!$D97,Position!$R$4:$R$20)</f>
        <v>1</v>
      </c>
      <c r="H97" s="88">
        <f>SUMIF(Position!$B$4:$B$21,WinsTrades!$D97,Position!$J$4:$J$21)+SUMIF(Position!$K$4:$K$20,WinsTrades!$D97,Position!$S$4:$S$20)</f>
        <v>0</v>
      </c>
      <c r="I97" s="13">
        <f t="shared" si="6"/>
        <v>0</v>
      </c>
      <c r="J97" s="89">
        <f t="shared" si="7"/>
        <v>1</v>
      </c>
      <c r="K97" s="89">
        <f t="shared" si="8"/>
        <v>0.65625</v>
      </c>
    </row>
    <row r="98" spans="1:11" x14ac:dyDescent="0.2">
      <c r="A98" s="97">
        <v>36526</v>
      </c>
      <c r="B98" s="98">
        <v>0</v>
      </c>
      <c r="C98" s="18">
        <v>10.5</v>
      </c>
      <c r="D98" s="18" t="s">
        <v>10</v>
      </c>
      <c r="E98" s="18" t="s">
        <v>61</v>
      </c>
      <c r="F98" s="88">
        <f t="shared" si="5"/>
        <v>16</v>
      </c>
      <c r="G98" s="88">
        <f>SUMIF(Position!$B$4:$B$21,WinsTrades!$D98,Position!$I$4:$I$21)+SUMIF(Position!$K$4:$K$20,WinsTrades!$D98,Position!$R$4:$R$20)</f>
        <v>1</v>
      </c>
      <c r="H98" s="88">
        <f>SUMIF(Position!$B$4:$B$21,WinsTrades!$D98,Position!$J$4:$J$21)+SUMIF(Position!$K$4:$K$20,WinsTrades!$D98,Position!$S$4:$S$20)</f>
        <v>0</v>
      </c>
      <c r="I98" s="13">
        <f t="shared" si="6"/>
        <v>0</v>
      </c>
      <c r="J98" s="89">
        <f t="shared" si="7"/>
        <v>1</v>
      </c>
      <c r="K98" s="89">
        <f t="shared" si="8"/>
        <v>0.65625</v>
      </c>
    </row>
    <row r="99" spans="1:11" x14ac:dyDescent="0.2">
      <c r="A99" s="97">
        <v>36526</v>
      </c>
      <c r="B99" s="98">
        <v>0</v>
      </c>
      <c r="C99" s="18">
        <v>10.5</v>
      </c>
      <c r="D99" s="18" t="s">
        <v>10</v>
      </c>
      <c r="E99" s="18" t="s">
        <v>61</v>
      </c>
      <c r="F99" s="88">
        <f t="shared" si="5"/>
        <v>16</v>
      </c>
      <c r="G99" s="88">
        <f>SUMIF(Position!$B$4:$B$21,WinsTrades!$D99,Position!$I$4:$I$21)+SUMIF(Position!$K$4:$K$20,WinsTrades!$D99,Position!$R$4:$R$20)</f>
        <v>1</v>
      </c>
      <c r="H99" s="88">
        <f>SUMIF(Position!$B$4:$B$21,WinsTrades!$D99,Position!$J$4:$J$21)+SUMIF(Position!$K$4:$K$20,WinsTrades!$D99,Position!$S$4:$S$20)</f>
        <v>0</v>
      </c>
      <c r="I99" s="13">
        <f t="shared" si="6"/>
        <v>0</v>
      </c>
      <c r="J99" s="89">
        <f t="shared" si="7"/>
        <v>1</v>
      </c>
      <c r="K99" s="89">
        <f t="shared" si="8"/>
        <v>0.65625</v>
      </c>
    </row>
    <row r="100" spans="1:11" x14ac:dyDescent="0.2">
      <c r="A100" s="97">
        <v>36526</v>
      </c>
      <c r="B100" s="98">
        <v>0</v>
      </c>
      <c r="C100" s="18">
        <v>10.5</v>
      </c>
      <c r="D100" s="18" t="s">
        <v>10</v>
      </c>
      <c r="E100" s="18" t="s">
        <v>61</v>
      </c>
      <c r="F100" s="88">
        <f t="shared" si="5"/>
        <v>16</v>
      </c>
      <c r="G100" s="88">
        <f>SUMIF(Position!$B$4:$B$21,WinsTrades!$D100,Position!$I$4:$I$21)+SUMIF(Position!$K$4:$K$20,WinsTrades!$D100,Position!$R$4:$R$20)</f>
        <v>1</v>
      </c>
      <c r="H100" s="88">
        <f>SUMIF(Position!$B$4:$B$21,WinsTrades!$D100,Position!$J$4:$J$21)+SUMIF(Position!$K$4:$K$20,WinsTrades!$D100,Position!$S$4:$S$20)</f>
        <v>0</v>
      </c>
      <c r="I100" s="13">
        <f t="shared" si="6"/>
        <v>0</v>
      </c>
      <c r="J100" s="89">
        <f t="shared" si="7"/>
        <v>1</v>
      </c>
      <c r="K100" s="89">
        <f t="shared" si="8"/>
        <v>0.65625</v>
      </c>
    </row>
    <row r="101" spans="1:11" x14ac:dyDescent="0.2">
      <c r="A101" s="97">
        <v>36526</v>
      </c>
      <c r="B101" s="98">
        <v>0</v>
      </c>
      <c r="C101" s="18">
        <v>10.5</v>
      </c>
      <c r="D101" s="18" t="s">
        <v>10</v>
      </c>
      <c r="E101" s="18" t="s">
        <v>61</v>
      </c>
      <c r="F101" s="88">
        <f t="shared" si="5"/>
        <v>16</v>
      </c>
      <c r="G101" s="88">
        <f>SUMIF(Position!$B$4:$B$21,WinsTrades!$D101,Position!$I$4:$I$21)+SUMIF(Position!$K$4:$K$20,WinsTrades!$D101,Position!$R$4:$R$20)</f>
        <v>1</v>
      </c>
      <c r="H101" s="88">
        <f>SUMIF(Position!$B$4:$B$21,WinsTrades!$D101,Position!$J$4:$J$21)+SUMIF(Position!$K$4:$K$20,WinsTrades!$D101,Position!$S$4:$S$20)</f>
        <v>0</v>
      </c>
      <c r="I101" s="13">
        <f t="shared" si="6"/>
        <v>0</v>
      </c>
      <c r="J101" s="89">
        <f t="shared" si="7"/>
        <v>1</v>
      </c>
      <c r="K101" s="89">
        <f t="shared" si="8"/>
        <v>0.65625</v>
      </c>
    </row>
    <row r="102" spans="1:11" x14ac:dyDescent="0.2">
      <c r="A102" s="97">
        <v>36526</v>
      </c>
      <c r="B102" s="98">
        <v>0</v>
      </c>
      <c r="C102" s="18">
        <v>10.5</v>
      </c>
      <c r="D102" s="18" t="s">
        <v>10</v>
      </c>
      <c r="E102" s="18" t="s">
        <v>61</v>
      </c>
      <c r="F102" s="88">
        <f t="shared" si="5"/>
        <v>16</v>
      </c>
      <c r="G102" s="88">
        <f>SUMIF(Position!$B$4:$B$21,WinsTrades!$D102,Position!$I$4:$I$21)+SUMIF(Position!$K$4:$K$20,WinsTrades!$D102,Position!$R$4:$R$20)</f>
        <v>1</v>
      </c>
      <c r="H102" s="88">
        <f>SUMIF(Position!$B$4:$B$21,WinsTrades!$D102,Position!$J$4:$J$21)+SUMIF(Position!$K$4:$K$20,WinsTrades!$D102,Position!$S$4:$S$20)</f>
        <v>0</v>
      </c>
      <c r="I102" s="13">
        <f t="shared" si="6"/>
        <v>0</v>
      </c>
      <c r="J102" s="89">
        <f t="shared" si="7"/>
        <v>1</v>
      </c>
      <c r="K102" s="89">
        <f t="shared" si="8"/>
        <v>0.65625</v>
      </c>
    </row>
    <row r="103" spans="1:11" x14ac:dyDescent="0.2">
      <c r="A103" s="97">
        <v>36526</v>
      </c>
      <c r="B103" s="98">
        <v>0</v>
      </c>
      <c r="C103" s="18">
        <v>10.5</v>
      </c>
      <c r="D103" s="18" t="s">
        <v>10</v>
      </c>
      <c r="E103" s="18" t="s">
        <v>61</v>
      </c>
      <c r="F103" s="88">
        <f t="shared" si="5"/>
        <v>16</v>
      </c>
      <c r="G103" s="88">
        <f>SUMIF(Position!$B$4:$B$21,WinsTrades!$D103,Position!$I$4:$I$21)+SUMIF(Position!$K$4:$K$20,WinsTrades!$D103,Position!$R$4:$R$20)</f>
        <v>1</v>
      </c>
      <c r="H103" s="88">
        <f>SUMIF(Position!$B$4:$B$21,WinsTrades!$D103,Position!$J$4:$J$21)+SUMIF(Position!$K$4:$K$20,WinsTrades!$D103,Position!$S$4:$S$20)</f>
        <v>0</v>
      </c>
      <c r="I103" s="13">
        <f t="shared" si="6"/>
        <v>0</v>
      </c>
      <c r="J103" s="89">
        <f t="shared" si="7"/>
        <v>1</v>
      </c>
      <c r="K103" s="89">
        <f t="shared" si="8"/>
        <v>0.65625</v>
      </c>
    </row>
    <row r="104" spans="1:11" x14ac:dyDescent="0.2">
      <c r="A104" s="97">
        <v>36526</v>
      </c>
      <c r="B104" s="98">
        <v>0</v>
      </c>
      <c r="C104" s="18">
        <v>10.5</v>
      </c>
      <c r="D104" s="18" t="s">
        <v>10</v>
      </c>
      <c r="E104" s="18" t="s">
        <v>61</v>
      </c>
      <c r="F104" s="88">
        <f t="shared" si="5"/>
        <v>16</v>
      </c>
      <c r="G104" s="88">
        <f>SUMIF(Position!$B$4:$B$21,WinsTrades!$D104,Position!$I$4:$I$21)+SUMIF(Position!$K$4:$K$20,WinsTrades!$D104,Position!$R$4:$R$20)</f>
        <v>1</v>
      </c>
      <c r="H104" s="88">
        <f>SUMIF(Position!$B$4:$B$21,WinsTrades!$D104,Position!$J$4:$J$21)+SUMIF(Position!$K$4:$K$20,WinsTrades!$D104,Position!$S$4:$S$20)</f>
        <v>0</v>
      </c>
      <c r="I104" s="13">
        <f t="shared" si="6"/>
        <v>0</v>
      </c>
      <c r="J104" s="89">
        <f t="shared" si="7"/>
        <v>1</v>
      </c>
      <c r="K104" s="89">
        <f t="shared" si="8"/>
        <v>0.65625</v>
      </c>
    </row>
    <row r="105" spans="1:11" x14ac:dyDescent="0.2">
      <c r="A105" s="97">
        <v>36526</v>
      </c>
      <c r="B105" s="98">
        <v>0</v>
      </c>
      <c r="C105" s="18">
        <v>10.5</v>
      </c>
      <c r="D105" s="18" t="s">
        <v>10</v>
      </c>
      <c r="E105" s="18" t="s">
        <v>61</v>
      </c>
      <c r="F105" s="88">
        <f t="shared" si="5"/>
        <v>16</v>
      </c>
      <c r="G105" s="88">
        <f>SUMIF(Position!$B$4:$B$21,WinsTrades!$D105,Position!$I$4:$I$21)+SUMIF(Position!$K$4:$K$20,WinsTrades!$D105,Position!$R$4:$R$20)</f>
        <v>1</v>
      </c>
      <c r="H105" s="88">
        <f>SUMIF(Position!$B$4:$B$21,WinsTrades!$D105,Position!$J$4:$J$21)+SUMIF(Position!$K$4:$K$20,WinsTrades!$D105,Position!$S$4:$S$20)</f>
        <v>0</v>
      </c>
      <c r="I105" s="13">
        <f t="shared" si="6"/>
        <v>0</v>
      </c>
      <c r="J105" s="89">
        <f t="shared" si="7"/>
        <v>1</v>
      </c>
      <c r="K105" s="89">
        <f t="shared" si="8"/>
        <v>0.65625</v>
      </c>
    </row>
    <row r="106" spans="1:11" x14ac:dyDescent="0.2">
      <c r="A106" s="97">
        <v>36526</v>
      </c>
      <c r="B106" s="98">
        <v>0</v>
      </c>
      <c r="C106" s="18">
        <v>10.5</v>
      </c>
      <c r="D106" s="18" t="s">
        <v>10</v>
      </c>
      <c r="E106" s="18" t="s">
        <v>61</v>
      </c>
      <c r="F106" s="88">
        <f t="shared" si="5"/>
        <v>16</v>
      </c>
      <c r="G106" s="88">
        <f>SUMIF(Position!$B$4:$B$21,WinsTrades!$D106,Position!$I$4:$I$21)+SUMIF(Position!$K$4:$K$20,WinsTrades!$D106,Position!$R$4:$R$20)</f>
        <v>1</v>
      </c>
      <c r="H106" s="88">
        <f>SUMIF(Position!$B$4:$B$21,WinsTrades!$D106,Position!$J$4:$J$21)+SUMIF(Position!$K$4:$K$20,WinsTrades!$D106,Position!$S$4:$S$20)</f>
        <v>0</v>
      </c>
      <c r="I106" s="13">
        <f t="shared" si="6"/>
        <v>0</v>
      </c>
      <c r="J106" s="89">
        <f t="shared" si="7"/>
        <v>1</v>
      </c>
      <c r="K106" s="89">
        <f t="shared" si="8"/>
        <v>0.65625</v>
      </c>
    </row>
    <row r="107" spans="1:11" x14ac:dyDescent="0.2">
      <c r="A107" s="97">
        <v>36526</v>
      </c>
      <c r="B107" s="98">
        <v>0</v>
      </c>
      <c r="C107" s="18">
        <v>10.5</v>
      </c>
      <c r="D107" s="18" t="s">
        <v>10</v>
      </c>
      <c r="E107" s="18" t="s">
        <v>61</v>
      </c>
      <c r="F107" s="88">
        <f t="shared" si="5"/>
        <v>16</v>
      </c>
      <c r="G107" s="88">
        <f>SUMIF(Position!$B$4:$B$21,WinsTrades!$D107,Position!$I$4:$I$21)+SUMIF(Position!$K$4:$K$20,WinsTrades!$D107,Position!$R$4:$R$20)</f>
        <v>1</v>
      </c>
      <c r="H107" s="88">
        <f>SUMIF(Position!$B$4:$B$21,WinsTrades!$D107,Position!$J$4:$J$21)+SUMIF(Position!$K$4:$K$20,WinsTrades!$D107,Position!$S$4:$S$20)</f>
        <v>0</v>
      </c>
      <c r="I107" s="13">
        <f t="shared" si="6"/>
        <v>0</v>
      </c>
      <c r="J107" s="89">
        <f t="shared" si="7"/>
        <v>1</v>
      </c>
      <c r="K107" s="89">
        <f t="shared" si="8"/>
        <v>0.65625</v>
      </c>
    </row>
    <row r="108" spans="1:11" x14ac:dyDescent="0.2">
      <c r="A108" s="97">
        <v>36526</v>
      </c>
      <c r="B108" s="98">
        <v>0</v>
      </c>
      <c r="C108" s="18">
        <v>10.5</v>
      </c>
      <c r="D108" s="18" t="s">
        <v>10</v>
      </c>
      <c r="E108" s="18" t="s">
        <v>61</v>
      </c>
      <c r="F108" s="88">
        <f t="shared" si="5"/>
        <v>16</v>
      </c>
      <c r="G108" s="88">
        <f>SUMIF(Position!$B$4:$B$21,WinsTrades!$D108,Position!$I$4:$I$21)+SUMIF(Position!$K$4:$K$20,WinsTrades!$D108,Position!$R$4:$R$20)</f>
        <v>1</v>
      </c>
      <c r="H108" s="88">
        <f>SUMIF(Position!$B$4:$B$21,WinsTrades!$D108,Position!$J$4:$J$21)+SUMIF(Position!$K$4:$K$20,WinsTrades!$D108,Position!$S$4:$S$20)</f>
        <v>0</v>
      </c>
      <c r="I108" s="13">
        <f t="shared" si="6"/>
        <v>0</v>
      </c>
      <c r="J108" s="89">
        <f t="shared" si="7"/>
        <v>1</v>
      </c>
      <c r="K108" s="89">
        <f t="shared" si="8"/>
        <v>0.65625</v>
      </c>
    </row>
    <row r="109" spans="1:11" x14ac:dyDescent="0.2">
      <c r="A109" s="97">
        <v>36526</v>
      </c>
      <c r="B109" s="98">
        <v>0</v>
      </c>
      <c r="C109" s="18">
        <v>10.5</v>
      </c>
      <c r="D109" s="18" t="s">
        <v>10</v>
      </c>
      <c r="E109" s="18" t="s">
        <v>61</v>
      </c>
      <c r="F109" s="88">
        <f t="shared" si="5"/>
        <v>16</v>
      </c>
      <c r="G109" s="88">
        <f>SUMIF(Position!$B$4:$B$21,WinsTrades!$D109,Position!$I$4:$I$21)+SUMIF(Position!$K$4:$K$20,WinsTrades!$D109,Position!$R$4:$R$20)</f>
        <v>1</v>
      </c>
      <c r="H109" s="88">
        <f>SUMIF(Position!$B$4:$B$21,WinsTrades!$D109,Position!$J$4:$J$21)+SUMIF(Position!$K$4:$K$20,WinsTrades!$D109,Position!$S$4:$S$20)</f>
        <v>0</v>
      </c>
      <c r="I109" s="13">
        <f t="shared" si="6"/>
        <v>0</v>
      </c>
      <c r="J109" s="89">
        <f t="shared" si="7"/>
        <v>1</v>
      </c>
      <c r="K109" s="89">
        <f t="shared" si="8"/>
        <v>0.65625</v>
      </c>
    </row>
    <row r="110" spans="1:11" x14ac:dyDescent="0.2">
      <c r="A110" s="97">
        <v>36526</v>
      </c>
      <c r="B110" s="98">
        <v>0</v>
      </c>
      <c r="C110" s="18">
        <v>10.5</v>
      </c>
      <c r="D110" s="18" t="s">
        <v>10</v>
      </c>
      <c r="E110" s="18" t="s">
        <v>61</v>
      </c>
      <c r="F110" s="88">
        <f t="shared" si="5"/>
        <v>16</v>
      </c>
      <c r="G110" s="88">
        <f>SUMIF(Position!$B$4:$B$21,WinsTrades!$D110,Position!$I$4:$I$21)+SUMIF(Position!$K$4:$K$20,WinsTrades!$D110,Position!$R$4:$R$20)</f>
        <v>1</v>
      </c>
      <c r="H110" s="88">
        <f>SUMIF(Position!$B$4:$B$21,WinsTrades!$D110,Position!$J$4:$J$21)+SUMIF(Position!$K$4:$K$20,WinsTrades!$D110,Position!$S$4:$S$20)</f>
        <v>0</v>
      </c>
      <c r="I110" s="13">
        <f t="shared" si="6"/>
        <v>0</v>
      </c>
      <c r="J110" s="89">
        <f t="shared" si="7"/>
        <v>1</v>
      </c>
      <c r="K110" s="89">
        <f t="shared" si="8"/>
        <v>0.65625</v>
      </c>
    </row>
    <row r="111" spans="1:11" x14ac:dyDescent="0.2">
      <c r="A111" s="97">
        <v>36526</v>
      </c>
      <c r="B111" s="98">
        <v>0</v>
      </c>
      <c r="C111" s="18">
        <v>10.5</v>
      </c>
      <c r="D111" s="18" t="s">
        <v>10</v>
      </c>
      <c r="E111" s="18" t="s">
        <v>61</v>
      </c>
      <c r="F111" s="88">
        <f t="shared" si="5"/>
        <v>16</v>
      </c>
      <c r="G111" s="88">
        <f>SUMIF(Position!$B$4:$B$21,WinsTrades!$D111,Position!$I$4:$I$21)+SUMIF(Position!$K$4:$K$20,WinsTrades!$D111,Position!$R$4:$R$20)</f>
        <v>1</v>
      </c>
      <c r="H111" s="88">
        <f>SUMIF(Position!$B$4:$B$21,WinsTrades!$D111,Position!$J$4:$J$21)+SUMIF(Position!$K$4:$K$20,WinsTrades!$D111,Position!$S$4:$S$20)</f>
        <v>0</v>
      </c>
      <c r="I111" s="13">
        <f t="shared" si="6"/>
        <v>0</v>
      </c>
      <c r="J111" s="89">
        <f t="shared" si="7"/>
        <v>1</v>
      </c>
      <c r="K111" s="89">
        <f t="shared" si="8"/>
        <v>0.65625</v>
      </c>
    </row>
    <row r="112" spans="1:11" x14ac:dyDescent="0.2">
      <c r="A112" s="97">
        <v>36526</v>
      </c>
      <c r="B112" s="98">
        <v>0</v>
      </c>
      <c r="C112" s="18">
        <v>10.5</v>
      </c>
      <c r="D112" s="18" t="s">
        <v>10</v>
      </c>
      <c r="E112" s="18" t="s">
        <v>61</v>
      </c>
      <c r="F112" s="88">
        <f t="shared" si="5"/>
        <v>16</v>
      </c>
      <c r="G112" s="88">
        <f>SUMIF(Position!$B$4:$B$21,WinsTrades!$D112,Position!$I$4:$I$21)+SUMIF(Position!$K$4:$K$20,WinsTrades!$D112,Position!$R$4:$R$20)</f>
        <v>1</v>
      </c>
      <c r="H112" s="88">
        <f>SUMIF(Position!$B$4:$B$21,WinsTrades!$D112,Position!$J$4:$J$21)+SUMIF(Position!$K$4:$K$20,WinsTrades!$D112,Position!$S$4:$S$20)</f>
        <v>0</v>
      </c>
      <c r="I112" s="13">
        <f t="shared" si="6"/>
        <v>0</v>
      </c>
      <c r="J112" s="89">
        <f t="shared" si="7"/>
        <v>1</v>
      </c>
      <c r="K112" s="89">
        <f t="shared" si="8"/>
        <v>0.65625</v>
      </c>
    </row>
    <row r="113" spans="1:11" x14ac:dyDescent="0.2">
      <c r="A113" s="97">
        <v>36526</v>
      </c>
      <c r="B113" s="98">
        <v>0</v>
      </c>
      <c r="C113" s="18">
        <v>10.5</v>
      </c>
      <c r="D113" s="18" t="s">
        <v>10</v>
      </c>
      <c r="E113" s="18" t="s">
        <v>61</v>
      </c>
      <c r="F113" s="88">
        <f t="shared" si="5"/>
        <v>16</v>
      </c>
      <c r="G113" s="88">
        <f>SUMIF(Position!$B$4:$B$21,WinsTrades!$D113,Position!$I$4:$I$21)+SUMIF(Position!$K$4:$K$20,WinsTrades!$D113,Position!$R$4:$R$20)</f>
        <v>1</v>
      </c>
      <c r="H113" s="88">
        <f>SUMIF(Position!$B$4:$B$21,WinsTrades!$D113,Position!$J$4:$J$21)+SUMIF(Position!$K$4:$K$20,WinsTrades!$D113,Position!$S$4:$S$20)</f>
        <v>0</v>
      </c>
      <c r="I113" s="13">
        <f t="shared" si="6"/>
        <v>0</v>
      </c>
      <c r="J113" s="89">
        <f t="shared" si="7"/>
        <v>1</v>
      </c>
      <c r="K113" s="89">
        <f t="shared" si="8"/>
        <v>0.65625</v>
      </c>
    </row>
    <row r="114" spans="1:11" x14ac:dyDescent="0.2">
      <c r="A114" s="97">
        <v>36526</v>
      </c>
      <c r="B114" s="98">
        <v>0</v>
      </c>
      <c r="C114" s="18">
        <v>10.5</v>
      </c>
      <c r="D114" s="18" t="s">
        <v>10</v>
      </c>
      <c r="E114" s="18" t="s">
        <v>61</v>
      </c>
      <c r="F114" s="88">
        <f t="shared" si="5"/>
        <v>16</v>
      </c>
      <c r="G114" s="88">
        <f>SUMIF(Position!$B$4:$B$21,WinsTrades!$D114,Position!$I$4:$I$21)+SUMIF(Position!$K$4:$K$20,WinsTrades!$D114,Position!$R$4:$R$20)</f>
        <v>1</v>
      </c>
      <c r="H114" s="88">
        <f>SUMIF(Position!$B$4:$B$21,WinsTrades!$D114,Position!$J$4:$J$21)+SUMIF(Position!$K$4:$K$20,WinsTrades!$D114,Position!$S$4:$S$20)</f>
        <v>0</v>
      </c>
      <c r="I114" s="13">
        <f t="shared" si="6"/>
        <v>0</v>
      </c>
      <c r="J114" s="89">
        <f t="shared" si="7"/>
        <v>1</v>
      </c>
      <c r="K114" s="89">
        <f t="shared" si="8"/>
        <v>0.65625</v>
      </c>
    </row>
    <row r="115" spans="1:11" x14ac:dyDescent="0.2">
      <c r="A115" s="97">
        <v>36526</v>
      </c>
      <c r="B115" s="98">
        <v>0</v>
      </c>
      <c r="C115" s="18">
        <v>10.5</v>
      </c>
      <c r="D115" s="18" t="s">
        <v>10</v>
      </c>
      <c r="E115" s="18" t="s">
        <v>61</v>
      </c>
      <c r="F115" s="88">
        <f t="shared" si="5"/>
        <v>16</v>
      </c>
      <c r="G115" s="88">
        <f>SUMIF(Position!$B$4:$B$21,WinsTrades!$D115,Position!$I$4:$I$21)+SUMIF(Position!$K$4:$K$20,WinsTrades!$D115,Position!$R$4:$R$20)</f>
        <v>1</v>
      </c>
      <c r="H115" s="88">
        <f>SUMIF(Position!$B$4:$B$21,WinsTrades!$D115,Position!$J$4:$J$21)+SUMIF(Position!$K$4:$K$20,WinsTrades!$D115,Position!$S$4:$S$20)</f>
        <v>0</v>
      </c>
      <c r="I115" s="13">
        <f t="shared" si="6"/>
        <v>0</v>
      </c>
      <c r="J115" s="89">
        <f t="shared" si="7"/>
        <v>1</v>
      </c>
      <c r="K115" s="89">
        <f t="shared" si="8"/>
        <v>0.65625</v>
      </c>
    </row>
    <row r="116" spans="1:11" x14ac:dyDescent="0.2">
      <c r="A116" s="97">
        <v>36526</v>
      </c>
      <c r="B116" s="98">
        <v>0</v>
      </c>
      <c r="C116" s="18">
        <v>10.5</v>
      </c>
      <c r="D116" s="18" t="s">
        <v>10</v>
      </c>
      <c r="E116" s="18" t="s">
        <v>61</v>
      </c>
      <c r="F116" s="88">
        <f t="shared" si="5"/>
        <v>16</v>
      </c>
      <c r="G116" s="88">
        <f>SUMIF(Position!$B$4:$B$21,WinsTrades!$D116,Position!$I$4:$I$21)+SUMIF(Position!$K$4:$K$20,WinsTrades!$D116,Position!$R$4:$R$20)</f>
        <v>1</v>
      </c>
      <c r="H116" s="88">
        <f>SUMIF(Position!$B$4:$B$21,WinsTrades!$D116,Position!$J$4:$J$21)+SUMIF(Position!$K$4:$K$20,WinsTrades!$D116,Position!$S$4:$S$20)</f>
        <v>0</v>
      </c>
      <c r="I116" s="13">
        <f t="shared" si="6"/>
        <v>0</v>
      </c>
      <c r="J116" s="89">
        <f t="shared" si="7"/>
        <v>1</v>
      </c>
      <c r="K116" s="89">
        <f t="shared" si="8"/>
        <v>0.65625</v>
      </c>
    </row>
    <row r="117" spans="1:11" x14ac:dyDescent="0.2">
      <c r="A117" s="97">
        <v>36526</v>
      </c>
      <c r="B117" s="98">
        <v>0</v>
      </c>
      <c r="C117" s="18">
        <v>10.5</v>
      </c>
      <c r="D117" s="18" t="s">
        <v>10</v>
      </c>
      <c r="E117" s="18" t="s">
        <v>61</v>
      </c>
      <c r="F117" s="88">
        <f t="shared" si="5"/>
        <v>16</v>
      </c>
      <c r="G117" s="88">
        <f>SUMIF(Position!$B$4:$B$21,WinsTrades!$D117,Position!$I$4:$I$21)+SUMIF(Position!$K$4:$K$20,WinsTrades!$D117,Position!$R$4:$R$20)</f>
        <v>1</v>
      </c>
      <c r="H117" s="88">
        <f>SUMIF(Position!$B$4:$B$21,WinsTrades!$D117,Position!$J$4:$J$21)+SUMIF(Position!$K$4:$K$20,WinsTrades!$D117,Position!$S$4:$S$20)</f>
        <v>0</v>
      </c>
      <c r="I117" s="13">
        <f t="shared" si="6"/>
        <v>0</v>
      </c>
      <c r="J117" s="89">
        <f t="shared" si="7"/>
        <v>1</v>
      </c>
      <c r="K117" s="89">
        <f t="shared" si="8"/>
        <v>0.65625</v>
      </c>
    </row>
    <row r="118" spans="1:11" x14ac:dyDescent="0.2">
      <c r="A118" s="97">
        <v>36526</v>
      </c>
      <c r="B118" s="98">
        <v>0</v>
      </c>
      <c r="C118" s="18">
        <v>10.5</v>
      </c>
      <c r="D118" s="18" t="s">
        <v>10</v>
      </c>
      <c r="E118" s="18" t="s">
        <v>61</v>
      </c>
      <c r="F118" s="88">
        <f t="shared" si="5"/>
        <v>16</v>
      </c>
      <c r="G118" s="88">
        <f>SUMIF(Position!$B$4:$B$21,WinsTrades!$D118,Position!$I$4:$I$21)+SUMIF(Position!$K$4:$K$20,WinsTrades!$D118,Position!$R$4:$R$20)</f>
        <v>1</v>
      </c>
      <c r="H118" s="88">
        <f>SUMIF(Position!$B$4:$B$21,WinsTrades!$D118,Position!$J$4:$J$21)+SUMIF(Position!$K$4:$K$20,WinsTrades!$D118,Position!$S$4:$S$20)</f>
        <v>0</v>
      </c>
      <c r="I118" s="13">
        <f t="shared" si="6"/>
        <v>0</v>
      </c>
      <c r="J118" s="89">
        <f t="shared" si="7"/>
        <v>1</v>
      </c>
      <c r="K118" s="89">
        <f t="shared" si="8"/>
        <v>0.65625</v>
      </c>
    </row>
    <row r="119" spans="1:11" x14ac:dyDescent="0.2">
      <c r="A119" s="97">
        <v>36526</v>
      </c>
      <c r="B119" s="98">
        <v>0</v>
      </c>
      <c r="C119" s="18">
        <v>10.5</v>
      </c>
      <c r="D119" s="18" t="s">
        <v>10</v>
      </c>
      <c r="E119" s="18" t="s">
        <v>61</v>
      </c>
      <c r="F119" s="88">
        <f>VLOOKUP(J119,$D$4:$E$19,2)</f>
        <v>16</v>
      </c>
      <c r="G119" s="88">
        <f>SUMIF(Position!$B$4:$B$21,WinsTrades!$D119,Position!$I$4:$I$21)+SUMIF(Position!$K$4:$K$20,WinsTrades!$D119,Position!$R$4:$R$20)</f>
        <v>1</v>
      </c>
      <c r="H119" s="88">
        <f>SUMIF(Position!$B$4:$B$21,WinsTrades!$D119,Position!$J$4:$J$21)+SUMIF(Position!$K$4:$K$20,WinsTrades!$D119,Position!$S$4:$S$20)</f>
        <v>0</v>
      </c>
      <c r="I119" s="13">
        <f>(F119-C119)*B119</f>
        <v>0</v>
      </c>
      <c r="J119" s="89">
        <f>G119/SUM(G119,H119)</f>
        <v>1</v>
      </c>
      <c r="K119" s="89">
        <f>C119/16</f>
        <v>0.65625</v>
      </c>
    </row>
    <row r="120" spans="1:11" x14ac:dyDescent="0.2">
      <c r="A120" s="97">
        <v>36526</v>
      </c>
      <c r="B120" s="98">
        <v>0</v>
      </c>
      <c r="C120" s="18">
        <v>10.5</v>
      </c>
      <c r="D120" s="18" t="s">
        <v>10</v>
      </c>
      <c r="E120" s="18" t="s">
        <v>61</v>
      </c>
      <c r="F120" s="88">
        <f>VLOOKUP(J120,$D$4:$E$19,2)</f>
        <v>16</v>
      </c>
      <c r="G120" s="88">
        <f>SUMIF(Position!$B$4:$B$21,WinsTrades!$D120,Position!$I$4:$I$21)+SUMIF(Position!$K$4:$K$20,WinsTrades!$D120,Position!$R$4:$R$20)</f>
        <v>1</v>
      </c>
      <c r="H120" s="88">
        <f>SUMIF(Position!$B$4:$B$21,WinsTrades!$D120,Position!$J$4:$J$21)+SUMIF(Position!$K$4:$K$20,WinsTrades!$D120,Position!$S$4:$S$20)</f>
        <v>0</v>
      </c>
      <c r="I120" s="13">
        <f>(F120-C120)*B120</f>
        <v>0</v>
      </c>
      <c r="J120" s="89">
        <f>G120/SUM(G120,H120)</f>
        <v>1</v>
      </c>
      <c r="K120" s="89">
        <f>C120/16</f>
        <v>0.65625</v>
      </c>
    </row>
    <row r="121" spans="1:11" x14ac:dyDescent="0.2">
      <c r="A121" s="97">
        <v>36526</v>
      </c>
      <c r="B121" s="98">
        <v>0</v>
      </c>
      <c r="C121" s="18">
        <v>10.5</v>
      </c>
      <c r="D121" s="18" t="s">
        <v>10</v>
      </c>
      <c r="E121" s="18" t="s">
        <v>61</v>
      </c>
      <c r="F121" s="88">
        <f>VLOOKUP(J121,$D$4:$E$19,2)</f>
        <v>16</v>
      </c>
      <c r="G121" s="88">
        <f>SUMIF(Position!$B$4:$B$21,WinsTrades!$D121,Position!$I$4:$I$21)+SUMIF(Position!$K$4:$K$20,WinsTrades!$D121,Position!$R$4:$R$20)</f>
        <v>1</v>
      </c>
      <c r="H121" s="88">
        <f>SUMIF(Position!$B$4:$B$21,WinsTrades!$D121,Position!$J$4:$J$21)+SUMIF(Position!$K$4:$K$20,WinsTrades!$D121,Position!$S$4:$S$20)</f>
        <v>0</v>
      </c>
      <c r="I121" s="13">
        <f>(F121-C121)*B121</f>
        <v>0</v>
      </c>
      <c r="J121" s="89">
        <f>G121/SUM(G121,H121)</f>
        <v>1</v>
      </c>
      <c r="K121" s="89">
        <f>C121/16</f>
        <v>0.65625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44"/>
  <sheetViews>
    <sheetView topLeftCell="A3" zoomScale="75" workbookViewId="0">
      <selection activeCell="B31" sqref="B31"/>
    </sheetView>
  </sheetViews>
  <sheetFormatPr defaultRowHeight="12.75" x14ac:dyDescent="0.2"/>
  <cols>
    <col min="1" max="1" width="2" customWidth="1"/>
    <col min="3" max="3" width="10" customWidth="1"/>
    <col min="4" max="4" width="9" bestFit="1" customWidth="1"/>
    <col min="5" max="6" width="9" customWidth="1"/>
    <col min="7" max="7" width="16.7109375" bestFit="1" customWidth="1"/>
    <col min="8" max="9" width="7.42578125" customWidth="1"/>
    <col min="11" max="11" width="9.85546875" customWidth="1"/>
    <col min="13" max="13" width="7.42578125" customWidth="1"/>
    <col min="14" max="14" width="16.7109375" bestFit="1" customWidth="1"/>
    <col min="15" max="16" width="7" customWidth="1"/>
    <col min="18" max="18" width="8.85546875" customWidth="1"/>
    <col min="20" max="20" width="7.28515625" customWidth="1"/>
  </cols>
  <sheetData>
    <row r="1" spans="1:24" x14ac:dyDescent="0.2">
      <c r="A1" s="7"/>
      <c r="T1" t="s">
        <v>56</v>
      </c>
    </row>
    <row r="2" spans="1:24" x14ac:dyDescent="0.2">
      <c r="I2" s="156"/>
    </row>
    <row r="3" spans="1:24" ht="13.5" thickBot="1" x14ac:dyDescent="0.25">
      <c r="B3" t="s">
        <v>60</v>
      </c>
      <c r="C3" t="s">
        <v>39</v>
      </c>
      <c r="E3" s="156"/>
      <c r="F3" s="156"/>
      <c r="G3" s="99" t="s">
        <v>124</v>
      </c>
      <c r="H3" s="1" t="s">
        <v>34</v>
      </c>
      <c r="I3" s="1" t="s">
        <v>35</v>
      </c>
      <c r="J3" s="1" t="s">
        <v>2</v>
      </c>
      <c r="K3" s="1" t="s">
        <v>36</v>
      </c>
      <c r="L3" s="1" t="s">
        <v>38</v>
      </c>
      <c r="M3" s="1" t="s">
        <v>51</v>
      </c>
      <c r="N3" s="2"/>
      <c r="O3" s="1" t="s">
        <v>34</v>
      </c>
      <c r="P3" s="1" t="s">
        <v>35</v>
      </c>
      <c r="Q3" s="1" t="s">
        <v>2</v>
      </c>
      <c r="R3" s="1" t="s">
        <v>36</v>
      </c>
      <c r="S3" s="1" t="s">
        <v>38</v>
      </c>
      <c r="T3" s="1" t="s">
        <v>51</v>
      </c>
    </row>
    <row r="4" spans="1:24" ht="13.5" thickTop="1" x14ac:dyDescent="0.2">
      <c r="B4" t="s">
        <v>40</v>
      </c>
      <c r="C4" s="3">
        <f>SUM(C5:C55)</f>
        <v>3115</v>
      </c>
      <c r="D4" s="3">
        <f>SUM(D5:D55)</f>
        <v>-13372.5</v>
      </c>
      <c r="E4" s="184"/>
      <c r="F4" s="158"/>
      <c r="G4" s="100" t="s">
        <v>12</v>
      </c>
      <c r="H4" s="101">
        <f>Position!C3</f>
        <v>3.25</v>
      </c>
      <c r="I4" s="101">
        <f>Position!D3</f>
        <v>4.25</v>
      </c>
      <c r="J4" s="102">
        <f>SUM(J5:J9)</f>
        <v>3.75</v>
      </c>
      <c r="K4" s="8"/>
      <c r="L4" s="9"/>
      <c r="M4" s="10"/>
      <c r="N4" s="100" t="s">
        <v>22</v>
      </c>
      <c r="O4" s="101">
        <f>Position!L3</f>
        <v>1.25</v>
      </c>
      <c r="P4" s="101">
        <f>Position!M3</f>
        <v>2.25</v>
      </c>
      <c r="Q4" s="102">
        <f>SUM(Q5:Q9)</f>
        <v>1.75</v>
      </c>
      <c r="R4" s="8"/>
      <c r="S4" s="9"/>
      <c r="T4" s="10"/>
    </row>
    <row r="5" spans="1:24" x14ac:dyDescent="0.2">
      <c r="C5" s="109" t="s">
        <v>2</v>
      </c>
      <c r="D5" s="106" t="s">
        <v>57</v>
      </c>
      <c r="E5" s="185"/>
      <c r="F5" s="159"/>
      <c r="G5" s="186" t="s">
        <v>41</v>
      </c>
      <c r="H5" s="187">
        <f>Position!C4</f>
        <v>0</v>
      </c>
      <c r="I5" s="187">
        <f>Position!D4</f>
        <v>0</v>
      </c>
      <c r="J5" s="188">
        <f>(I5+H5)/2</f>
        <v>0</v>
      </c>
      <c r="K5" s="189">
        <f>SUMIF(Trades!$H$8:$H$1999,Credit!G5&amp;$G$3,Trades!$B$8:$B$1999)</f>
        <v>0</v>
      </c>
      <c r="L5" s="190">
        <f>SUMIF(Trades!$H$8:$H$1999,Credit!G5&amp;$G$3,Trades!$G$8:$G$1999)</f>
        <v>0</v>
      </c>
      <c r="M5" s="191">
        <f>IF(K5&lt;&gt;0,J5-(L5/K5),0)</f>
        <v>0</v>
      </c>
      <c r="N5" s="186" t="s">
        <v>23</v>
      </c>
      <c r="O5" s="187">
        <f>Position!L4</f>
        <v>0</v>
      </c>
      <c r="P5" s="187">
        <f>Position!M4</f>
        <v>0</v>
      </c>
      <c r="Q5" s="188">
        <f>(P5+O5)/2</f>
        <v>0</v>
      </c>
      <c r="R5" s="189">
        <f>SUMIF(Trades!$H$8:$H$1999,Credit!N5&amp;$G$3,Trades!$B$8:$B$1999)</f>
        <v>0</v>
      </c>
      <c r="S5" s="190">
        <f>SUMIF(Trades!$H$8:$H$1999,Credit!N5&amp;$G$3,Trades!$G$8:$G$1999)</f>
        <v>0</v>
      </c>
      <c r="T5" s="191">
        <f>IF(R5&lt;&gt;0,Q5-(S5/R5),0)</f>
        <v>0</v>
      </c>
      <c r="X5">
        <v>0</v>
      </c>
    </row>
    <row r="6" spans="1:24" x14ac:dyDescent="0.2">
      <c r="B6" s="180" t="s">
        <v>128</v>
      </c>
      <c r="C6" s="160">
        <f>SUMIF(Trades!$E$8:$E$1999,Credit!$B6,Trades!$G$8:$G$1999)</f>
        <v>-49.999999999999986</v>
      </c>
      <c r="D6" s="160">
        <f>-SUMIF(Trades!$E$8:$E$1999,Credit!$B6,Trades!$I$8:$I$1999)</f>
        <v>-250</v>
      </c>
      <c r="E6" s="181"/>
      <c r="F6" s="160"/>
      <c r="G6" s="192" t="s">
        <v>9</v>
      </c>
      <c r="H6" s="193">
        <f>Position!C5</f>
        <v>0</v>
      </c>
      <c r="I6" s="193">
        <f>Position!D5</f>
        <v>0</v>
      </c>
      <c r="J6" s="194">
        <f>(I6+H6)/2</f>
        <v>0</v>
      </c>
      <c r="K6" s="195">
        <f>SUMIF(Trades!$H$8:$H$1999,Credit!G6&amp;$G$3,Trades!$B$8:$B$1999)</f>
        <v>0</v>
      </c>
      <c r="L6" s="196">
        <f>SUMIF(Trades!$H$8:$H$1999,Credit!G6&amp;$G$3,Trades!$G$8:$G$1999)</f>
        <v>0</v>
      </c>
      <c r="M6" s="197">
        <f>IF(K6&lt;&gt;0,J6-(L6/K6),0)</f>
        <v>0</v>
      </c>
      <c r="N6" s="192" t="s">
        <v>24</v>
      </c>
      <c r="O6" s="193">
        <f>Position!L5</f>
        <v>0</v>
      </c>
      <c r="P6" s="193">
        <f>Position!M5</f>
        <v>0</v>
      </c>
      <c r="Q6" s="194">
        <f>(P6+O6)/2</f>
        <v>0</v>
      </c>
      <c r="R6" s="195">
        <f>SUMIF(Trades!$H$8:$H$1999,Credit!N6&amp;$G$3,Trades!$B$8:$B$1999)</f>
        <v>0</v>
      </c>
      <c r="S6" s="196">
        <f>SUMIF(Trades!$H$8:$H$1999,Credit!N6&amp;$G$3,Trades!$G$8:$G$1999)</f>
        <v>0</v>
      </c>
      <c r="T6" s="197">
        <f>IF(R6&lt;&gt;0,Q6-(S6/R6),0)</f>
        <v>0</v>
      </c>
      <c r="X6">
        <v>0</v>
      </c>
    </row>
    <row r="7" spans="1:24" x14ac:dyDescent="0.2">
      <c r="B7" s="180" t="s">
        <v>127</v>
      </c>
      <c r="C7" s="160">
        <f>SUMIF(Trades!$E$8:$E$1999,Credit!B7,Trades!$G$8:$G$1999)</f>
        <v>0</v>
      </c>
      <c r="D7" s="160">
        <f>-SUMIF(Trades!$E$8:$E$1999,Credit!$B7,Trades!$I$8:$I$1999)</f>
        <v>0</v>
      </c>
      <c r="E7" s="181"/>
      <c r="F7" s="160"/>
      <c r="G7" s="192" t="s">
        <v>10</v>
      </c>
      <c r="H7" s="193">
        <f>Position!C6</f>
        <v>0.75</v>
      </c>
      <c r="I7" s="193">
        <f>Position!D6</f>
        <v>1.25</v>
      </c>
      <c r="J7" s="194">
        <f>(I7+H7)/2</f>
        <v>1</v>
      </c>
      <c r="K7" s="195">
        <f>SUMIF(Trades!$H$8:$H$1999,Credit!G7&amp;$G$3,Trades!$B$8:$B$1999)</f>
        <v>0</v>
      </c>
      <c r="L7" s="196">
        <f>SUMIF(Trades!$H$8:$H$1999,Credit!G7&amp;$G$3,Trades!$G$8:$G$1999)</f>
        <v>0</v>
      </c>
      <c r="M7" s="197">
        <f>IF(K7&lt;&gt;0,J7-(L7/K7),0)</f>
        <v>0</v>
      </c>
      <c r="N7" s="192" t="s">
        <v>50</v>
      </c>
      <c r="O7" s="193">
        <f>Position!L6</f>
        <v>0.25</v>
      </c>
      <c r="P7" s="193">
        <f>Position!M6</f>
        <v>0.75</v>
      </c>
      <c r="Q7" s="194">
        <f>(P7+O7)/2</f>
        <v>0.5</v>
      </c>
      <c r="R7" s="195">
        <f>SUMIF(Trades!$H$8:$H$1999,Credit!N7&amp;$G$3,Trades!$B$8:$B$1999)</f>
        <v>500</v>
      </c>
      <c r="S7" s="196">
        <f>SUMIF(Trades!$H$8:$H$1999,Credit!N7&amp;$G$3,Trades!$G$8:$G$1999)</f>
        <v>0</v>
      </c>
      <c r="T7" s="197">
        <f>IF(R7&lt;&gt;0,Q7-(S7/R7),0)</f>
        <v>0.5</v>
      </c>
      <c r="X7">
        <v>0</v>
      </c>
    </row>
    <row r="8" spans="1:24" x14ac:dyDescent="0.2">
      <c r="B8" s="180" t="s">
        <v>93</v>
      </c>
      <c r="C8" s="160">
        <f>SUMIF(Trades!$E$8:$E$1999,Credit!B8,Trades!$G$8:$G$1999)</f>
        <v>0</v>
      </c>
      <c r="D8" s="160">
        <f>-SUMIF(Trades!$E$8:$E$1999,Credit!$B8,Trades!$I$8:$I$1999)</f>
        <v>0</v>
      </c>
      <c r="E8" s="181"/>
      <c r="F8" s="160"/>
      <c r="G8" s="192" t="s">
        <v>42</v>
      </c>
      <c r="H8" s="193">
        <f>Position!C7</f>
        <v>0</v>
      </c>
      <c r="I8" s="193">
        <f>Position!D7</f>
        <v>0</v>
      </c>
      <c r="J8" s="194">
        <f>(I8+H8)/2</f>
        <v>0</v>
      </c>
      <c r="K8" s="195">
        <f>SUMIF(Trades!$H$8:$H$1999,Credit!G8&amp;$G$3,Trades!$B$8:$B$1999)</f>
        <v>0</v>
      </c>
      <c r="L8" s="196">
        <f>SUMIF(Trades!$H$8:$H$1999,Credit!G8&amp;$G$3,Trades!$G$8:$G$1999)</f>
        <v>0</v>
      </c>
      <c r="M8" s="197">
        <f>IF(K8&lt;&gt;0,J8-(L8/K8),0)</f>
        <v>0</v>
      </c>
      <c r="N8" s="192" t="s">
        <v>25</v>
      </c>
      <c r="O8" s="193">
        <f>Position!L7</f>
        <v>0</v>
      </c>
      <c r="P8" s="193">
        <f>Position!M7</f>
        <v>0.25</v>
      </c>
      <c r="Q8" s="194">
        <f>(P8+O8)/2</f>
        <v>0.125</v>
      </c>
      <c r="R8" s="195">
        <f>SUMIF(Trades!$H$8:$H$1999,Credit!N8&amp;$G$3,Trades!$B$8:$B$1999)</f>
        <v>0</v>
      </c>
      <c r="S8" s="196">
        <f>SUMIF(Trades!$H$8:$H$1999,Credit!N8&amp;$G$3,Trades!$G$8:$G$1999)</f>
        <v>0</v>
      </c>
      <c r="T8" s="197">
        <f>IF(R8&lt;&gt;0,Q8-(S8/R8),0)</f>
        <v>0</v>
      </c>
      <c r="X8" t="s">
        <v>128</v>
      </c>
    </row>
    <row r="9" spans="1:24" x14ac:dyDescent="0.2">
      <c r="B9" s="180" t="s">
        <v>167</v>
      </c>
      <c r="C9" s="160">
        <f>SUMIF(Trades!$E$8:$E$1999,Credit!B9,Trades!$G$8:$G$1999)</f>
        <v>1177.5</v>
      </c>
      <c r="D9" s="160">
        <f>-SUMIF(Trades!$E$8:$E$1999,Credit!$B9,Trades!$I$8:$I$1999)</f>
        <v>-3822.5</v>
      </c>
      <c r="E9" s="181"/>
      <c r="F9" s="160"/>
      <c r="G9" s="198" t="s">
        <v>11</v>
      </c>
      <c r="H9" s="199">
        <f>Position!C8</f>
        <v>2.5</v>
      </c>
      <c r="I9" s="199">
        <f>Position!D8</f>
        <v>3</v>
      </c>
      <c r="J9" s="200">
        <f>(I9+H9)/2</f>
        <v>2.75</v>
      </c>
      <c r="K9" s="201">
        <f>SUMIF(Trades!$H$8:$H$1999,Credit!G9&amp;$G$3,Trades!$B$8:$B$1999)</f>
        <v>0</v>
      </c>
      <c r="L9" s="202">
        <f>SUMIF(Trades!$H$8:$H$1999,Credit!G9&amp;$G$3,Trades!$G$8:$G$1999)</f>
        <v>0</v>
      </c>
      <c r="M9" s="203">
        <f>IF(K9&lt;&gt;0,J9-(L9/K9),0)</f>
        <v>0</v>
      </c>
      <c r="N9" s="198" t="s">
        <v>26</v>
      </c>
      <c r="O9" s="199">
        <f>Position!L8</f>
        <v>1</v>
      </c>
      <c r="P9" s="199">
        <f>Position!M8</f>
        <v>1.25</v>
      </c>
      <c r="Q9" s="200">
        <f>(P9+O9)/2</f>
        <v>1.125</v>
      </c>
      <c r="R9" s="201">
        <f>SUMIF(Trades!$H$8:$H$1999,Credit!N9&amp;$G$3,Trades!$B$8:$B$1999)</f>
        <v>0</v>
      </c>
      <c r="S9" s="202">
        <f>SUMIF(Trades!$H$8:$H$1999,Credit!N9&amp;$G$3,Trades!$G$8:$G$1999)</f>
        <v>0</v>
      </c>
      <c r="T9" s="203">
        <f>IF(R9&lt;&gt;0,Q9-(S9/R9),0)</f>
        <v>0</v>
      </c>
      <c r="X9" t="s">
        <v>128</v>
      </c>
    </row>
    <row r="10" spans="1:24" x14ac:dyDescent="0.2">
      <c r="B10" s="180" t="s">
        <v>143</v>
      </c>
      <c r="C10" s="160">
        <f>SUMIF(Trades!$E$8:$E$1999,Credit!B10,Trades!$G$8:$G$1999)</f>
        <v>-50.000000000000043</v>
      </c>
      <c r="D10" s="160">
        <f>-SUMIF(Trades!$E$8:$E$1999,Credit!$B10,Trades!$I$8:$I$1999)</f>
        <v>-750</v>
      </c>
      <c r="E10" s="181"/>
      <c r="F10" s="160"/>
      <c r="G10" s="204" t="s">
        <v>12</v>
      </c>
      <c r="H10" s="205">
        <f>Position!C9</f>
        <v>5.5</v>
      </c>
      <c r="I10" s="205">
        <f>Position!D9</f>
        <v>6.5</v>
      </c>
      <c r="J10" s="206">
        <f>SUM(J11:J15)</f>
        <v>6</v>
      </c>
      <c r="K10" s="207"/>
      <c r="L10" s="208"/>
      <c r="M10" s="209"/>
      <c r="N10" s="204" t="s">
        <v>27</v>
      </c>
      <c r="O10" s="205">
        <f>Position!L9</f>
        <v>4.7</v>
      </c>
      <c r="P10" s="205">
        <f>Position!M9</f>
        <v>5.45</v>
      </c>
      <c r="Q10" s="206">
        <f>SUM(Q11:Q15)</f>
        <v>5.0750000000000002</v>
      </c>
      <c r="R10" s="207"/>
      <c r="S10" s="208"/>
      <c r="T10" s="209"/>
      <c r="X10" t="s">
        <v>128</v>
      </c>
    </row>
    <row r="11" spans="1:24" x14ac:dyDescent="0.2">
      <c r="B11" s="180" t="s">
        <v>81</v>
      </c>
      <c r="C11" s="160">
        <f>SUMIF(Trades!$E$8:$E$1999,Credit!B11,Trades!$G$8:$G$1999)</f>
        <v>0</v>
      </c>
      <c r="D11" s="160">
        <f>-SUMIF(Trades!$E$8:$E$1999,Credit!$B11,Trades!$I$8:$I$1999)</f>
        <v>0</v>
      </c>
      <c r="E11" s="181"/>
      <c r="F11" s="160"/>
      <c r="G11" s="186" t="s">
        <v>13</v>
      </c>
      <c r="H11" s="187">
        <f>Position!C10</f>
        <v>0.25</v>
      </c>
      <c r="I11" s="187">
        <f>Position!D10</f>
        <v>0.75</v>
      </c>
      <c r="J11" s="188">
        <f t="shared" ref="J11:J16" si="0">(I11+H11)/2</f>
        <v>0.5</v>
      </c>
      <c r="K11" s="189">
        <f>SUMIF(Trades!$H$8:$H$1999,Credit!G11&amp;$G$3,Trades!$B$8:$B$1999)</f>
        <v>0</v>
      </c>
      <c r="L11" s="190">
        <f>SUMIF(Trades!$H$8:$H$1999,Credit!G11&amp;$G$3,Trades!$G$8:$G$1999)</f>
        <v>0</v>
      </c>
      <c r="M11" s="191">
        <f t="shared" ref="M11:M16" si="1">IF(K11&lt;&gt;0,J11-(L11/K11),0)</f>
        <v>0</v>
      </c>
      <c r="N11" s="186" t="s">
        <v>28</v>
      </c>
      <c r="O11" s="187">
        <f>Position!L10</f>
        <v>0.7</v>
      </c>
      <c r="P11" s="187">
        <f>Position!M10</f>
        <v>0.7</v>
      </c>
      <c r="Q11" s="188">
        <f>(P11+O11)/2</f>
        <v>0.7</v>
      </c>
      <c r="R11" s="189">
        <f>SUMIF(Trades!$H$8:$H$1999,Credit!N11&amp;$G$3,Trades!$B$8:$B$1999)</f>
        <v>0</v>
      </c>
      <c r="S11" s="190">
        <f>SUMIF(Trades!$H$8:$H$1999,Credit!N11&amp;$G$3,Trades!$G$8:$G$1999)</f>
        <v>0</v>
      </c>
      <c r="T11" s="191">
        <f>IF(R11&lt;&gt;0,Q11-(S11/R11),0)</f>
        <v>0</v>
      </c>
      <c r="X11" t="s">
        <v>128</v>
      </c>
    </row>
    <row r="12" spans="1:24" x14ac:dyDescent="0.2">
      <c r="B12" s="180" t="s">
        <v>168</v>
      </c>
      <c r="C12" s="160">
        <f>SUMIF(Trades!$E$8:$E$1999,Credit!B12,Trades!$G$8:$G$1999)</f>
        <v>250</v>
      </c>
      <c r="D12" s="160">
        <f>-SUMIF(Trades!$E$8:$E$1999,Credit!$B12,Trades!$I$8:$I$1999)</f>
        <v>-4500</v>
      </c>
      <c r="E12" s="181"/>
      <c r="F12" s="160"/>
      <c r="G12" s="192" t="s">
        <v>14</v>
      </c>
      <c r="H12" s="193">
        <f>Position!C11</f>
        <v>1.5</v>
      </c>
      <c r="I12" s="193">
        <f>Position!D11</f>
        <v>1.75</v>
      </c>
      <c r="J12" s="194">
        <f t="shared" si="0"/>
        <v>1.625</v>
      </c>
      <c r="K12" s="195">
        <f>SUMIF(Trades!$H$8:$H$1999,Credit!G12&amp;$G$3,Trades!$B$8:$B$1999)</f>
        <v>0</v>
      </c>
      <c r="L12" s="196">
        <f>SUMIF(Trades!$H$8:$H$1999,Credit!G12&amp;$G$3,Trades!$G$8:$G$1999)</f>
        <v>0</v>
      </c>
      <c r="M12" s="197">
        <f t="shared" si="1"/>
        <v>0</v>
      </c>
      <c r="N12" s="192" t="s">
        <v>49</v>
      </c>
      <c r="O12" s="193">
        <f>Position!L11</f>
        <v>1</v>
      </c>
      <c r="P12" s="193">
        <f>Position!M11</f>
        <v>1.25</v>
      </c>
      <c r="Q12" s="194">
        <f>(P12+O12)/2</f>
        <v>1.125</v>
      </c>
      <c r="R12" s="195">
        <f>SUMIF(Trades!$H$8:$H$1999,Credit!N12&amp;$G$3,Trades!$B$8:$B$1999)</f>
        <v>0</v>
      </c>
      <c r="S12" s="196">
        <f>SUMIF(Trades!$H$8:$H$1999,Credit!N12&amp;$G$3,Trades!$G$8:$G$1999)</f>
        <v>0</v>
      </c>
      <c r="T12" s="197">
        <f>IF(R12&lt;&gt;0,Q12-(S12/R12),0)</f>
        <v>0</v>
      </c>
      <c r="X12" t="s">
        <v>128</v>
      </c>
    </row>
    <row r="13" spans="1:24" x14ac:dyDescent="0.2">
      <c r="B13" s="180" t="s">
        <v>103</v>
      </c>
      <c r="C13" s="160">
        <f>SUMIF(Trades!$E$8:$E$1999,Credit!B13,Trades!$G$8:$G$1999)</f>
        <v>0</v>
      </c>
      <c r="D13" s="160">
        <f>-SUMIF(Trades!$E$8:$E$1999,Credit!$B13,Trades!$I$8:$I$1999)</f>
        <v>0</v>
      </c>
      <c r="E13" s="181"/>
      <c r="F13" s="160"/>
      <c r="G13" s="192" t="s">
        <v>15</v>
      </c>
      <c r="H13" s="193">
        <f>Position!C12</f>
        <v>0</v>
      </c>
      <c r="I13" s="193">
        <f>Position!D12</f>
        <v>0</v>
      </c>
      <c r="J13" s="194">
        <f t="shared" si="0"/>
        <v>0</v>
      </c>
      <c r="K13" s="195">
        <f>SUMIF(Trades!$H$8:$H$1999,Credit!G13&amp;$G$3,Trades!$B$8:$B$1999)</f>
        <v>0</v>
      </c>
      <c r="L13" s="196">
        <f>SUMIF(Trades!$H$8:$H$1999,Credit!G13&amp;$G$3,Trades!$G$8:$G$1999)</f>
        <v>0</v>
      </c>
      <c r="M13" s="197">
        <f t="shared" si="1"/>
        <v>0</v>
      </c>
      <c r="N13" s="192" t="s">
        <v>48</v>
      </c>
      <c r="O13" s="193">
        <f>Position!L12</f>
        <v>3</v>
      </c>
      <c r="P13" s="193">
        <f>Position!M12</f>
        <v>3.5</v>
      </c>
      <c r="Q13" s="194">
        <f>(P13+O13)/2</f>
        <v>3.25</v>
      </c>
      <c r="R13" s="195">
        <f>SUMIF(Trades!$H$8:$H$1999,Credit!N13&amp;$G$3,Trades!$B$8:$B$1999)</f>
        <v>0</v>
      </c>
      <c r="S13" s="196">
        <f>SUMIF(Trades!$H$8:$H$1999,Credit!N13&amp;$G$3,Trades!$G$8:$G$1999)</f>
        <v>0</v>
      </c>
      <c r="T13" s="197">
        <f>IF(R13&lt;&gt;0,Q13-(S13/R13),0)</f>
        <v>0</v>
      </c>
      <c r="X13" t="s">
        <v>137</v>
      </c>
    </row>
    <row r="14" spans="1:24" x14ac:dyDescent="0.2">
      <c r="B14" s="180" t="s">
        <v>96</v>
      </c>
      <c r="C14" s="160">
        <f>SUMIF(Trades!$E$8:$E$1999,Credit!B14,Trades!$G$8:$G$1999)</f>
        <v>749.99999999999989</v>
      </c>
      <c r="D14" s="160">
        <f>-SUMIF(Trades!$E$8:$E$1999,Credit!$B14,Trades!$I$8:$I$1999)</f>
        <v>-6375</v>
      </c>
      <c r="E14" s="181"/>
      <c r="F14" s="160"/>
      <c r="G14" s="192" t="s">
        <v>16</v>
      </c>
      <c r="H14" s="193">
        <f>Position!C13</f>
        <v>3.75</v>
      </c>
      <c r="I14" s="193">
        <f>Position!D13</f>
        <v>4</v>
      </c>
      <c r="J14" s="194">
        <f t="shared" si="0"/>
        <v>3.875</v>
      </c>
      <c r="K14" s="195">
        <f>SUMIF(Trades!$H$8:$H$1999,Credit!G14&amp;$G$3,Trades!$B$8:$B$1999)</f>
        <v>0</v>
      </c>
      <c r="L14" s="196">
        <f>SUMIF(Trades!$H$8:$H$1999,Credit!G14&amp;$G$3,Trades!$G$8:$G$1999)</f>
        <v>0</v>
      </c>
      <c r="M14" s="197">
        <f t="shared" si="1"/>
        <v>0</v>
      </c>
      <c r="N14" s="192" t="s">
        <v>29</v>
      </c>
      <c r="O14" s="193">
        <f>Position!L13</f>
        <v>0</v>
      </c>
      <c r="P14" s="193">
        <f>Position!M13</f>
        <v>0</v>
      </c>
      <c r="Q14" s="194">
        <f>(P14+O14)/2</f>
        <v>0</v>
      </c>
      <c r="R14" s="195">
        <f>SUMIF(Trades!$H$8:$H$1999,Credit!N14&amp;$G$3,Trades!$B$8:$B$1999)</f>
        <v>0</v>
      </c>
      <c r="S14" s="196">
        <f>SUMIF(Trades!$H$8:$H$1999,Credit!N14&amp;$G$3,Trades!$G$8:$G$1999)</f>
        <v>0</v>
      </c>
      <c r="T14" s="197">
        <f>IF(R14&lt;&gt;0,Q14-(S14/R14),0)</f>
        <v>0</v>
      </c>
      <c r="X14" t="s">
        <v>137</v>
      </c>
    </row>
    <row r="15" spans="1:24" x14ac:dyDescent="0.2">
      <c r="B15" s="180" t="s">
        <v>138</v>
      </c>
      <c r="C15" s="160">
        <f>SUMIF(Trades!$E$8:$E$1999,Credit!B15,Trades!$G$8:$G$1999)</f>
        <v>108.75000000000001</v>
      </c>
      <c r="D15" s="160">
        <f>-SUMIF(Trades!$E$8:$E$1999,Credit!$B15,Trades!$I$8:$I$1999)</f>
        <v>115</v>
      </c>
      <c r="E15" s="181"/>
      <c r="F15" s="160"/>
      <c r="G15" s="192" t="s">
        <v>17</v>
      </c>
      <c r="H15" s="193">
        <f>Position!C14</f>
        <v>0</v>
      </c>
      <c r="I15" s="193">
        <f>Position!D14</f>
        <v>0</v>
      </c>
      <c r="J15" s="194">
        <f t="shared" si="0"/>
        <v>0</v>
      </c>
      <c r="K15" s="195">
        <f>SUMIF(Trades!$H$8:$H$1999,Credit!G15&amp;$G$3,Trades!$B$8:$B$1999)</f>
        <v>0</v>
      </c>
      <c r="L15" s="196">
        <f>SUMIF(Trades!$H$8:$H$1999,Credit!G15&amp;$G$3,Trades!$G$8:$G$1999)</f>
        <v>0</v>
      </c>
      <c r="M15" s="197">
        <f t="shared" si="1"/>
        <v>0</v>
      </c>
      <c r="N15" s="198" t="s">
        <v>30</v>
      </c>
      <c r="O15" s="199">
        <f>Position!L14</f>
        <v>0</v>
      </c>
      <c r="P15" s="199">
        <f>Position!M14</f>
        <v>0</v>
      </c>
      <c r="Q15" s="200">
        <f>(P15+O15)/2</f>
        <v>0</v>
      </c>
      <c r="R15" s="201">
        <f>SUMIF(Trades!$H$8:$H$1999,Credit!N15&amp;$G$3,Trades!$B$8:$B$1999)</f>
        <v>0</v>
      </c>
      <c r="S15" s="202">
        <f>SUMIF(Trades!$H$8:$H$1999,Credit!N15&amp;$G$3,Trades!$G$8:$G$1999)</f>
        <v>0</v>
      </c>
      <c r="T15" s="203">
        <f>IF(R15&lt;&gt;0,Q15-(S15/R15),0)</f>
        <v>0</v>
      </c>
      <c r="X15" t="s">
        <v>137</v>
      </c>
    </row>
    <row r="16" spans="1:24" x14ac:dyDescent="0.2">
      <c r="B16" s="180" t="s">
        <v>124</v>
      </c>
      <c r="C16" s="160">
        <f>SUMIF(Trades!$E$8:$E$1999,Credit!B16,Trades!$G$8:$G$1999)</f>
        <v>0</v>
      </c>
      <c r="D16" s="160">
        <f>-SUMIF(Trades!$E$8:$E$1999,Credit!$B16,Trades!$I$8:$I$1999)</f>
        <v>625</v>
      </c>
      <c r="E16" s="181"/>
      <c r="F16" s="160"/>
      <c r="G16" s="198" t="s">
        <v>79</v>
      </c>
      <c r="H16" s="199">
        <f>Position!C15</f>
        <v>0</v>
      </c>
      <c r="I16" s="199">
        <f>Position!D15</f>
        <v>0</v>
      </c>
      <c r="J16" s="200">
        <f t="shared" si="0"/>
        <v>0</v>
      </c>
      <c r="K16" s="201">
        <f>SUMIF(Trades!$H$8:$H$1999,Credit!G16&amp;$G$3,Trades!$B$8:$B$1999)</f>
        <v>0</v>
      </c>
      <c r="L16" s="202">
        <f>SUMIF(Trades!$H$8:$H$1999,Credit!G16&amp;$G$3,Trades!$G$8:$G$1999)</f>
        <v>0</v>
      </c>
      <c r="M16" s="203">
        <f t="shared" si="1"/>
        <v>0</v>
      </c>
      <c r="N16" s="156"/>
      <c r="O16" s="156"/>
      <c r="P16" s="156"/>
      <c r="Q16" s="156"/>
      <c r="R16" s="156"/>
      <c r="S16" s="156"/>
      <c r="T16" s="156"/>
      <c r="X16" t="s">
        <v>114</v>
      </c>
    </row>
    <row r="17" spans="2:24" x14ac:dyDescent="0.2">
      <c r="B17" s="180" t="s">
        <v>129</v>
      </c>
      <c r="C17" s="160">
        <f>SUMIF(Trades!$E$8:$E$1999,Credit!B17,Trades!$G$8:$G$1999)</f>
        <v>225</v>
      </c>
      <c r="D17" s="160">
        <f>-SUMIF(Trades!$E$8:$E$1999,Credit!$B17,Trades!$I$8:$I$1999)</f>
        <v>1000</v>
      </c>
      <c r="E17" s="181"/>
      <c r="F17" s="160"/>
      <c r="G17" s="204" t="s">
        <v>18</v>
      </c>
      <c r="H17" s="205">
        <f>Position!C16</f>
        <v>6.4</v>
      </c>
      <c r="I17" s="205">
        <f>Position!D16</f>
        <v>7.5</v>
      </c>
      <c r="J17" s="206">
        <f>SUM(J18:J22)</f>
        <v>6.95</v>
      </c>
      <c r="K17" s="207"/>
      <c r="L17" s="208"/>
      <c r="M17" s="209"/>
      <c r="N17" s="204" t="s">
        <v>31</v>
      </c>
      <c r="O17" s="205">
        <f>Position!L15</f>
        <v>6.25</v>
      </c>
      <c r="P17" s="205">
        <f>Position!M15</f>
        <v>7.25</v>
      </c>
      <c r="Q17" s="206">
        <f>SUM(Q18:Q22)</f>
        <v>6.75</v>
      </c>
      <c r="R17" s="207"/>
      <c r="S17" s="208"/>
      <c r="T17" s="209"/>
      <c r="X17" t="s">
        <v>114</v>
      </c>
    </row>
    <row r="18" spans="2:24" x14ac:dyDescent="0.2">
      <c r="B18" s="180" t="s">
        <v>139</v>
      </c>
      <c r="C18" s="160">
        <f>SUMIF(Trades!$E$8:$E$1999,Credit!B18,Trades!$G$8:$G$1999)</f>
        <v>0</v>
      </c>
      <c r="D18" s="160">
        <f>-SUMIF(Trades!$E$8:$E$1999,Credit!$B18,Trades!$I$8:$I$1999)</f>
        <v>0</v>
      </c>
      <c r="E18" s="181"/>
      <c r="F18" s="160"/>
      <c r="G18" s="186" t="s">
        <v>19</v>
      </c>
      <c r="H18" s="187">
        <f>Position!C17</f>
        <v>3.25</v>
      </c>
      <c r="I18" s="187">
        <f>Position!D17</f>
        <v>3.75</v>
      </c>
      <c r="J18" s="188">
        <f>(I18+H18)/2</f>
        <v>3.5</v>
      </c>
      <c r="K18" s="189">
        <f>SUMIF(Trades!$H$8:$H$1999,Credit!G18&amp;$G$3,Trades!$B$8:$B$1999)</f>
        <v>-250</v>
      </c>
      <c r="L18" s="190">
        <f>SUMIF(Trades!$H$8:$H$1999,Credit!G18&amp;$G$3,Trades!$G$8:$G$1999)</f>
        <v>0</v>
      </c>
      <c r="M18" s="191">
        <f>IF(K18&lt;&gt;0,J18-(L18/K18),0)</f>
        <v>3.5</v>
      </c>
      <c r="N18" s="186" t="s">
        <v>32</v>
      </c>
      <c r="O18" s="187">
        <f>Position!L16</f>
        <v>0</v>
      </c>
      <c r="P18" s="187">
        <f>Position!M16</f>
        <v>0</v>
      </c>
      <c r="Q18" s="188">
        <f>(P18+O18)/2</f>
        <v>0</v>
      </c>
      <c r="R18" s="189">
        <f>SUMIF(Trades!$H$8:$H$1999,Credit!N18&amp;$G$3,Trades!$B$8:$B$1999)</f>
        <v>0</v>
      </c>
      <c r="S18" s="190">
        <f>SUMIF(Trades!$H$8:$H$1999,Credit!N18&amp;$G$3,Trades!$G$8:$G$1999)</f>
        <v>0</v>
      </c>
      <c r="T18" s="191">
        <f>IF(R18&lt;&gt;0,Q18-(S18/R18),0)</f>
        <v>0</v>
      </c>
      <c r="X18" t="s">
        <v>114</v>
      </c>
    </row>
    <row r="19" spans="2:24" x14ac:dyDescent="0.2">
      <c r="B19" s="180" t="s">
        <v>141</v>
      </c>
      <c r="C19" s="160">
        <f>SUMIF(Trades!$E$8:$E$1999,Credit!B19,Trades!$G$8:$G$1999)</f>
        <v>2000</v>
      </c>
      <c r="D19" s="160">
        <f>-SUMIF(Trades!$E$8:$E$1999,Credit!$B19,Trades!$I$8:$I$1999)</f>
        <v>-5000</v>
      </c>
      <c r="E19" s="181"/>
      <c r="F19" s="160"/>
      <c r="G19" s="192" t="s">
        <v>20</v>
      </c>
      <c r="H19" s="193">
        <f>Position!C18</f>
        <v>3</v>
      </c>
      <c r="I19" s="193">
        <f>Position!D18</f>
        <v>3.5</v>
      </c>
      <c r="J19" s="194">
        <f>(I19+H19)/2</f>
        <v>3.25</v>
      </c>
      <c r="K19" s="195">
        <f>SUMIF(Trades!$H$8:$H$1999,Credit!G19&amp;$G$3,Trades!$B$8:$B$1999)</f>
        <v>0</v>
      </c>
      <c r="L19" s="196">
        <f>SUMIF(Trades!$H$8:$H$1999,Credit!G19&amp;$G$3,Trades!$G$8:$G$1999)</f>
        <v>0</v>
      </c>
      <c r="M19" s="197">
        <f>IF(K19&lt;&gt;0,J19-(L19/K19),0)</f>
        <v>0</v>
      </c>
      <c r="N19" s="192" t="s">
        <v>47</v>
      </c>
      <c r="O19" s="193">
        <f>Position!L17</f>
        <v>0</v>
      </c>
      <c r="P19" s="193">
        <f>Position!M17</f>
        <v>0</v>
      </c>
      <c r="Q19" s="194">
        <f>(P19+O19)/2</f>
        <v>0</v>
      </c>
      <c r="R19" s="195">
        <f>SUMIF(Trades!$H$8:$H$1999,Credit!N19&amp;$G$3,Trades!$B$8:$B$1999)</f>
        <v>0</v>
      </c>
      <c r="S19" s="196">
        <f>SUMIF(Trades!$H$8:$H$1999,Credit!N19&amp;$G$3,Trades!$G$8:$G$1999)</f>
        <v>0</v>
      </c>
      <c r="T19" s="197">
        <f>IF(R19&lt;&gt;0,Q19-(S19/R19),0)</f>
        <v>0</v>
      </c>
      <c r="X19" t="s">
        <v>114</v>
      </c>
    </row>
    <row r="20" spans="2:24" x14ac:dyDescent="0.2">
      <c r="B20" s="180" t="s">
        <v>94</v>
      </c>
      <c r="C20" s="160">
        <f>SUMIF(Trades!$E$8:$E$1999,Credit!B20,Trades!$G$8:$G$1999)</f>
        <v>0</v>
      </c>
      <c r="D20" s="160">
        <f>-SUMIF(Trades!$E$8:$E$1999,Credit!$B20,Trades!$I$8:$I$1999)</f>
        <v>0</v>
      </c>
      <c r="E20" s="181"/>
      <c r="F20" s="160"/>
      <c r="G20" s="192" t="s">
        <v>21</v>
      </c>
      <c r="H20" s="193">
        <f>Position!C19</f>
        <v>0</v>
      </c>
      <c r="I20" s="193">
        <f>Position!D19</f>
        <v>0</v>
      </c>
      <c r="J20" s="194">
        <f>(I20+H20)/2</f>
        <v>0</v>
      </c>
      <c r="K20" s="195">
        <f>SUMIF(Trades!$H$8:$H$1999,Credit!G20&amp;$G$3,Trades!$B$8:$B$1999)</f>
        <v>0</v>
      </c>
      <c r="L20" s="196">
        <f>SUMIF(Trades!$H$8:$H$1999,Credit!G20&amp;$G$3,Trades!$G$8:$G$1999)</f>
        <v>0</v>
      </c>
      <c r="M20" s="197">
        <f>IF(K20&lt;&gt;0,J20-(L20/K20),0)</f>
        <v>0</v>
      </c>
      <c r="N20" s="192" t="s">
        <v>46</v>
      </c>
      <c r="O20" s="193">
        <f>Position!L18</f>
        <v>1.75</v>
      </c>
      <c r="P20" s="193">
        <f>Position!M18</f>
        <v>2.25</v>
      </c>
      <c r="Q20" s="194">
        <f>(P20+O20)/2</f>
        <v>2</v>
      </c>
      <c r="R20" s="195">
        <f>SUMIF(Trades!$H$8:$H$1999,Credit!N20&amp;$G$3,Trades!$B$8:$B$1999)</f>
        <v>0</v>
      </c>
      <c r="S20" s="196">
        <f>SUMIF(Trades!$H$8:$H$1999,Credit!N20&amp;$G$3,Trades!$G$8:$G$1999)</f>
        <v>0</v>
      </c>
      <c r="T20" s="197">
        <f>IF(R20&lt;&gt;0,Q20-(S20/R20),0)</f>
        <v>0</v>
      </c>
      <c r="X20" t="s">
        <v>114</v>
      </c>
    </row>
    <row r="21" spans="2:24" x14ac:dyDescent="0.2">
      <c r="B21" s="180" t="s">
        <v>142</v>
      </c>
      <c r="C21" s="160">
        <f>SUMIF(Trades!$E$8:$E$1999,Credit!B21,Trades!$G$8:$G$1999)</f>
        <v>0</v>
      </c>
      <c r="D21" s="160">
        <f>-SUMIF(Trades!$E$8:$E$1999,Credit!$B21,Trades!$I$8:$I$1999)</f>
        <v>0</v>
      </c>
      <c r="E21" s="181"/>
      <c r="F21" s="160"/>
      <c r="G21" s="192" t="s">
        <v>43</v>
      </c>
      <c r="H21" s="193">
        <f>Position!C20</f>
        <v>0</v>
      </c>
      <c r="I21" s="193">
        <f>Position!D20</f>
        <v>0</v>
      </c>
      <c r="J21" s="194">
        <f>(I21+H21)/2</f>
        <v>0</v>
      </c>
      <c r="K21" s="195">
        <f>SUMIF(Trades!$H$8:$H$1999,Credit!G21&amp;$G$3,Trades!$B$8:$B$1999)</f>
        <v>0</v>
      </c>
      <c r="L21" s="196">
        <f>SUMIF(Trades!$H$8:$H$1999,Credit!G21&amp;$G$3,Trades!$G$8:$G$1999)</f>
        <v>0</v>
      </c>
      <c r="M21" s="197">
        <f>IF(K21&lt;&gt;0,J21-(L21/K21),0)</f>
        <v>0</v>
      </c>
      <c r="N21" s="192" t="s">
        <v>33</v>
      </c>
      <c r="O21" s="193">
        <f>Position!L19</f>
        <v>0</v>
      </c>
      <c r="P21" s="193">
        <f>Position!M19</f>
        <v>0</v>
      </c>
      <c r="Q21" s="194">
        <f>(P21+O21)/2</f>
        <v>0</v>
      </c>
      <c r="R21" s="195">
        <f>SUMIF(Trades!$H$8:$H$1999,Credit!N21&amp;$G$3,Trades!$B$8:$B$1999)</f>
        <v>0</v>
      </c>
      <c r="S21" s="196">
        <f>SUMIF(Trades!$H$8:$H$1999,Credit!N21&amp;$G$3,Trades!$G$8:$G$1999)</f>
        <v>0</v>
      </c>
      <c r="T21" s="197">
        <f>IF(R21&lt;&gt;0,Q21-(S21/R21),0)</f>
        <v>0</v>
      </c>
      <c r="X21" t="s">
        <v>114</v>
      </c>
    </row>
    <row r="22" spans="2:24" x14ac:dyDescent="0.2">
      <c r="B22" s="180" t="s">
        <v>78</v>
      </c>
      <c r="C22" s="160">
        <f>SUMIF(Trades!$E$8:$E$1999,Credit!B22,Trades!$G$8:$G$1999)</f>
        <v>0</v>
      </c>
      <c r="D22" s="160">
        <f>-SUMIF(Trades!$E$8:$E$1999,Credit!$B22,Trades!$I$8:$I$1999)</f>
        <v>0</v>
      </c>
      <c r="E22" s="181"/>
      <c r="F22" s="160"/>
      <c r="G22" s="198" t="s">
        <v>44</v>
      </c>
      <c r="H22" s="199">
        <f>Position!C21</f>
        <v>0.15</v>
      </c>
      <c r="I22" s="199">
        <f>Position!D21</f>
        <v>0.25</v>
      </c>
      <c r="J22" s="200">
        <f>(I22+H22)/2</f>
        <v>0.2</v>
      </c>
      <c r="K22" s="201">
        <f>SUMIF(Trades!$H$8:$H$1999,Credit!G22&amp;$G$3,Trades!$B$8:$B$1999)</f>
        <v>0</v>
      </c>
      <c r="L22" s="202">
        <f>SUMIF(Trades!$H$8:$H$1999,Credit!G22&amp;$G$3,Trades!$G$8:$G$1999)</f>
        <v>0</v>
      </c>
      <c r="M22" s="203">
        <f>IF(K22&lt;&gt;0,J22-(L22/K22),0)</f>
        <v>0</v>
      </c>
      <c r="N22" s="198" t="s">
        <v>45</v>
      </c>
      <c r="O22" s="199">
        <f>Position!L20</f>
        <v>4.5</v>
      </c>
      <c r="P22" s="199">
        <f>Position!M20</f>
        <v>5</v>
      </c>
      <c r="Q22" s="200">
        <f>(P22+O22)/2</f>
        <v>4.75</v>
      </c>
      <c r="R22" s="201">
        <f>SUMIF(Trades!$H$8:$H$1999,Credit!N22&amp;$G$3,Trades!$B$8:$B$1999)</f>
        <v>0</v>
      </c>
      <c r="S22" s="202">
        <f>SUMIF(Trades!$H$8:$H$1999,Credit!N22&amp;$G$3,Trades!$G$8:$G$1999)</f>
        <v>0</v>
      </c>
      <c r="T22" s="203">
        <f>IF(R22&lt;&gt;0,Q22-(S22/R22),0)</f>
        <v>0</v>
      </c>
      <c r="X22" t="s">
        <v>114</v>
      </c>
    </row>
    <row r="23" spans="2:24" x14ac:dyDescent="0.2">
      <c r="B23" s="180" t="s">
        <v>154</v>
      </c>
      <c r="C23" s="160">
        <f>SUMIF(Trades!$E$8:$E$1999,Credit!B23,Trades!$G$8:$G$1999)</f>
        <v>0</v>
      </c>
      <c r="D23" s="160">
        <f>-SUMIF(Trades!$E$8:$E$1999,Credit!$B23,Trades!$I$8:$I$1999)</f>
        <v>0</v>
      </c>
      <c r="E23" s="181"/>
      <c r="F23" s="160"/>
      <c r="G23" s="210"/>
      <c r="H23" s="210"/>
      <c r="I23" s="210"/>
      <c r="J23" s="210"/>
      <c r="K23" s="156"/>
      <c r="L23" s="156"/>
      <c r="M23" s="211"/>
      <c r="N23" s="211"/>
      <c r="O23" s="211"/>
      <c r="P23" s="211"/>
      <c r="Q23" s="211"/>
      <c r="R23" s="156"/>
      <c r="S23" s="156"/>
      <c r="T23" s="210"/>
      <c r="X23" t="s">
        <v>114</v>
      </c>
    </row>
    <row r="24" spans="2:24" x14ac:dyDescent="0.2">
      <c r="B24" s="180" t="s">
        <v>156</v>
      </c>
      <c r="C24" s="160">
        <f>SUMIF(Trades!$E$8:$E$1999,Credit!B24,Trades!$G$8:$G$1999)</f>
        <v>0</v>
      </c>
      <c r="D24" s="160">
        <f>-SUMIF(Trades!$E$8:$E$1999,Credit!$B24,Trades!$I$8:$I$1999)</f>
        <v>0</v>
      </c>
      <c r="E24" s="181"/>
      <c r="F24" s="160"/>
      <c r="K24" s="103" t="s">
        <v>40</v>
      </c>
      <c r="L24" s="104">
        <f>SUM(L5:L22)</f>
        <v>0</v>
      </c>
      <c r="M24" s="11"/>
      <c r="N24" s="11"/>
      <c r="O24" s="11"/>
      <c r="P24" s="11"/>
      <c r="Q24" s="11"/>
      <c r="R24" s="103" t="s">
        <v>40</v>
      </c>
      <c r="S24" s="104">
        <f>SUM(S5:S22)</f>
        <v>0</v>
      </c>
      <c r="X24" t="s">
        <v>114</v>
      </c>
    </row>
    <row r="25" spans="2:24" x14ac:dyDescent="0.2">
      <c r="B25" s="180" t="s">
        <v>155</v>
      </c>
      <c r="C25" s="160">
        <f>SUMIF(Trades!$E$8:$E$1999,Credit!B25,Trades!$G$8:$G$1999)</f>
        <v>0</v>
      </c>
      <c r="D25" s="160">
        <f>-SUMIF(Trades!$E$8:$E$1999,Credit!$B25,Trades!$I$8:$I$1999)</f>
        <v>0</v>
      </c>
      <c r="E25" s="181"/>
      <c r="F25" s="160"/>
      <c r="K25" s="105" t="s">
        <v>40</v>
      </c>
      <c r="L25" s="104">
        <f>L24+S24</f>
        <v>0</v>
      </c>
      <c r="X25" t="s">
        <v>127</v>
      </c>
    </row>
    <row r="26" spans="2:24" x14ac:dyDescent="0.2">
      <c r="B26" s="180" t="s">
        <v>157</v>
      </c>
      <c r="C26" s="160">
        <f>SUMIF(Trades!$E$8:$E$1999,Credit!B26,Trades!$G$8:$G$1999)</f>
        <v>0</v>
      </c>
      <c r="D26" s="160">
        <f>-SUMIF(Trades!$E$8:$E$1999,Credit!$B26,Trades!$I$8:$I$1999)</f>
        <v>0</v>
      </c>
      <c r="E26" s="181"/>
      <c r="F26" s="160"/>
      <c r="X26" t="s">
        <v>127</v>
      </c>
    </row>
    <row r="27" spans="2:24" x14ac:dyDescent="0.2">
      <c r="B27" s="180" t="s">
        <v>147</v>
      </c>
      <c r="C27" s="160">
        <f>SUMIF(Trades!$E$8:$E$1999,Credit!B27,Trades!$G$8:$G$1999)</f>
        <v>0</v>
      </c>
      <c r="D27" s="160">
        <f>-SUMIF(Trades!$E$8:$E$1999,Credit!$B27,Trades!$I$8:$I$1999)</f>
        <v>0</v>
      </c>
      <c r="E27" s="181"/>
      <c r="F27" s="160"/>
      <c r="X27" t="s">
        <v>127</v>
      </c>
    </row>
    <row r="28" spans="2:24" x14ac:dyDescent="0.2">
      <c r="B28" s="180" t="s">
        <v>159</v>
      </c>
      <c r="C28" s="160">
        <f>SUMIF(Trades!$E$8:$E$1999,Credit!B28,Trades!$G$8:$G$1999)</f>
        <v>0</v>
      </c>
      <c r="D28" s="160">
        <f>-SUMIF(Trades!$E$8:$E$1999,Credit!$B28,Trades!$I$8:$I$1999)</f>
        <v>0</v>
      </c>
      <c r="E28" s="181"/>
      <c r="F28" s="160"/>
      <c r="N28" s="156"/>
      <c r="X28" t="s">
        <v>127</v>
      </c>
    </row>
    <row r="29" spans="2:24" x14ac:dyDescent="0.2">
      <c r="B29" s="180" t="s">
        <v>160</v>
      </c>
      <c r="C29" s="160">
        <f>SUMIF(Trades!$E$8:$E$1999,Credit!B29,Trades!$G$8:$G$1999)</f>
        <v>0</v>
      </c>
      <c r="D29" s="160">
        <f>-SUMIF(Trades!$E$8:$E$1999,Credit!$B29,Trades!$I$8:$I$1999)</f>
        <v>0</v>
      </c>
      <c r="E29" s="181"/>
      <c r="F29" s="160"/>
      <c r="X29" t="s">
        <v>127</v>
      </c>
    </row>
    <row r="30" spans="2:24" x14ac:dyDescent="0.2">
      <c r="B30" s="180" t="s">
        <v>161</v>
      </c>
      <c r="C30" s="160">
        <f>SUMIF(Trades!$E$8:$E$1999,Credit!B30,Trades!$G$8:$G$1999)</f>
        <v>0</v>
      </c>
      <c r="D30" s="160">
        <f>-SUMIF(Trades!$E$8:$E$1999,Credit!$B30,Trades!$I$8:$I$1999)</f>
        <v>0</v>
      </c>
      <c r="E30" s="181"/>
      <c r="F30" s="160"/>
      <c r="X30" t="s">
        <v>127</v>
      </c>
    </row>
    <row r="31" spans="2:24" x14ac:dyDescent="0.2">
      <c r="B31" s="180" t="s">
        <v>164</v>
      </c>
      <c r="C31" s="160">
        <f>SUMIF(Trades!$E$8:$E$1999,Credit!B31,Trades!$G$8:$G$1999)</f>
        <v>-1383.75</v>
      </c>
      <c r="D31" s="160">
        <f>-SUMIF(Trades!$E$8:$E$1999,Credit!$B31,Trades!$I$8:$I$1999)</f>
        <v>3210</v>
      </c>
      <c r="E31" s="181"/>
      <c r="F31" s="160"/>
      <c r="X31" t="s">
        <v>127</v>
      </c>
    </row>
    <row r="32" spans="2:24" x14ac:dyDescent="0.2">
      <c r="B32" s="180" t="s">
        <v>169</v>
      </c>
      <c r="C32" s="160">
        <f>SUMIF(Trades!$E$8:$E$1999,Credit!B32,Trades!$G$8:$G$1999)</f>
        <v>87.5</v>
      </c>
      <c r="D32" s="160">
        <f>-SUMIF(Trades!$E$8:$E$1999,Credit!$B32,Trades!$I$8:$I$1999)</f>
        <v>2375</v>
      </c>
      <c r="E32" s="181"/>
      <c r="F32" s="160"/>
      <c r="X32" t="s">
        <v>127</v>
      </c>
    </row>
    <row r="33" spans="2:24" x14ac:dyDescent="0.2">
      <c r="B33" s="180"/>
      <c r="C33" s="160">
        <f>SUMIF(Trades!$E$8:$E$1999,Credit!B33,Trades!$G$8:$G$1999)</f>
        <v>0</v>
      </c>
      <c r="D33" s="160">
        <f>-SUMIF(Trades!$E$8:$E$1999,Credit!$B33,Trades!$I$8:$I$1999)</f>
        <v>0</v>
      </c>
      <c r="E33" s="181"/>
      <c r="F33" s="160"/>
      <c r="I33" s="167"/>
      <c r="X33" t="s">
        <v>127</v>
      </c>
    </row>
    <row r="34" spans="2:24" x14ac:dyDescent="0.2">
      <c r="B34" s="180"/>
      <c r="C34" s="160">
        <f>SUMIF(Trades!$E$8:$E$1999,Credit!B34,Trades!$G$8:$G$1999)</f>
        <v>0</v>
      </c>
      <c r="D34" s="160">
        <f>-SUMIF(Trades!$E$8:$E$1999,Credit!$B34,Trades!$I$8:$I$1999)</f>
        <v>0</v>
      </c>
      <c r="E34" s="181"/>
      <c r="F34" s="160"/>
      <c r="X34" t="s">
        <v>127</v>
      </c>
    </row>
    <row r="35" spans="2:24" x14ac:dyDescent="0.2">
      <c r="B35" s="180"/>
      <c r="C35" s="160">
        <f>SUMIF(Trades!$E$8:$E$1999,Credit!B35,Trades!$G$8:$G$1999)</f>
        <v>0</v>
      </c>
      <c r="D35" s="160">
        <f>-SUMIF(Trades!$E$8:$E$1999,Credit!$B35,Trades!$I$8:$I$1999)</f>
        <v>0</v>
      </c>
      <c r="E35" s="181"/>
      <c r="F35" s="160"/>
      <c r="X35" t="s">
        <v>127</v>
      </c>
    </row>
    <row r="36" spans="2:24" x14ac:dyDescent="0.2">
      <c r="B36" s="180"/>
      <c r="C36" s="160">
        <f>SUMIF(Trades!$E$8:$E$1999,Credit!B36,Trades!$G$8:$G$1999)</f>
        <v>0</v>
      </c>
      <c r="D36" s="160">
        <f>-SUMIF(Trades!$E$8:$E$1999,Credit!$B36,Trades!$I$8:$I$1999)</f>
        <v>0</v>
      </c>
      <c r="E36" s="181"/>
      <c r="F36" s="160"/>
      <c r="X36" t="s">
        <v>127</v>
      </c>
    </row>
    <row r="37" spans="2:24" x14ac:dyDescent="0.2">
      <c r="B37" s="180"/>
      <c r="C37" s="160">
        <f>SUMIF(Trades!$E$8:$E$1999,Credit!B37,Trades!$G$8:$G$1999)</f>
        <v>0</v>
      </c>
      <c r="D37" s="160">
        <f>-SUMIF(Trades!$E$8:$E$1999,Credit!$B37,Trades!$I$8:$I$1999)</f>
        <v>0</v>
      </c>
      <c r="E37" s="181"/>
      <c r="F37" s="160"/>
      <c r="X37" t="s">
        <v>127</v>
      </c>
    </row>
    <row r="38" spans="2:24" x14ac:dyDescent="0.2">
      <c r="B38" s="180"/>
      <c r="C38" s="160">
        <f>SUMIF(Trades!$E$8:$E$1999,Credit!B38,Trades!$G$8:$G$1999)</f>
        <v>0</v>
      </c>
      <c r="D38" s="160">
        <f>-SUMIF(Trades!$E$8:$E$1999,Credit!$B38,Trades!$I$8:$I$1999)</f>
        <v>0</v>
      </c>
      <c r="E38" s="181"/>
      <c r="F38" s="160"/>
      <c r="X38" t="s">
        <v>127</v>
      </c>
    </row>
    <row r="39" spans="2:24" x14ac:dyDescent="0.2">
      <c r="B39" s="180"/>
      <c r="C39" s="160">
        <f>SUMIF(Trades!$E$8:$E$1999,Credit!B39,Trades!$G$8:$G$1999)</f>
        <v>0</v>
      </c>
      <c r="D39" s="160">
        <f>-SUMIF(Trades!$E$8:$E$1999,Credit!$B39,Trades!$I$8:$I$1999)</f>
        <v>0</v>
      </c>
      <c r="E39" s="181"/>
      <c r="F39" s="160"/>
      <c r="X39" t="s">
        <v>127</v>
      </c>
    </row>
    <row r="40" spans="2:24" x14ac:dyDescent="0.2">
      <c r="B40" s="180"/>
      <c r="C40" s="160">
        <f>SUMIF(Trades!$E$8:$E$1999,Credit!B40,Trades!$G$8:$G$1999)</f>
        <v>0</v>
      </c>
      <c r="D40" s="160">
        <f>-SUMIF(Trades!$E$8:$E$1999,Credit!$B40,Trades!$I$8:$I$1999)</f>
        <v>0</v>
      </c>
      <c r="E40" s="181"/>
      <c r="F40" s="160"/>
      <c r="X40" t="s">
        <v>127</v>
      </c>
    </row>
    <row r="41" spans="2:24" x14ac:dyDescent="0.2">
      <c r="B41" s="180"/>
      <c r="C41" s="160">
        <f>SUMIF(Trades!$E$8:$E$1999,Credit!B41,Trades!$G$8:$G$1999)</f>
        <v>0</v>
      </c>
      <c r="D41" s="160">
        <f>-SUMIF(Trades!$E$8:$E$1999,Credit!$B41,Trades!$I$8:$I$1999)</f>
        <v>0</v>
      </c>
      <c r="E41" s="181"/>
      <c r="F41" s="160"/>
      <c r="X41" t="s">
        <v>127</v>
      </c>
    </row>
    <row r="42" spans="2:24" x14ac:dyDescent="0.2">
      <c r="B42" s="180"/>
      <c r="C42" s="160">
        <f>SUMIF(Trades!$E$8:$E$1999,Credit!B42,Trades!$G$8:$G$1999)</f>
        <v>0</v>
      </c>
      <c r="D42" s="160">
        <f>-SUMIF(Trades!$E$8:$E$1999,Credit!$B42,Trades!$I$8:$I$1999)</f>
        <v>0</v>
      </c>
      <c r="E42" s="181"/>
      <c r="F42" s="160"/>
      <c r="X42" t="s">
        <v>127</v>
      </c>
    </row>
    <row r="43" spans="2:24" x14ac:dyDescent="0.2">
      <c r="B43" s="180"/>
      <c r="C43" s="160">
        <f>SUMIF(Trades!$E$8:$E$1999,Credit!B43,Trades!$G$8:$G$1999)</f>
        <v>0</v>
      </c>
      <c r="D43" s="160">
        <f>-SUMIF(Trades!$E$8:$E$1999,Credit!$B43,Trades!$I$8:$I$1999)</f>
        <v>0</v>
      </c>
      <c r="E43" s="181"/>
      <c r="F43" s="160"/>
      <c r="X43" t="s">
        <v>127</v>
      </c>
    </row>
    <row r="44" spans="2:24" x14ac:dyDescent="0.2">
      <c r="B44" s="180"/>
      <c r="C44" s="160">
        <f>SUMIF(Trades!$E$8:$E$1999,Credit!B44,Trades!$G$8:$G$1999)</f>
        <v>0</v>
      </c>
      <c r="D44" s="160">
        <f>-SUMIF(Trades!$E$8:$E$1999,Credit!$B44,Trades!$I$8:$I$1999)</f>
        <v>0</v>
      </c>
      <c r="E44" s="181"/>
      <c r="F44" s="160"/>
      <c r="X44" t="s">
        <v>127</v>
      </c>
    </row>
    <row r="45" spans="2:24" x14ac:dyDescent="0.2">
      <c r="B45" s="180"/>
      <c r="C45" s="160">
        <f>SUMIF(Trades!$E$8:$E$1999,Credit!B45,Trades!$G$8:$G$1999)</f>
        <v>0</v>
      </c>
      <c r="D45" s="160">
        <f>-SUMIF(Trades!$E$8:$E$1999,Credit!$B45,Trades!$I$8:$I$1999)</f>
        <v>0</v>
      </c>
      <c r="E45" s="181"/>
      <c r="F45" s="160"/>
      <c r="X45" t="s">
        <v>127</v>
      </c>
    </row>
    <row r="46" spans="2:24" x14ac:dyDescent="0.2">
      <c r="B46" s="182"/>
      <c r="C46" s="160">
        <f>SUMIF(Trades!$E$8:$E$1999,Credit!B46,Trades!$G$8:$G$1999)</f>
        <v>0</v>
      </c>
      <c r="D46" s="160">
        <f>-SUMIF(Trades!$E$8:$E$1999,Credit!$B46,Trades!$I$8:$I$1999)</f>
        <v>0</v>
      </c>
      <c r="E46" s="181"/>
      <c r="F46" s="160"/>
      <c r="X46" t="s">
        <v>127</v>
      </c>
    </row>
    <row r="47" spans="2:24" ht="13.5" thickBot="1" x14ac:dyDescent="0.25">
      <c r="B47" s="180"/>
      <c r="C47" s="160">
        <f>SUMIF(Trades!$E$8:$E$1999,Credit!B47,Trades!$G$8:$G$1999)</f>
        <v>0</v>
      </c>
      <c r="D47" s="160">
        <f>-SUMIF(Trades!$E$8:$E$1999,Credit!$B47,Trades!$I$8:$I$1999)</f>
        <v>0</v>
      </c>
      <c r="E47" s="183"/>
      <c r="F47" s="160"/>
      <c r="X47" t="s">
        <v>127</v>
      </c>
    </row>
    <row r="48" spans="2:24" ht="13.5" thickTop="1" x14ac:dyDescent="0.2">
      <c r="B48" s="180"/>
      <c r="C48" s="160">
        <f>SUMIF(Trades!$E$8:$E$1999,Credit!B48,Trades!$G$8:$G$1999)</f>
        <v>0</v>
      </c>
      <c r="D48" s="160">
        <f>-SUMIF(Trades!$E$8:$E$1999,Credit!$B48,Trades!$I$8:$I$1999)</f>
        <v>0</v>
      </c>
      <c r="E48" s="160"/>
      <c r="F48" s="160">
        <f>SUMIF(Trades!$E$9:$E$1498,Credit!$B48,Trades!L$9:L$1498)</f>
        <v>0</v>
      </c>
      <c r="X48" t="s">
        <v>127</v>
      </c>
    </row>
    <row r="49" spans="2:24" x14ac:dyDescent="0.2">
      <c r="B49" s="180"/>
      <c r="C49" s="160">
        <f>SUMIF(Trades!$E$8:$E$1999,Credit!B49,Trades!$G$8:$G$1999)</f>
        <v>0</v>
      </c>
      <c r="D49" s="160">
        <f>-SUMIF(Trades!$E$8:$E$1999,Credit!$B49,Trades!$I$8:$I$1999)</f>
        <v>0</v>
      </c>
      <c r="E49" s="160"/>
      <c r="F49" s="160">
        <f>SUMIF(Trades!$E$9:$E$1498,Credit!$B49,Trades!L$9:L$1498)</f>
        <v>0</v>
      </c>
      <c r="X49" t="s">
        <v>127</v>
      </c>
    </row>
    <row r="50" spans="2:24" x14ac:dyDescent="0.2">
      <c r="B50" s="180"/>
      <c r="C50" s="160">
        <f>SUMIF(Trades!$E$8:$E$1999,Credit!B50,Trades!$G$8:$G$1999)</f>
        <v>0</v>
      </c>
      <c r="D50" s="160">
        <f>-SUMIF(Trades!$E$8:$E$1999,Credit!$B50,Trades!$I$8:$I$1999)</f>
        <v>0</v>
      </c>
      <c r="E50" s="160"/>
      <c r="F50" s="160">
        <f>SUMIF(Trades!$E$9:$E$1498,Credit!$B50,Trades!L$9:L$1498)</f>
        <v>0</v>
      </c>
      <c r="X50" t="s">
        <v>127</v>
      </c>
    </row>
    <row r="51" spans="2:24" x14ac:dyDescent="0.2">
      <c r="B51" s="180"/>
      <c r="C51" s="160">
        <f>SUMIF(Trades!$E$8:$E$1999,Credit!B51,Trades!$G$8:$G$1999)</f>
        <v>0</v>
      </c>
      <c r="D51" s="160">
        <f>-SUMIF(Trades!$E$8:$E$1999,Credit!$B51,Trades!$I$8:$I$1999)</f>
        <v>0</v>
      </c>
      <c r="E51" s="160"/>
      <c r="F51" s="160">
        <f>SUMIF(Trades!$E$9:$E$1498,Credit!$B51,Trades!L$9:L$1498)</f>
        <v>0</v>
      </c>
      <c r="X51" t="s">
        <v>127</v>
      </c>
    </row>
    <row r="52" spans="2:24" x14ac:dyDescent="0.2">
      <c r="B52" s="180"/>
      <c r="C52" s="160">
        <f>SUMIF(Trades!$E$8:$E$1999,Credit!B52,Trades!$G$8:$G$1999)</f>
        <v>0</v>
      </c>
      <c r="D52" s="160">
        <f>-SUMIF(Trades!$E$8:$E$1999,Credit!$B52,Trades!$I$8:$I$1999)</f>
        <v>0</v>
      </c>
      <c r="E52" s="160"/>
      <c r="F52" s="160">
        <f>SUMIF(Trades!$E$9:$E$1498,Credit!$B52,Trades!L$9:L$1498)</f>
        <v>0</v>
      </c>
      <c r="X52" t="s">
        <v>127</v>
      </c>
    </row>
    <row r="53" spans="2:24" x14ac:dyDescent="0.2">
      <c r="B53" s="180"/>
      <c r="C53" s="160">
        <f>SUMIF(Trades!$E$8:$E$1999,Credit!B53,Trades!$G$8:$G$1999)</f>
        <v>0</v>
      </c>
      <c r="D53" s="160">
        <f>-SUMIF(Trades!$E$8:$E$1999,Credit!$B53,Trades!$I$8:$I$1999)</f>
        <v>0</v>
      </c>
      <c r="E53" s="160"/>
      <c r="F53" s="160">
        <f>SUMIF(Trades!$E$9:$E$1498,Credit!$B53,Trades!L$9:L$1498)</f>
        <v>0</v>
      </c>
      <c r="X53" t="s">
        <v>127</v>
      </c>
    </row>
    <row r="54" spans="2:24" x14ac:dyDescent="0.2">
      <c r="B54" s="180"/>
      <c r="C54" s="160">
        <f>SUMIF(Trades!$E$8:$E$1999,Credit!B54,Trades!$G$8:$G$1999)</f>
        <v>0</v>
      </c>
      <c r="D54" s="160">
        <f>-SUMIF(Trades!$E$8:$E$1999,Credit!$B54,Trades!$I$8:$I$1999)</f>
        <v>0</v>
      </c>
      <c r="E54" s="160"/>
      <c r="F54" s="160">
        <f>SUMIF(Trades!$E$9:$E$1498,Credit!$B54,Trades!L$9:L$1498)</f>
        <v>0</v>
      </c>
      <c r="X54" t="s">
        <v>127</v>
      </c>
    </row>
    <row r="55" spans="2:24" x14ac:dyDescent="0.2">
      <c r="B55" s="180"/>
      <c r="C55" s="160">
        <f>SUMIF(Trades!$E$8:$E$1999,Credit!B55,Trades!$G$8:$G$1999)</f>
        <v>0</v>
      </c>
      <c r="D55" s="160">
        <f>-SUMIF(Trades!$E$8:$E$1999,Credit!$B55,Trades!$I$8:$I$1999)</f>
        <v>0</v>
      </c>
      <c r="E55" s="160"/>
      <c r="F55" s="160">
        <f>SUMIF(Trades!$E$9:$E$1498,Credit!$B55,Trades!L$9:L$1498)</f>
        <v>0</v>
      </c>
      <c r="X55" t="s">
        <v>127</v>
      </c>
    </row>
    <row r="56" spans="2:24" x14ac:dyDescent="0.2">
      <c r="B56" s="156"/>
      <c r="C56" s="156"/>
      <c r="D56" s="156"/>
      <c r="E56" s="156"/>
      <c r="F56" s="156"/>
      <c r="X56" t="s">
        <v>127</v>
      </c>
    </row>
    <row r="57" spans="2:24" x14ac:dyDescent="0.2">
      <c r="B57" s="156"/>
      <c r="C57" s="156"/>
      <c r="D57" s="156"/>
      <c r="E57" s="156"/>
      <c r="F57" s="156"/>
      <c r="X57" t="s">
        <v>127</v>
      </c>
    </row>
    <row r="58" spans="2:24" x14ac:dyDescent="0.2">
      <c r="B58" s="156"/>
      <c r="C58" s="156"/>
      <c r="D58" s="156"/>
      <c r="E58" s="156"/>
      <c r="F58" s="156"/>
      <c r="X58" t="s">
        <v>127</v>
      </c>
    </row>
    <row r="59" spans="2:24" x14ac:dyDescent="0.2">
      <c r="B59" s="156"/>
      <c r="C59" s="156"/>
      <c r="D59" s="156"/>
      <c r="E59" s="156"/>
      <c r="F59" s="156"/>
      <c r="X59" t="s">
        <v>127</v>
      </c>
    </row>
    <row r="60" spans="2:24" x14ac:dyDescent="0.2">
      <c r="B60" s="156"/>
      <c r="C60" s="156"/>
      <c r="D60" s="156"/>
      <c r="E60" s="156"/>
      <c r="F60" s="156"/>
      <c r="X60" t="s">
        <v>127</v>
      </c>
    </row>
    <row r="61" spans="2:24" x14ac:dyDescent="0.2">
      <c r="B61" s="156"/>
      <c r="C61" s="156"/>
      <c r="D61" s="156"/>
      <c r="E61" s="156"/>
      <c r="F61" s="156"/>
      <c r="X61" t="s">
        <v>127</v>
      </c>
    </row>
    <row r="62" spans="2:24" x14ac:dyDescent="0.2">
      <c r="B62" s="156"/>
      <c r="C62" s="156"/>
      <c r="D62" s="156"/>
      <c r="E62" s="156"/>
      <c r="F62" s="156"/>
      <c r="X62" t="s">
        <v>127</v>
      </c>
    </row>
    <row r="63" spans="2:24" x14ac:dyDescent="0.2">
      <c r="B63" s="156"/>
      <c r="C63" s="156"/>
      <c r="D63" s="156"/>
      <c r="E63" s="156"/>
      <c r="F63" s="156"/>
      <c r="X63" t="s">
        <v>127</v>
      </c>
    </row>
    <row r="64" spans="2:24" x14ac:dyDescent="0.2">
      <c r="B64" s="156"/>
      <c r="C64" s="156"/>
      <c r="D64" s="156"/>
      <c r="E64" s="156"/>
      <c r="F64" s="156"/>
      <c r="X64" t="s">
        <v>127</v>
      </c>
    </row>
    <row r="65" spans="2:24" x14ac:dyDescent="0.2">
      <c r="B65" s="156"/>
      <c r="C65" s="156"/>
      <c r="D65" s="156"/>
      <c r="E65" s="156"/>
      <c r="F65" s="156"/>
      <c r="X65" t="s">
        <v>127</v>
      </c>
    </row>
    <row r="66" spans="2:24" x14ac:dyDescent="0.2">
      <c r="B66" s="156"/>
      <c r="C66" s="156"/>
      <c r="D66" s="156"/>
      <c r="E66" s="156"/>
      <c r="F66" s="156"/>
      <c r="X66" t="s">
        <v>127</v>
      </c>
    </row>
    <row r="67" spans="2:24" x14ac:dyDescent="0.2">
      <c r="B67" s="156"/>
      <c r="C67" s="156"/>
      <c r="D67" s="156"/>
      <c r="E67" s="156"/>
      <c r="F67" s="156"/>
      <c r="X67" t="s">
        <v>127</v>
      </c>
    </row>
    <row r="68" spans="2:24" x14ac:dyDescent="0.2">
      <c r="B68" s="156"/>
      <c r="C68" s="156"/>
      <c r="D68" s="156"/>
      <c r="E68" s="156"/>
      <c r="F68" s="156"/>
      <c r="X68" t="s">
        <v>127</v>
      </c>
    </row>
    <row r="69" spans="2:24" x14ac:dyDescent="0.2">
      <c r="B69" s="156"/>
      <c r="C69" s="156"/>
      <c r="D69" s="156"/>
      <c r="E69" s="156"/>
      <c r="F69" s="156"/>
      <c r="X69" t="s">
        <v>127</v>
      </c>
    </row>
    <row r="70" spans="2:24" x14ac:dyDescent="0.2">
      <c r="B70" s="156"/>
      <c r="C70" s="156"/>
      <c r="D70" s="156"/>
      <c r="E70" s="156"/>
      <c r="F70" s="156"/>
      <c r="X70" t="s">
        <v>127</v>
      </c>
    </row>
    <row r="71" spans="2:24" x14ac:dyDescent="0.2">
      <c r="B71" s="156"/>
      <c r="C71" s="156"/>
      <c r="D71" s="156"/>
      <c r="E71" s="156"/>
      <c r="F71" s="156"/>
      <c r="X71" t="s">
        <v>127</v>
      </c>
    </row>
    <row r="72" spans="2:24" x14ac:dyDescent="0.2">
      <c r="B72" s="156"/>
      <c r="C72" s="156"/>
      <c r="D72" s="156"/>
      <c r="E72" s="156"/>
      <c r="F72" s="156"/>
      <c r="X72" t="s">
        <v>127</v>
      </c>
    </row>
    <row r="73" spans="2:24" x14ac:dyDescent="0.2">
      <c r="B73" s="156"/>
      <c r="C73" s="156"/>
      <c r="D73" s="156"/>
      <c r="E73" s="156"/>
      <c r="F73" s="156"/>
      <c r="X73" t="s">
        <v>127</v>
      </c>
    </row>
    <row r="74" spans="2:24" x14ac:dyDescent="0.2">
      <c r="B74" s="156"/>
      <c r="C74" s="156"/>
      <c r="D74" s="156"/>
      <c r="E74" s="156"/>
      <c r="F74" s="156"/>
      <c r="X74" t="s">
        <v>127</v>
      </c>
    </row>
    <row r="75" spans="2:24" x14ac:dyDescent="0.2">
      <c r="B75" s="156"/>
      <c r="C75" s="156"/>
      <c r="D75" s="156"/>
      <c r="E75" s="156"/>
      <c r="F75" s="156"/>
      <c r="X75" t="s">
        <v>127</v>
      </c>
    </row>
    <row r="76" spans="2:24" x14ac:dyDescent="0.2">
      <c r="B76" s="156"/>
      <c r="C76" s="156"/>
      <c r="D76" s="156"/>
      <c r="E76" s="156"/>
      <c r="F76" s="156"/>
      <c r="X76" t="s">
        <v>127</v>
      </c>
    </row>
    <row r="77" spans="2:24" x14ac:dyDescent="0.2">
      <c r="B77" s="156"/>
      <c r="C77" s="156"/>
      <c r="D77" s="156"/>
      <c r="E77" s="156"/>
      <c r="F77" s="156"/>
      <c r="X77" t="s">
        <v>127</v>
      </c>
    </row>
    <row r="78" spans="2:24" x14ac:dyDescent="0.2">
      <c r="B78" s="156"/>
      <c r="C78" s="156"/>
      <c r="D78" s="156"/>
      <c r="E78" s="156"/>
      <c r="F78" s="156"/>
      <c r="X78" t="s">
        <v>127</v>
      </c>
    </row>
    <row r="79" spans="2:24" x14ac:dyDescent="0.2">
      <c r="B79" s="156"/>
      <c r="C79" s="156"/>
      <c r="D79" s="156"/>
      <c r="E79" s="156"/>
      <c r="F79" s="156"/>
      <c r="X79" t="s">
        <v>127</v>
      </c>
    </row>
    <row r="80" spans="2:24" x14ac:dyDescent="0.2">
      <c r="B80" s="156"/>
      <c r="C80" s="156"/>
      <c r="D80" s="156"/>
      <c r="E80" s="156"/>
      <c r="F80" s="156"/>
      <c r="X80" t="s">
        <v>127</v>
      </c>
    </row>
    <row r="81" spans="2:24" x14ac:dyDescent="0.2">
      <c r="B81" s="156"/>
      <c r="C81" s="156"/>
      <c r="D81" s="156"/>
      <c r="E81" s="156"/>
      <c r="F81" s="156"/>
      <c r="X81" t="s">
        <v>127</v>
      </c>
    </row>
    <row r="82" spans="2:24" x14ac:dyDescent="0.2">
      <c r="B82" s="156"/>
      <c r="C82" s="156"/>
      <c r="D82" s="156"/>
      <c r="E82" s="156"/>
      <c r="F82" s="156"/>
      <c r="X82" t="s">
        <v>127</v>
      </c>
    </row>
    <row r="83" spans="2:24" x14ac:dyDescent="0.2">
      <c r="B83" s="156"/>
      <c r="C83" s="156"/>
      <c r="D83" s="156"/>
      <c r="E83" s="156"/>
      <c r="F83" s="156"/>
      <c r="X83" t="s">
        <v>127</v>
      </c>
    </row>
    <row r="84" spans="2:24" x14ac:dyDescent="0.2">
      <c r="B84" s="156"/>
      <c r="C84" s="156"/>
      <c r="D84" s="156"/>
      <c r="E84" s="156"/>
      <c r="F84" s="156"/>
      <c r="X84" t="s">
        <v>127</v>
      </c>
    </row>
    <row r="85" spans="2:24" x14ac:dyDescent="0.2">
      <c r="B85" s="156"/>
      <c r="C85" s="156"/>
      <c r="D85" s="156"/>
      <c r="E85" s="156"/>
      <c r="F85" s="156"/>
      <c r="X85" t="s">
        <v>127</v>
      </c>
    </row>
    <row r="86" spans="2:24" x14ac:dyDescent="0.2">
      <c r="B86" s="156"/>
      <c r="C86" s="156"/>
      <c r="D86" s="156"/>
      <c r="E86" s="156"/>
      <c r="F86" s="156"/>
      <c r="X86" t="s">
        <v>127</v>
      </c>
    </row>
    <row r="87" spans="2:24" x14ac:dyDescent="0.2">
      <c r="B87" s="156"/>
      <c r="C87" s="156"/>
      <c r="D87" s="156"/>
      <c r="E87" s="156"/>
      <c r="F87" s="156"/>
      <c r="X87" t="s">
        <v>127</v>
      </c>
    </row>
    <row r="88" spans="2:24" x14ac:dyDescent="0.2">
      <c r="B88" s="156"/>
      <c r="C88" s="156"/>
      <c r="D88" s="156"/>
      <c r="E88" s="156"/>
      <c r="F88" s="156"/>
      <c r="X88" t="s">
        <v>127</v>
      </c>
    </row>
    <row r="89" spans="2:24" x14ac:dyDescent="0.2">
      <c r="B89" s="156"/>
      <c r="C89" s="156"/>
      <c r="D89" s="156"/>
      <c r="E89" s="156"/>
      <c r="F89" s="156"/>
      <c r="X89" t="s">
        <v>127</v>
      </c>
    </row>
    <row r="90" spans="2:24" x14ac:dyDescent="0.2">
      <c r="B90" s="156"/>
      <c r="C90" s="156"/>
      <c r="D90" s="156"/>
      <c r="E90" s="156"/>
      <c r="F90" s="156"/>
      <c r="X90" t="s">
        <v>127</v>
      </c>
    </row>
    <row r="91" spans="2:24" x14ac:dyDescent="0.2">
      <c r="B91" s="156"/>
      <c r="C91" s="156"/>
      <c r="D91" s="156"/>
      <c r="E91" s="156"/>
      <c r="F91" s="156"/>
      <c r="X91" t="s">
        <v>127</v>
      </c>
    </row>
    <row r="92" spans="2:24" x14ac:dyDescent="0.2">
      <c r="F92" s="156"/>
      <c r="X92" t="s">
        <v>127</v>
      </c>
    </row>
    <row r="93" spans="2:24" x14ac:dyDescent="0.2">
      <c r="F93" s="156"/>
      <c r="X93" t="s">
        <v>127</v>
      </c>
    </row>
    <row r="94" spans="2:24" x14ac:dyDescent="0.2">
      <c r="F94" s="156"/>
      <c r="X94" t="s">
        <v>127</v>
      </c>
    </row>
    <row r="95" spans="2:24" x14ac:dyDescent="0.2">
      <c r="F95" s="156"/>
      <c r="X95" t="s">
        <v>127</v>
      </c>
    </row>
    <row r="96" spans="2:24" x14ac:dyDescent="0.2">
      <c r="F96" s="156"/>
      <c r="X96" t="s">
        <v>127</v>
      </c>
    </row>
    <row r="97" spans="6:24" x14ac:dyDescent="0.2">
      <c r="F97" s="156"/>
      <c r="X97" t="s">
        <v>127</v>
      </c>
    </row>
    <row r="98" spans="6:24" x14ac:dyDescent="0.2">
      <c r="F98" s="156"/>
      <c r="X98" t="s">
        <v>127</v>
      </c>
    </row>
    <row r="99" spans="6:24" x14ac:dyDescent="0.2">
      <c r="F99" s="156"/>
      <c r="X99" t="s">
        <v>127</v>
      </c>
    </row>
    <row r="100" spans="6:24" x14ac:dyDescent="0.2">
      <c r="F100" s="156"/>
      <c r="X100" t="s">
        <v>127</v>
      </c>
    </row>
    <row r="101" spans="6:24" x14ac:dyDescent="0.2">
      <c r="F101" s="156"/>
      <c r="X101" t="s">
        <v>127</v>
      </c>
    </row>
    <row r="102" spans="6:24" x14ac:dyDescent="0.2">
      <c r="F102" s="156"/>
      <c r="X102" t="s">
        <v>127</v>
      </c>
    </row>
    <row r="103" spans="6:24" x14ac:dyDescent="0.2">
      <c r="F103" s="156"/>
      <c r="X103" t="s">
        <v>127</v>
      </c>
    </row>
    <row r="104" spans="6:24" x14ac:dyDescent="0.2">
      <c r="F104" s="156"/>
      <c r="X104" t="s">
        <v>127</v>
      </c>
    </row>
    <row r="105" spans="6:24" x14ac:dyDescent="0.2">
      <c r="F105" s="156"/>
      <c r="X105" t="s">
        <v>127</v>
      </c>
    </row>
    <row r="106" spans="6:24" x14ac:dyDescent="0.2">
      <c r="F106" s="156"/>
      <c r="X106" t="s">
        <v>127</v>
      </c>
    </row>
    <row r="107" spans="6:24" x14ac:dyDescent="0.2">
      <c r="F107" s="156"/>
      <c r="X107" t="s">
        <v>127</v>
      </c>
    </row>
    <row r="108" spans="6:24" x14ac:dyDescent="0.2">
      <c r="F108" s="156"/>
      <c r="X108" t="s">
        <v>127</v>
      </c>
    </row>
    <row r="109" spans="6:24" x14ac:dyDescent="0.2">
      <c r="F109" s="156"/>
      <c r="X109" t="s">
        <v>127</v>
      </c>
    </row>
    <row r="110" spans="6:24" x14ac:dyDescent="0.2">
      <c r="F110" s="156"/>
      <c r="X110" t="s">
        <v>127</v>
      </c>
    </row>
    <row r="111" spans="6:24" x14ac:dyDescent="0.2">
      <c r="F111" s="156"/>
      <c r="X111" t="s">
        <v>127</v>
      </c>
    </row>
    <row r="112" spans="6:24" x14ac:dyDescent="0.2">
      <c r="F112" s="156"/>
      <c r="X112" t="s">
        <v>127</v>
      </c>
    </row>
    <row r="113" spans="6:24" x14ac:dyDescent="0.2">
      <c r="F113" s="156"/>
      <c r="X113" t="s">
        <v>127</v>
      </c>
    </row>
    <row r="114" spans="6:24" x14ac:dyDescent="0.2">
      <c r="F114" s="156"/>
      <c r="X114" t="s">
        <v>127</v>
      </c>
    </row>
    <row r="115" spans="6:24" x14ac:dyDescent="0.2">
      <c r="F115" s="156"/>
      <c r="X115" t="s">
        <v>127</v>
      </c>
    </row>
    <row r="116" spans="6:24" x14ac:dyDescent="0.2">
      <c r="F116" s="156"/>
      <c r="X116" t="s">
        <v>127</v>
      </c>
    </row>
    <row r="117" spans="6:24" x14ac:dyDescent="0.2">
      <c r="F117" s="156"/>
      <c r="X117" t="s">
        <v>127</v>
      </c>
    </row>
    <row r="118" spans="6:24" x14ac:dyDescent="0.2">
      <c r="F118" s="156"/>
      <c r="X118" t="s">
        <v>127</v>
      </c>
    </row>
    <row r="119" spans="6:24" x14ac:dyDescent="0.2">
      <c r="F119" s="156"/>
      <c r="X119" t="s">
        <v>127</v>
      </c>
    </row>
    <row r="120" spans="6:24" x14ac:dyDescent="0.2">
      <c r="F120" s="156"/>
      <c r="X120" t="s">
        <v>127</v>
      </c>
    </row>
    <row r="121" spans="6:24" x14ac:dyDescent="0.2">
      <c r="F121" s="156"/>
      <c r="X121" t="s">
        <v>127</v>
      </c>
    </row>
    <row r="122" spans="6:24" x14ac:dyDescent="0.2">
      <c r="F122" s="156"/>
      <c r="X122" t="s">
        <v>127</v>
      </c>
    </row>
    <row r="123" spans="6:24" x14ac:dyDescent="0.2">
      <c r="F123" s="156"/>
      <c r="X123" t="s">
        <v>127</v>
      </c>
    </row>
    <row r="124" spans="6:24" x14ac:dyDescent="0.2">
      <c r="F124" s="156"/>
      <c r="X124" t="s">
        <v>127</v>
      </c>
    </row>
    <row r="125" spans="6:24" x14ac:dyDescent="0.2">
      <c r="F125" s="156"/>
      <c r="X125" t="s">
        <v>127</v>
      </c>
    </row>
    <row r="126" spans="6:24" x14ac:dyDescent="0.2">
      <c r="F126" s="156"/>
      <c r="X126" t="s">
        <v>127</v>
      </c>
    </row>
    <row r="127" spans="6:24" x14ac:dyDescent="0.2">
      <c r="F127" s="156"/>
      <c r="X127" t="s">
        <v>127</v>
      </c>
    </row>
    <row r="128" spans="6:24" x14ac:dyDescent="0.2">
      <c r="F128" s="156"/>
      <c r="X128" t="s">
        <v>127</v>
      </c>
    </row>
    <row r="129" spans="6:24" x14ac:dyDescent="0.2">
      <c r="F129" s="156"/>
      <c r="X129" t="s">
        <v>127</v>
      </c>
    </row>
    <row r="130" spans="6:24" x14ac:dyDescent="0.2">
      <c r="F130" s="156"/>
      <c r="X130" t="s">
        <v>127</v>
      </c>
    </row>
    <row r="131" spans="6:24" x14ac:dyDescent="0.2">
      <c r="F131" s="156"/>
      <c r="X131" t="s">
        <v>127</v>
      </c>
    </row>
    <row r="132" spans="6:24" x14ac:dyDescent="0.2">
      <c r="F132" s="156"/>
      <c r="X132" t="s">
        <v>127</v>
      </c>
    </row>
    <row r="133" spans="6:24" x14ac:dyDescent="0.2">
      <c r="F133" s="156"/>
      <c r="X133" t="s">
        <v>127</v>
      </c>
    </row>
    <row r="134" spans="6:24" x14ac:dyDescent="0.2">
      <c r="F134" s="156"/>
      <c r="X134" t="s">
        <v>127</v>
      </c>
    </row>
    <row r="135" spans="6:24" x14ac:dyDescent="0.2">
      <c r="F135" s="156"/>
      <c r="X135" t="s">
        <v>127</v>
      </c>
    </row>
    <row r="136" spans="6:24" x14ac:dyDescent="0.2">
      <c r="F136" s="156"/>
      <c r="X136" t="s">
        <v>127</v>
      </c>
    </row>
    <row r="137" spans="6:24" x14ac:dyDescent="0.2">
      <c r="F137" s="156"/>
      <c r="X137" t="s">
        <v>127</v>
      </c>
    </row>
    <row r="138" spans="6:24" x14ac:dyDescent="0.2">
      <c r="F138" s="156"/>
      <c r="X138" t="s">
        <v>127</v>
      </c>
    </row>
    <row r="139" spans="6:24" x14ac:dyDescent="0.2">
      <c r="F139" s="156"/>
      <c r="X139" t="s">
        <v>127</v>
      </c>
    </row>
    <row r="140" spans="6:24" x14ac:dyDescent="0.2">
      <c r="F140" s="156"/>
      <c r="X140" t="s">
        <v>127</v>
      </c>
    </row>
    <row r="141" spans="6:24" x14ac:dyDescent="0.2">
      <c r="F141" s="156"/>
      <c r="X141" t="s">
        <v>127</v>
      </c>
    </row>
    <row r="142" spans="6:24" x14ac:dyDescent="0.2">
      <c r="F142" s="156"/>
      <c r="X142" t="s">
        <v>127</v>
      </c>
    </row>
    <row r="143" spans="6:24" x14ac:dyDescent="0.2">
      <c r="F143" s="156"/>
      <c r="X143" t="s">
        <v>127</v>
      </c>
    </row>
    <row r="144" spans="6:24" x14ac:dyDescent="0.2">
      <c r="F144" s="156"/>
      <c r="X144" t="s">
        <v>127</v>
      </c>
    </row>
    <row r="145" spans="6:24" x14ac:dyDescent="0.2">
      <c r="F145" s="156"/>
      <c r="X145" t="s">
        <v>127</v>
      </c>
    </row>
    <row r="146" spans="6:24" x14ac:dyDescent="0.2">
      <c r="F146" s="156"/>
      <c r="X146" t="s">
        <v>127</v>
      </c>
    </row>
    <row r="147" spans="6:24" x14ac:dyDescent="0.2">
      <c r="F147" s="156"/>
      <c r="X147" t="s">
        <v>127</v>
      </c>
    </row>
    <row r="148" spans="6:24" x14ac:dyDescent="0.2">
      <c r="F148" s="156"/>
      <c r="X148" t="s">
        <v>127</v>
      </c>
    </row>
    <row r="149" spans="6:24" x14ac:dyDescent="0.2">
      <c r="F149" s="156"/>
      <c r="X149" t="s">
        <v>127</v>
      </c>
    </row>
    <row r="150" spans="6:24" x14ac:dyDescent="0.2">
      <c r="F150" s="156"/>
      <c r="X150" t="s">
        <v>127</v>
      </c>
    </row>
    <row r="151" spans="6:24" x14ac:dyDescent="0.2">
      <c r="F151" s="156"/>
      <c r="X151" t="s">
        <v>93</v>
      </c>
    </row>
    <row r="152" spans="6:24" x14ac:dyDescent="0.2">
      <c r="F152" s="156"/>
      <c r="X152" t="s">
        <v>93</v>
      </c>
    </row>
    <row r="153" spans="6:24" x14ac:dyDescent="0.2">
      <c r="F153" s="156"/>
      <c r="X153" t="s">
        <v>93</v>
      </c>
    </row>
    <row r="154" spans="6:24" x14ac:dyDescent="0.2">
      <c r="F154" s="156"/>
      <c r="X154" t="s">
        <v>93</v>
      </c>
    </row>
    <row r="155" spans="6:24" x14ac:dyDescent="0.2">
      <c r="F155" s="156"/>
      <c r="X155" t="s">
        <v>93</v>
      </c>
    </row>
    <row r="156" spans="6:24" x14ac:dyDescent="0.2">
      <c r="F156" s="156"/>
      <c r="X156" t="s">
        <v>93</v>
      </c>
    </row>
    <row r="157" spans="6:24" x14ac:dyDescent="0.2">
      <c r="F157" s="156"/>
      <c r="X157" t="s">
        <v>93</v>
      </c>
    </row>
    <row r="158" spans="6:24" x14ac:dyDescent="0.2">
      <c r="F158" s="156"/>
      <c r="X158" t="s">
        <v>93</v>
      </c>
    </row>
    <row r="159" spans="6:24" x14ac:dyDescent="0.2">
      <c r="F159" s="156"/>
      <c r="X159" t="s">
        <v>93</v>
      </c>
    </row>
    <row r="160" spans="6:24" x14ac:dyDescent="0.2">
      <c r="F160" s="156"/>
      <c r="X160" t="s">
        <v>93</v>
      </c>
    </row>
    <row r="161" spans="6:24" x14ac:dyDescent="0.2">
      <c r="F161" s="156"/>
      <c r="X161" t="s">
        <v>93</v>
      </c>
    </row>
    <row r="162" spans="6:24" x14ac:dyDescent="0.2">
      <c r="F162" s="156"/>
      <c r="X162" t="s">
        <v>93</v>
      </c>
    </row>
    <row r="163" spans="6:24" x14ac:dyDescent="0.2">
      <c r="F163" s="156"/>
      <c r="X163" t="s">
        <v>93</v>
      </c>
    </row>
    <row r="164" spans="6:24" x14ac:dyDescent="0.2">
      <c r="F164" s="156"/>
      <c r="X164" t="s">
        <v>93</v>
      </c>
    </row>
    <row r="165" spans="6:24" x14ac:dyDescent="0.2">
      <c r="F165" s="156"/>
      <c r="X165" t="s">
        <v>93</v>
      </c>
    </row>
    <row r="166" spans="6:24" x14ac:dyDescent="0.2">
      <c r="F166" s="156"/>
      <c r="X166" t="s">
        <v>93</v>
      </c>
    </row>
    <row r="167" spans="6:24" x14ac:dyDescent="0.2">
      <c r="F167" s="156"/>
      <c r="X167" t="s">
        <v>93</v>
      </c>
    </row>
    <row r="168" spans="6:24" x14ac:dyDescent="0.2">
      <c r="F168" s="156"/>
      <c r="X168" t="s">
        <v>93</v>
      </c>
    </row>
    <row r="169" spans="6:24" x14ac:dyDescent="0.2">
      <c r="F169" s="156"/>
      <c r="X169" t="s">
        <v>93</v>
      </c>
    </row>
    <row r="170" spans="6:24" x14ac:dyDescent="0.2">
      <c r="F170" s="156"/>
      <c r="X170" t="s">
        <v>93</v>
      </c>
    </row>
    <row r="171" spans="6:24" x14ac:dyDescent="0.2">
      <c r="F171" s="156"/>
      <c r="X171" t="s">
        <v>93</v>
      </c>
    </row>
    <row r="172" spans="6:24" x14ac:dyDescent="0.2">
      <c r="F172" s="156"/>
      <c r="X172" t="s">
        <v>93</v>
      </c>
    </row>
    <row r="173" spans="6:24" x14ac:dyDescent="0.2">
      <c r="X173" t="s">
        <v>93</v>
      </c>
    </row>
    <row r="174" spans="6:24" x14ac:dyDescent="0.2">
      <c r="X174" t="s">
        <v>93</v>
      </c>
    </row>
    <row r="175" spans="6:24" x14ac:dyDescent="0.2">
      <c r="X175" t="s">
        <v>93</v>
      </c>
    </row>
    <row r="176" spans="6:24" x14ac:dyDescent="0.2">
      <c r="X176" t="s">
        <v>93</v>
      </c>
    </row>
    <row r="177" spans="24:24" x14ac:dyDescent="0.2">
      <c r="X177" t="s">
        <v>93</v>
      </c>
    </row>
    <row r="178" spans="24:24" x14ac:dyDescent="0.2">
      <c r="X178" t="s">
        <v>93</v>
      </c>
    </row>
    <row r="179" spans="24:24" x14ac:dyDescent="0.2">
      <c r="X179" t="s">
        <v>93</v>
      </c>
    </row>
    <row r="180" spans="24:24" x14ac:dyDescent="0.2">
      <c r="X180" t="s">
        <v>93</v>
      </c>
    </row>
    <row r="181" spans="24:24" x14ac:dyDescent="0.2">
      <c r="X181" t="s">
        <v>93</v>
      </c>
    </row>
    <row r="182" spans="24:24" x14ac:dyDescent="0.2">
      <c r="X182" t="s">
        <v>93</v>
      </c>
    </row>
    <row r="183" spans="24:24" x14ac:dyDescent="0.2">
      <c r="X183" t="s">
        <v>93</v>
      </c>
    </row>
    <row r="184" spans="24:24" x14ac:dyDescent="0.2">
      <c r="X184" t="s">
        <v>93</v>
      </c>
    </row>
    <row r="185" spans="24:24" x14ac:dyDescent="0.2">
      <c r="X185" t="s">
        <v>93</v>
      </c>
    </row>
    <row r="186" spans="24:24" x14ac:dyDescent="0.2">
      <c r="X186" t="s">
        <v>93</v>
      </c>
    </row>
    <row r="187" spans="24:24" x14ac:dyDescent="0.2">
      <c r="X187" t="s">
        <v>93</v>
      </c>
    </row>
    <row r="188" spans="24:24" x14ac:dyDescent="0.2">
      <c r="X188" t="s">
        <v>93</v>
      </c>
    </row>
    <row r="189" spans="24:24" x14ac:dyDescent="0.2">
      <c r="X189" t="s">
        <v>93</v>
      </c>
    </row>
    <row r="190" spans="24:24" x14ac:dyDescent="0.2">
      <c r="X190" t="s">
        <v>93</v>
      </c>
    </row>
    <row r="191" spans="24:24" x14ac:dyDescent="0.2">
      <c r="X191" t="s">
        <v>93</v>
      </c>
    </row>
    <row r="192" spans="24:24" x14ac:dyDescent="0.2">
      <c r="X192" t="s">
        <v>93</v>
      </c>
    </row>
    <row r="193" spans="24:24" x14ac:dyDescent="0.2">
      <c r="X193" t="s">
        <v>93</v>
      </c>
    </row>
    <row r="194" spans="24:24" x14ac:dyDescent="0.2">
      <c r="X194" t="s">
        <v>93</v>
      </c>
    </row>
    <row r="195" spans="24:24" x14ac:dyDescent="0.2">
      <c r="X195" t="s">
        <v>93</v>
      </c>
    </row>
    <row r="196" spans="24:24" x14ac:dyDescent="0.2">
      <c r="X196" t="s">
        <v>93</v>
      </c>
    </row>
    <row r="197" spans="24:24" x14ac:dyDescent="0.2">
      <c r="X197" t="s">
        <v>93</v>
      </c>
    </row>
    <row r="198" spans="24:24" x14ac:dyDescent="0.2">
      <c r="X198" t="s">
        <v>93</v>
      </c>
    </row>
    <row r="199" spans="24:24" x14ac:dyDescent="0.2">
      <c r="X199" t="s">
        <v>93</v>
      </c>
    </row>
    <row r="200" spans="24:24" x14ac:dyDescent="0.2">
      <c r="X200" t="s">
        <v>93</v>
      </c>
    </row>
    <row r="201" spans="24:24" x14ac:dyDescent="0.2">
      <c r="X201" t="s">
        <v>93</v>
      </c>
    </row>
    <row r="202" spans="24:24" x14ac:dyDescent="0.2">
      <c r="X202" t="s">
        <v>93</v>
      </c>
    </row>
    <row r="203" spans="24:24" x14ac:dyDescent="0.2">
      <c r="X203" t="s">
        <v>93</v>
      </c>
    </row>
    <row r="204" spans="24:24" x14ac:dyDescent="0.2">
      <c r="X204" t="s">
        <v>93</v>
      </c>
    </row>
    <row r="205" spans="24:24" x14ac:dyDescent="0.2">
      <c r="X205" t="s">
        <v>93</v>
      </c>
    </row>
    <row r="206" spans="24:24" x14ac:dyDescent="0.2">
      <c r="X206" t="s">
        <v>93</v>
      </c>
    </row>
    <row r="207" spans="24:24" x14ac:dyDescent="0.2">
      <c r="X207" t="s">
        <v>93</v>
      </c>
    </row>
    <row r="208" spans="24:24" x14ac:dyDescent="0.2">
      <c r="X208" t="s">
        <v>93</v>
      </c>
    </row>
    <row r="209" spans="24:24" x14ac:dyDescent="0.2">
      <c r="X209" t="s">
        <v>93</v>
      </c>
    </row>
    <row r="210" spans="24:24" x14ac:dyDescent="0.2">
      <c r="X210" t="s">
        <v>93</v>
      </c>
    </row>
    <row r="211" spans="24:24" x14ac:dyDescent="0.2">
      <c r="X211" t="s">
        <v>93</v>
      </c>
    </row>
    <row r="212" spans="24:24" x14ac:dyDescent="0.2">
      <c r="X212" t="s">
        <v>93</v>
      </c>
    </row>
    <row r="213" spans="24:24" x14ac:dyDescent="0.2">
      <c r="X213" t="s">
        <v>93</v>
      </c>
    </row>
    <row r="214" spans="24:24" x14ac:dyDescent="0.2">
      <c r="X214" t="s">
        <v>93</v>
      </c>
    </row>
    <row r="215" spans="24:24" x14ac:dyDescent="0.2">
      <c r="X215" t="s">
        <v>93</v>
      </c>
    </row>
    <row r="216" spans="24:24" x14ac:dyDescent="0.2">
      <c r="X216" t="s">
        <v>93</v>
      </c>
    </row>
    <row r="217" spans="24:24" x14ac:dyDescent="0.2">
      <c r="X217" t="s">
        <v>93</v>
      </c>
    </row>
    <row r="218" spans="24:24" x14ac:dyDescent="0.2">
      <c r="X218" t="s">
        <v>93</v>
      </c>
    </row>
    <row r="219" spans="24:24" x14ac:dyDescent="0.2">
      <c r="X219" t="s">
        <v>93</v>
      </c>
    </row>
    <row r="220" spans="24:24" x14ac:dyDescent="0.2">
      <c r="X220" t="s">
        <v>93</v>
      </c>
    </row>
    <row r="221" spans="24:24" x14ac:dyDescent="0.2">
      <c r="X221" t="s">
        <v>93</v>
      </c>
    </row>
    <row r="222" spans="24:24" x14ac:dyDescent="0.2">
      <c r="X222" t="s">
        <v>93</v>
      </c>
    </row>
    <row r="223" spans="24:24" x14ac:dyDescent="0.2">
      <c r="X223" t="s">
        <v>93</v>
      </c>
    </row>
    <row r="224" spans="24:24" x14ac:dyDescent="0.2">
      <c r="X224" t="s">
        <v>93</v>
      </c>
    </row>
    <row r="225" spans="24:24" x14ac:dyDescent="0.2">
      <c r="X225" t="s">
        <v>93</v>
      </c>
    </row>
    <row r="226" spans="24:24" x14ac:dyDescent="0.2">
      <c r="X226" t="s">
        <v>93</v>
      </c>
    </row>
    <row r="227" spans="24:24" x14ac:dyDescent="0.2">
      <c r="X227" t="s">
        <v>93</v>
      </c>
    </row>
    <row r="228" spans="24:24" x14ac:dyDescent="0.2">
      <c r="X228" t="s">
        <v>93</v>
      </c>
    </row>
    <row r="229" spans="24:24" x14ac:dyDescent="0.2">
      <c r="X229" t="s">
        <v>93</v>
      </c>
    </row>
    <row r="230" spans="24:24" x14ac:dyDescent="0.2">
      <c r="X230" t="s">
        <v>93</v>
      </c>
    </row>
    <row r="231" spans="24:24" x14ac:dyDescent="0.2">
      <c r="X231" t="s">
        <v>93</v>
      </c>
    </row>
    <row r="232" spans="24:24" x14ac:dyDescent="0.2">
      <c r="X232" t="s">
        <v>93</v>
      </c>
    </row>
    <row r="233" spans="24:24" x14ac:dyDescent="0.2">
      <c r="X233" t="s">
        <v>93</v>
      </c>
    </row>
    <row r="234" spans="24:24" x14ac:dyDescent="0.2">
      <c r="X234" t="s">
        <v>93</v>
      </c>
    </row>
    <row r="235" spans="24:24" x14ac:dyDescent="0.2">
      <c r="X235" t="s">
        <v>93</v>
      </c>
    </row>
    <row r="236" spans="24:24" x14ac:dyDescent="0.2">
      <c r="X236" t="s">
        <v>93</v>
      </c>
    </row>
    <row r="237" spans="24:24" x14ac:dyDescent="0.2">
      <c r="X237" t="s">
        <v>93</v>
      </c>
    </row>
    <row r="238" spans="24:24" x14ac:dyDescent="0.2">
      <c r="X238" t="s">
        <v>93</v>
      </c>
    </row>
    <row r="239" spans="24:24" x14ac:dyDescent="0.2">
      <c r="X239" t="s">
        <v>93</v>
      </c>
    </row>
    <row r="240" spans="24:24" x14ac:dyDescent="0.2">
      <c r="X240" t="s">
        <v>93</v>
      </c>
    </row>
    <row r="241" spans="24:24" x14ac:dyDescent="0.2">
      <c r="X241" t="s">
        <v>93</v>
      </c>
    </row>
    <row r="242" spans="24:24" x14ac:dyDescent="0.2">
      <c r="X242" t="s">
        <v>93</v>
      </c>
    </row>
    <row r="243" spans="24:24" x14ac:dyDescent="0.2">
      <c r="X243" t="s">
        <v>93</v>
      </c>
    </row>
    <row r="244" spans="24:24" x14ac:dyDescent="0.2">
      <c r="X244" t="s">
        <v>93</v>
      </c>
    </row>
    <row r="245" spans="24:24" x14ac:dyDescent="0.2">
      <c r="X245" t="s">
        <v>93</v>
      </c>
    </row>
    <row r="246" spans="24:24" x14ac:dyDescent="0.2">
      <c r="X246" t="s">
        <v>93</v>
      </c>
    </row>
    <row r="247" spans="24:24" x14ac:dyDescent="0.2">
      <c r="X247" t="s">
        <v>93</v>
      </c>
    </row>
    <row r="248" spans="24:24" x14ac:dyDescent="0.2">
      <c r="X248" t="s">
        <v>93</v>
      </c>
    </row>
    <row r="249" spans="24:24" x14ac:dyDescent="0.2">
      <c r="X249" t="s">
        <v>93</v>
      </c>
    </row>
    <row r="250" spans="24:24" x14ac:dyDescent="0.2">
      <c r="X250" t="s">
        <v>93</v>
      </c>
    </row>
    <row r="251" spans="24:24" x14ac:dyDescent="0.2">
      <c r="X251" t="s">
        <v>93</v>
      </c>
    </row>
    <row r="252" spans="24:24" x14ac:dyDescent="0.2">
      <c r="X252" t="s">
        <v>93</v>
      </c>
    </row>
    <row r="253" spans="24:24" x14ac:dyDescent="0.2">
      <c r="X253" t="s">
        <v>93</v>
      </c>
    </row>
    <row r="254" spans="24:24" x14ac:dyDescent="0.2">
      <c r="X254" t="s">
        <v>93</v>
      </c>
    </row>
    <row r="255" spans="24:24" x14ac:dyDescent="0.2">
      <c r="X255" t="s">
        <v>93</v>
      </c>
    </row>
    <row r="256" spans="24:24" x14ac:dyDescent="0.2">
      <c r="X256" t="s">
        <v>93</v>
      </c>
    </row>
    <row r="257" spans="24:24" x14ac:dyDescent="0.2">
      <c r="X257" t="s">
        <v>93</v>
      </c>
    </row>
    <row r="258" spans="24:24" x14ac:dyDescent="0.2">
      <c r="X258" t="s">
        <v>93</v>
      </c>
    </row>
    <row r="259" spans="24:24" x14ac:dyDescent="0.2">
      <c r="X259" t="s">
        <v>93</v>
      </c>
    </row>
    <row r="260" spans="24:24" x14ac:dyDescent="0.2">
      <c r="X260" t="s">
        <v>93</v>
      </c>
    </row>
    <row r="261" spans="24:24" x14ac:dyDescent="0.2">
      <c r="X261" t="s">
        <v>93</v>
      </c>
    </row>
    <row r="262" spans="24:24" x14ac:dyDescent="0.2">
      <c r="X262" t="s">
        <v>93</v>
      </c>
    </row>
    <row r="263" spans="24:24" x14ac:dyDescent="0.2">
      <c r="X263" t="s">
        <v>93</v>
      </c>
    </row>
    <row r="264" spans="24:24" x14ac:dyDescent="0.2">
      <c r="X264" t="s">
        <v>93</v>
      </c>
    </row>
    <row r="265" spans="24:24" x14ac:dyDescent="0.2">
      <c r="X265" t="s">
        <v>93</v>
      </c>
    </row>
    <row r="266" spans="24:24" x14ac:dyDescent="0.2">
      <c r="X266" t="s">
        <v>93</v>
      </c>
    </row>
    <row r="267" spans="24:24" x14ac:dyDescent="0.2">
      <c r="X267" t="s">
        <v>93</v>
      </c>
    </row>
    <row r="268" spans="24:24" x14ac:dyDescent="0.2">
      <c r="X268" t="s">
        <v>93</v>
      </c>
    </row>
    <row r="269" spans="24:24" x14ac:dyDescent="0.2">
      <c r="X269" t="s">
        <v>93</v>
      </c>
    </row>
    <row r="270" spans="24:24" x14ac:dyDescent="0.2">
      <c r="X270" t="s">
        <v>93</v>
      </c>
    </row>
    <row r="271" spans="24:24" x14ac:dyDescent="0.2">
      <c r="X271" t="s">
        <v>93</v>
      </c>
    </row>
    <row r="272" spans="24:24" x14ac:dyDescent="0.2">
      <c r="X272" t="s">
        <v>93</v>
      </c>
    </row>
    <row r="273" spans="24:24" x14ac:dyDescent="0.2">
      <c r="X273" t="s">
        <v>93</v>
      </c>
    </row>
    <row r="274" spans="24:24" x14ac:dyDescent="0.2">
      <c r="X274" t="s">
        <v>93</v>
      </c>
    </row>
    <row r="275" spans="24:24" x14ac:dyDescent="0.2">
      <c r="X275" t="s">
        <v>93</v>
      </c>
    </row>
    <row r="276" spans="24:24" x14ac:dyDescent="0.2">
      <c r="X276" t="s">
        <v>93</v>
      </c>
    </row>
    <row r="277" spans="24:24" x14ac:dyDescent="0.2">
      <c r="X277" t="s">
        <v>93</v>
      </c>
    </row>
    <row r="278" spans="24:24" x14ac:dyDescent="0.2">
      <c r="X278" t="s">
        <v>93</v>
      </c>
    </row>
    <row r="279" spans="24:24" x14ac:dyDescent="0.2">
      <c r="X279" t="s">
        <v>93</v>
      </c>
    </row>
    <row r="280" spans="24:24" x14ac:dyDescent="0.2">
      <c r="X280" t="s">
        <v>93</v>
      </c>
    </row>
    <row r="281" spans="24:24" x14ac:dyDescent="0.2">
      <c r="X281" t="s">
        <v>93</v>
      </c>
    </row>
    <row r="282" spans="24:24" x14ac:dyDescent="0.2">
      <c r="X282" t="s">
        <v>93</v>
      </c>
    </row>
    <row r="283" spans="24:24" x14ac:dyDescent="0.2">
      <c r="X283" t="s">
        <v>93</v>
      </c>
    </row>
    <row r="284" spans="24:24" x14ac:dyDescent="0.2">
      <c r="X284" t="s">
        <v>93</v>
      </c>
    </row>
    <row r="285" spans="24:24" x14ac:dyDescent="0.2">
      <c r="X285" t="s">
        <v>93</v>
      </c>
    </row>
    <row r="286" spans="24:24" x14ac:dyDescent="0.2">
      <c r="X286" t="s">
        <v>93</v>
      </c>
    </row>
    <row r="287" spans="24:24" x14ac:dyDescent="0.2">
      <c r="X287" t="s">
        <v>93</v>
      </c>
    </row>
    <row r="288" spans="24:24" x14ac:dyDescent="0.2">
      <c r="X288" t="s">
        <v>93</v>
      </c>
    </row>
    <row r="289" spans="24:24" x14ac:dyDescent="0.2">
      <c r="X289" t="s">
        <v>93</v>
      </c>
    </row>
    <row r="290" spans="24:24" x14ac:dyDescent="0.2">
      <c r="X290" t="s">
        <v>93</v>
      </c>
    </row>
    <row r="291" spans="24:24" x14ac:dyDescent="0.2">
      <c r="X291" t="s">
        <v>93</v>
      </c>
    </row>
    <row r="292" spans="24:24" x14ac:dyDescent="0.2">
      <c r="X292" t="s">
        <v>93</v>
      </c>
    </row>
    <row r="293" spans="24:24" x14ac:dyDescent="0.2">
      <c r="X293" t="s">
        <v>93</v>
      </c>
    </row>
    <row r="294" spans="24:24" x14ac:dyDescent="0.2">
      <c r="X294" t="s">
        <v>93</v>
      </c>
    </row>
    <row r="295" spans="24:24" x14ac:dyDescent="0.2">
      <c r="X295" t="s">
        <v>93</v>
      </c>
    </row>
    <row r="296" spans="24:24" x14ac:dyDescent="0.2">
      <c r="X296" t="s">
        <v>93</v>
      </c>
    </row>
    <row r="297" spans="24:24" x14ac:dyDescent="0.2">
      <c r="X297" t="s">
        <v>93</v>
      </c>
    </row>
    <row r="298" spans="24:24" x14ac:dyDescent="0.2">
      <c r="X298" t="s">
        <v>93</v>
      </c>
    </row>
    <row r="299" spans="24:24" x14ac:dyDescent="0.2">
      <c r="X299" t="s">
        <v>93</v>
      </c>
    </row>
    <row r="300" spans="24:24" x14ac:dyDescent="0.2">
      <c r="X300" t="s">
        <v>93</v>
      </c>
    </row>
    <row r="301" spans="24:24" x14ac:dyDescent="0.2">
      <c r="X301" t="s">
        <v>93</v>
      </c>
    </row>
    <row r="302" spans="24:24" x14ac:dyDescent="0.2">
      <c r="X302" t="s">
        <v>93</v>
      </c>
    </row>
    <row r="303" spans="24:24" x14ac:dyDescent="0.2">
      <c r="X303" t="s">
        <v>93</v>
      </c>
    </row>
    <row r="304" spans="24:24" x14ac:dyDescent="0.2">
      <c r="X304" t="s">
        <v>93</v>
      </c>
    </row>
    <row r="305" spans="24:24" x14ac:dyDescent="0.2">
      <c r="X305" t="s">
        <v>93</v>
      </c>
    </row>
    <row r="306" spans="24:24" x14ac:dyDescent="0.2">
      <c r="X306" t="s">
        <v>93</v>
      </c>
    </row>
    <row r="307" spans="24:24" x14ac:dyDescent="0.2">
      <c r="X307" t="s">
        <v>93</v>
      </c>
    </row>
    <row r="308" spans="24:24" x14ac:dyDescent="0.2">
      <c r="X308" t="s">
        <v>93</v>
      </c>
    </row>
    <row r="309" spans="24:24" x14ac:dyDescent="0.2">
      <c r="X309" t="s">
        <v>93</v>
      </c>
    </row>
    <row r="310" spans="24:24" x14ac:dyDescent="0.2">
      <c r="X310" t="s">
        <v>93</v>
      </c>
    </row>
    <row r="311" spans="24:24" x14ac:dyDescent="0.2">
      <c r="X311" t="s">
        <v>93</v>
      </c>
    </row>
    <row r="312" spans="24:24" x14ac:dyDescent="0.2">
      <c r="X312" t="s">
        <v>93</v>
      </c>
    </row>
    <row r="313" spans="24:24" x14ac:dyDescent="0.2">
      <c r="X313" t="s">
        <v>93</v>
      </c>
    </row>
    <row r="314" spans="24:24" x14ac:dyDescent="0.2">
      <c r="X314" t="s">
        <v>93</v>
      </c>
    </row>
    <row r="315" spans="24:24" x14ac:dyDescent="0.2">
      <c r="X315" t="s">
        <v>93</v>
      </c>
    </row>
    <row r="316" spans="24:24" x14ac:dyDescent="0.2">
      <c r="X316" t="s">
        <v>93</v>
      </c>
    </row>
    <row r="317" spans="24:24" x14ac:dyDescent="0.2">
      <c r="X317" t="s">
        <v>93</v>
      </c>
    </row>
    <row r="318" spans="24:24" x14ac:dyDescent="0.2">
      <c r="X318" t="s">
        <v>93</v>
      </c>
    </row>
    <row r="319" spans="24:24" x14ac:dyDescent="0.2">
      <c r="X319" t="s">
        <v>93</v>
      </c>
    </row>
    <row r="320" spans="24:24" x14ac:dyDescent="0.2">
      <c r="X320" t="s">
        <v>93</v>
      </c>
    </row>
    <row r="321" spans="24:24" x14ac:dyDescent="0.2">
      <c r="X321" t="s">
        <v>93</v>
      </c>
    </row>
    <row r="322" spans="24:24" x14ac:dyDescent="0.2">
      <c r="X322" t="s">
        <v>93</v>
      </c>
    </row>
    <row r="323" spans="24:24" x14ac:dyDescent="0.2">
      <c r="X323" t="s">
        <v>93</v>
      </c>
    </row>
    <row r="324" spans="24:24" x14ac:dyDescent="0.2">
      <c r="X324" t="s">
        <v>93</v>
      </c>
    </row>
    <row r="325" spans="24:24" x14ac:dyDescent="0.2">
      <c r="X325" t="s">
        <v>93</v>
      </c>
    </row>
    <row r="326" spans="24:24" x14ac:dyDescent="0.2">
      <c r="X326" t="s">
        <v>144</v>
      </c>
    </row>
    <row r="327" spans="24:24" x14ac:dyDescent="0.2">
      <c r="X327" t="s">
        <v>144</v>
      </c>
    </row>
    <row r="328" spans="24:24" x14ac:dyDescent="0.2">
      <c r="X328" t="s">
        <v>144</v>
      </c>
    </row>
    <row r="329" spans="24:24" x14ac:dyDescent="0.2">
      <c r="X329" t="s">
        <v>144</v>
      </c>
    </row>
    <row r="330" spans="24:24" x14ac:dyDescent="0.2">
      <c r="X330" t="s">
        <v>144</v>
      </c>
    </row>
    <row r="331" spans="24:24" x14ac:dyDescent="0.2">
      <c r="X331" t="s">
        <v>144</v>
      </c>
    </row>
    <row r="332" spans="24:24" x14ac:dyDescent="0.2">
      <c r="X332" t="s">
        <v>144</v>
      </c>
    </row>
    <row r="333" spans="24:24" x14ac:dyDescent="0.2">
      <c r="X333" t="s">
        <v>144</v>
      </c>
    </row>
    <row r="334" spans="24:24" x14ac:dyDescent="0.2">
      <c r="X334" t="s">
        <v>144</v>
      </c>
    </row>
    <row r="335" spans="24:24" x14ac:dyDescent="0.2">
      <c r="X335" t="s">
        <v>144</v>
      </c>
    </row>
    <row r="336" spans="24:24" x14ac:dyDescent="0.2">
      <c r="X336" t="s">
        <v>144</v>
      </c>
    </row>
    <row r="337" spans="24:24" x14ac:dyDescent="0.2">
      <c r="X337" t="s">
        <v>144</v>
      </c>
    </row>
    <row r="338" spans="24:24" x14ac:dyDescent="0.2">
      <c r="X338" t="s">
        <v>144</v>
      </c>
    </row>
    <row r="339" spans="24:24" x14ac:dyDescent="0.2">
      <c r="X339" t="s">
        <v>144</v>
      </c>
    </row>
    <row r="340" spans="24:24" x14ac:dyDescent="0.2">
      <c r="X340" t="s">
        <v>144</v>
      </c>
    </row>
    <row r="341" spans="24:24" x14ac:dyDescent="0.2">
      <c r="X341" t="s">
        <v>144</v>
      </c>
    </row>
    <row r="342" spans="24:24" x14ac:dyDescent="0.2">
      <c r="X342" t="s">
        <v>144</v>
      </c>
    </row>
    <row r="343" spans="24:24" x14ac:dyDescent="0.2">
      <c r="X343" t="s">
        <v>144</v>
      </c>
    </row>
    <row r="344" spans="24:24" x14ac:dyDescent="0.2">
      <c r="X344" t="s">
        <v>143</v>
      </c>
    </row>
    <row r="345" spans="24:24" x14ac:dyDescent="0.2">
      <c r="X345" t="s">
        <v>143</v>
      </c>
    </row>
    <row r="346" spans="24:24" x14ac:dyDescent="0.2">
      <c r="X346" t="s">
        <v>143</v>
      </c>
    </row>
    <row r="347" spans="24:24" x14ac:dyDescent="0.2">
      <c r="X347" t="s">
        <v>143</v>
      </c>
    </row>
    <row r="348" spans="24:24" x14ac:dyDescent="0.2">
      <c r="X348" t="s">
        <v>143</v>
      </c>
    </row>
    <row r="349" spans="24:24" x14ac:dyDescent="0.2">
      <c r="X349" t="s">
        <v>143</v>
      </c>
    </row>
    <row r="350" spans="24:24" x14ac:dyDescent="0.2">
      <c r="X350" t="s">
        <v>143</v>
      </c>
    </row>
    <row r="351" spans="24:24" x14ac:dyDescent="0.2">
      <c r="X351" t="s">
        <v>147</v>
      </c>
    </row>
    <row r="352" spans="24:24" x14ac:dyDescent="0.2">
      <c r="X352" t="s">
        <v>126</v>
      </c>
    </row>
    <row r="353" spans="24:24" x14ac:dyDescent="0.2">
      <c r="X353" t="s">
        <v>126</v>
      </c>
    </row>
    <row r="354" spans="24:24" x14ac:dyDescent="0.2">
      <c r="X354" t="s">
        <v>126</v>
      </c>
    </row>
    <row r="355" spans="24:24" x14ac:dyDescent="0.2">
      <c r="X355" t="s">
        <v>126</v>
      </c>
    </row>
    <row r="356" spans="24:24" x14ac:dyDescent="0.2">
      <c r="X356" t="s">
        <v>126</v>
      </c>
    </row>
    <row r="357" spans="24:24" x14ac:dyDescent="0.2">
      <c r="X357" t="s">
        <v>126</v>
      </c>
    </row>
    <row r="358" spans="24:24" x14ac:dyDescent="0.2">
      <c r="X358" t="s">
        <v>126</v>
      </c>
    </row>
    <row r="359" spans="24:24" x14ac:dyDescent="0.2">
      <c r="X359" t="s">
        <v>126</v>
      </c>
    </row>
    <row r="360" spans="24:24" x14ac:dyDescent="0.2">
      <c r="X360" t="s">
        <v>126</v>
      </c>
    </row>
    <row r="361" spans="24:24" x14ac:dyDescent="0.2">
      <c r="X361" t="s">
        <v>126</v>
      </c>
    </row>
    <row r="362" spans="24:24" x14ac:dyDescent="0.2">
      <c r="X362" t="s">
        <v>126</v>
      </c>
    </row>
    <row r="363" spans="24:24" x14ac:dyDescent="0.2">
      <c r="X363" t="s">
        <v>126</v>
      </c>
    </row>
    <row r="364" spans="24:24" x14ac:dyDescent="0.2">
      <c r="X364" t="s">
        <v>126</v>
      </c>
    </row>
    <row r="365" spans="24:24" x14ac:dyDescent="0.2">
      <c r="X365" t="s">
        <v>126</v>
      </c>
    </row>
    <row r="366" spans="24:24" x14ac:dyDescent="0.2">
      <c r="X366" t="s">
        <v>126</v>
      </c>
    </row>
    <row r="367" spans="24:24" x14ac:dyDescent="0.2">
      <c r="X367" t="s">
        <v>126</v>
      </c>
    </row>
    <row r="368" spans="24:24" x14ac:dyDescent="0.2">
      <c r="X368" t="s">
        <v>126</v>
      </c>
    </row>
    <row r="369" spans="24:24" x14ac:dyDescent="0.2">
      <c r="X369" t="s">
        <v>126</v>
      </c>
    </row>
    <row r="370" spans="24:24" x14ac:dyDescent="0.2">
      <c r="X370" t="s">
        <v>126</v>
      </c>
    </row>
    <row r="371" spans="24:24" x14ac:dyDescent="0.2">
      <c r="X371" t="s">
        <v>126</v>
      </c>
    </row>
    <row r="372" spans="24:24" x14ac:dyDescent="0.2">
      <c r="X372" t="s">
        <v>126</v>
      </c>
    </row>
    <row r="373" spans="24:24" x14ac:dyDescent="0.2">
      <c r="X373" t="s">
        <v>126</v>
      </c>
    </row>
    <row r="374" spans="24:24" x14ac:dyDescent="0.2">
      <c r="X374" t="s">
        <v>126</v>
      </c>
    </row>
    <row r="375" spans="24:24" x14ac:dyDescent="0.2">
      <c r="X375" t="s">
        <v>126</v>
      </c>
    </row>
    <row r="376" spans="24:24" x14ac:dyDescent="0.2">
      <c r="X376" t="s">
        <v>126</v>
      </c>
    </row>
    <row r="377" spans="24:24" x14ac:dyDescent="0.2">
      <c r="X377" t="s">
        <v>126</v>
      </c>
    </row>
    <row r="378" spans="24:24" x14ac:dyDescent="0.2">
      <c r="X378" t="s">
        <v>126</v>
      </c>
    </row>
    <row r="379" spans="24:24" x14ac:dyDescent="0.2">
      <c r="X379" t="s">
        <v>126</v>
      </c>
    </row>
    <row r="380" spans="24:24" x14ac:dyDescent="0.2">
      <c r="X380" t="s">
        <v>126</v>
      </c>
    </row>
    <row r="381" spans="24:24" x14ac:dyDescent="0.2">
      <c r="X381" t="s">
        <v>126</v>
      </c>
    </row>
    <row r="382" spans="24:24" x14ac:dyDescent="0.2">
      <c r="X382" t="s">
        <v>126</v>
      </c>
    </row>
    <row r="383" spans="24:24" x14ac:dyDescent="0.2">
      <c r="X383" t="s">
        <v>126</v>
      </c>
    </row>
    <row r="384" spans="24:24" x14ac:dyDescent="0.2">
      <c r="X384" t="s">
        <v>126</v>
      </c>
    </row>
    <row r="385" spans="24:24" x14ac:dyDescent="0.2">
      <c r="X385" t="s">
        <v>126</v>
      </c>
    </row>
    <row r="386" spans="24:24" x14ac:dyDescent="0.2">
      <c r="X386" t="s">
        <v>126</v>
      </c>
    </row>
    <row r="387" spans="24:24" x14ac:dyDescent="0.2">
      <c r="X387" t="s">
        <v>126</v>
      </c>
    </row>
    <row r="388" spans="24:24" x14ac:dyDescent="0.2">
      <c r="X388" t="s">
        <v>126</v>
      </c>
    </row>
    <row r="389" spans="24:24" x14ac:dyDescent="0.2">
      <c r="X389" t="s">
        <v>126</v>
      </c>
    </row>
    <row r="390" spans="24:24" x14ac:dyDescent="0.2">
      <c r="X390" t="s">
        <v>126</v>
      </c>
    </row>
    <row r="391" spans="24:24" x14ac:dyDescent="0.2">
      <c r="X391" t="s">
        <v>126</v>
      </c>
    </row>
    <row r="392" spans="24:24" x14ac:dyDescent="0.2">
      <c r="X392" t="s">
        <v>126</v>
      </c>
    </row>
    <row r="393" spans="24:24" x14ac:dyDescent="0.2">
      <c r="X393" t="s">
        <v>126</v>
      </c>
    </row>
    <row r="394" spans="24:24" x14ac:dyDescent="0.2">
      <c r="X394" t="s">
        <v>126</v>
      </c>
    </row>
    <row r="395" spans="24:24" x14ac:dyDescent="0.2">
      <c r="X395" t="s">
        <v>126</v>
      </c>
    </row>
    <row r="396" spans="24:24" x14ac:dyDescent="0.2">
      <c r="X396" t="s">
        <v>126</v>
      </c>
    </row>
    <row r="397" spans="24:24" x14ac:dyDescent="0.2">
      <c r="X397" t="s">
        <v>126</v>
      </c>
    </row>
    <row r="398" spans="24:24" x14ac:dyDescent="0.2">
      <c r="X398" t="s">
        <v>126</v>
      </c>
    </row>
    <row r="399" spans="24:24" x14ac:dyDescent="0.2">
      <c r="X399" t="s">
        <v>126</v>
      </c>
    </row>
    <row r="400" spans="24:24" x14ac:dyDescent="0.2">
      <c r="X400" t="s">
        <v>126</v>
      </c>
    </row>
    <row r="401" spans="24:24" x14ac:dyDescent="0.2">
      <c r="X401" t="s">
        <v>126</v>
      </c>
    </row>
    <row r="402" spans="24:24" x14ac:dyDescent="0.2">
      <c r="X402" t="s">
        <v>126</v>
      </c>
    </row>
    <row r="403" spans="24:24" x14ac:dyDescent="0.2">
      <c r="X403" t="s">
        <v>126</v>
      </c>
    </row>
    <row r="404" spans="24:24" x14ac:dyDescent="0.2">
      <c r="X404" t="s">
        <v>126</v>
      </c>
    </row>
    <row r="405" spans="24:24" x14ac:dyDescent="0.2">
      <c r="X405" t="s">
        <v>126</v>
      </c>
    </row>
    <row r="406" spans="24:24" x14ac:dyDescent="0.2">
      <c r="X406" t="s">
        <v>126</v>
      </c>
    </row>
    <row r="407" spans="24:24" x14ac:dyDescent="0.2">
      <c r="X407" t="s">
        <v>126</v>
      </c>
    </row>
    <row r="408" spans="24:24" x14ac:dyDescent="0.2">
      <c r="X408" t="s">
        <v>126</v>
      </c>
    </row>
    <row r="409" spans="24:24" x14ac:dyDescent="0.2">
      <c r="X409" t="s">
        <v>126</v>
      </c>
    </row>
    <row r="410" spans="24:24" x14ac:dyDescent="0.2">
      <c r="X410" t="s">
        <v>126</v>
      </c>
    </row>
    <row r="411" spans="24:24" x14ac:dyDescent="0.2">
      <c r="X411" t="s">
        <v>126</v>
      </c>
    </row>
    <row r="412" spans="24:24" x14ac:dyDescent="0.2">
      <c r="X412" t="s">
        <v>126</v>
      </c>
    </row>
    <row r="413" spans="24:24" x14ac:dyDescent="0.2">
      <c r="X413" t="s">
        <v>126</v>
      </c>
    </row>
    <row r="414" spans="24:24" x14ac:dyDescent="0.2">
      <c r="X414" t="s">
        <v>126</v>
      </c>
    </row>
    <row r="415" spans="24:24" x14ac:dyDescent="0.2">
      <c r="X415" t="s">
        <v>126</v>
      </c>
    </row>
    <row r="416" spans="24:24" x14ac:dyDescent="0.2">
      <c r="X416" t="s">
        <v>126</v>
      </c>
    </row>
    <row r="417" spans="24:24" x14ac:dyDescent="0.2">
      <c r="X417" t="s">
        <v>126</v>
      </c>
    </row>
    <row r="418" spans="24:24" x14ac:dyDescent="0.2">
      <c r="X418" t="s">
        <v>115</v>
      </c>
    </row>
    <row r="419" spans="24:24" x14ac:dyDescent="0.2">
      <c r="X419" t="s">
        <v>115</v>
      </c>
    </row>
    <row r="420" spans="24:24" x14ac:dyDescent="0.2">
      <c r="X420" t="s">
        <v>115</v>
      </c>
    </row>
    <row r="421" spans="24:24" x14ac:dyDescent="0.2">
      <c r="X421" t="s">
        <v>146</v>
      </c>
    </row>
    <row r="422" spans="24:24" x14ac:dyDescent="0.2">
      <c r="X422" t="s">
        <v>146</v>
      </c>
    </row>
    <row r="423" spans="24:24" x14ac:dyDescent="0.2">
      <c r="X423" t="s">
        <v>146</v>
      </c>
    </row>
    <row r="424" spans="24:24" x14ac:dyDescent="0.2">
      <c r="X424" t="s">
        <v>146</v>
      </c>
    </row>
    <row r="425" spans="24:24" x14ac:dyDescent="0.2">
      <c r="X425" t="s">
        <v>116</v>
      </c>
    </row>
    <row r="426" spans="24:24" x14ac:dyDescent="0.2">
      <c r="X426" t="s">
        <v>116</v>
      </c>
    </row>
    <row r="427" spans="24:24" x14ac:dyDescent="0.2">
      <c r="X427" t="s">
        <v>116</v>
      </c>
    </row>
    <row r="428" spans="24:24" x14ac:dyDescent="0.2">
      <c r="X428" t="s">
        <v>116</v>
      </c>
    </row>
    <row r="429" spans="24:24" x14ac:dyDescent="0.2">
      <c r="X429" t="s">
        <v>116</v>
      </c>
    </row>
    <row r="430" spans="24:24" x14ac:dyDescent="0.2">
      <c r="X430" t="s">
        <v>81</v>
      </c>
    </row>
    <row r="431" spans="24:24" x14ac:dyDescent="0.2">
      <c r="X431" t="s">
        <v>81</v>
      </c>
    </row>
    <row r="432" spans="24:24" x14ac:dyDescent="0.2">
      <c r="X432" t="s">
        <v>81</v>
      </c>
    </row>
    <row r="433" spans="24:24" x14ac:dyDescent="0.2">
      <c r="X433" t="s">
        <v>81</v>
      </c>
    </row>
    <row r="434" spans="24:24" x14ac:dyDescent="0.2">
      <c r="X434" t="s">
        <v>81</v>
      </c>
    </row>
    <row r="435" spans="24:24" x14ac:dyDescent="0.2">
      <c r="X435" t="s">
        <v>81</v>
      </c>
    </row>
    <row r="436" spans="24:24" x14ac:dyDescent="0.2">
      <c r="X436" t="s">
        <v>81</v>
      </c>
    </row>
    <row r="437" spans="24:24" x14ac:dyDescent="0.2">
      <c r="X437" t="s">
        <v>81</v>
      </c>
    </row>
    <row r="438" spans="24:24" x14ac:dyDescent="0.2">
      <c r="X438" t="s">
        <v>81</v>
      </c>
    </row>
    <row r="439" spans="24:24" x14ac:dyDescent="0.2">
      <c r="X439" t="s">
        <v>81</v>
      </c>
    </row>
    <row r="440" spans="24:24" x14ac:dyDescent="0.2">
      <c r="X440" t="s">
        <v>81</v>
      </c>
    </row>
    <row r="441" spans="24:24" x14ac:dyDescent="0.2">
      <c r="X441" t="s">
        <v>81</v>
      </c>
    </row>
    <row r="442" spans="24:24" x14ac:dyDescent="0.2">
      <c r="X442" t="s">
        <v>81</v>
      </c>
    </row>
    <row r="443" spans="24:24" x14ac:dyDescent="0.2">
      <c r="X443" t="s">
        <v>81</v>
      </c>
    </row>
    <row r="444" spans="24:24" x14ac:dyDescent="0.2">
      <c r="X444" t="s">
        <v>81</v>
      </c>
    </row>
    <row r="445" spans="24:24" x14ac:dyDescent="0.2">
      <c r="X445" t="s">
        <v>81</v>
      </c>
    </row>
    <row r="446" spans="24:24" x14ac:dyDescent="0.2">
      <c r="X446" t="s">
        <v>81</v>
      </c>
    </row>
    <row r="447" spans="24:24" x14ac:dyDescent="0.2">
      <c r="X447" t="s">
        <v>81</v>
      </c>
    </row>
    <row r="448" spans="24:24" x14ac:dyDescent="0.2">
      <c r="X448" t="s">
        <v>81</v>
      </c>
    </row>
    <row r="449" spans="24:24" x14ac:dyDescent="0.2">
      <c r="X449" t="s">
        <v>81</v>
      </c>
    </row>
    <row r="450" spans="24:24" x14ac:dyDescent="0.2">
      <c r="X450" t="s">
        <v>81</v>
      </c>
    </row>
    <row r="451" spans="24:24" x14ac:dyDescent="0.2">
      <c r="X451" t="s">
        <v>81</v>
      </c>
    </row>
    <row r="452" spans="24:24" x14ac:dyDescent="0.2">
      <c r="X452" t="s">
        <v>81</v>
      </c>
    </row>
    <row r="453" spans="24:24" x14ac:dyDescent="0.2">
      <c r="X453" t="s">
        <v>81</v>
      </c>
    </row>
    <row r="454" spans="24:24" x14ac:dyDescent="0.2">
      <c r="X454" t="s">
        <v>81</v>
      </c>
    </row>
    <row r="455" spans="24:24" x14ac:dyDescent="0.2">
      <c r="X455" t="s">
        <v>81</v>
      </c>
    </row>
    <row r="456" spans="24:24" x14ac:dyDescent="0.2">
      <c r="X456" t="s">
        <v>81</v>
      </c>
    </row>
    <row r="457" spans="24:24" x14ac:dyDescent="0.2">
      <c r="X457" t="s">
        <v>81</v>
      </c>
    </row>
    <row r="458" spans="24:24" x14ac:dyDescent="0.2">
      <c r="X458" t="s">
        <v>81</v>
      </c>
    </row>
    <row r="459" spans="24:24" x14ac:dyDescent="0.2">
      <c r="X459" t="s">
        <v>81</v>
      </c>
    </row>
    <row r="460" spans="24:24" x14ac:dyDescent="0.2">
      <c r="X460" t="s">
        <v>81</v>
      </c>
    </row>
    <row r="461" spans="24:24" x14ac:dyDescent="0.2">
      <c r="X461" t="s">
        <v>81</v>
      </c>
    </row>
    <row r="462" spans="24:24" x14ac:dyDescent="0.2">
      <c r="X462" t="s">
        <v>81</v>
      </c>
    </row>
    <row r="463" spans="24:24" x14ac:dyDescent="0.2">
      <c r="X463" t="s">
        <v>81</v>
      </c>
    </row>
    <row r="464" spans="24:24" x14ac:dyDescent="0.2">
      <c r="X464" t="s">
        <v>81</v>
      </c>
    </row>
    <row r="465" spans="24:24" x14ac:dyDescent="0.2">
      <c r="X465" t="s">
        <v>81</v>
      </c>
    </row>
    <row r="466" spans="24:24" x14ac:dyDescent="0.2">
      <c r="X466" t="s">
        <v>81</v>
      </c>
    </row>
    <row r="467" spans="24:24" x14ac:dyDescent="0.2">
      <c r="X467" t="s">
        <v>149</v>
      </c>
    </row>
    <row r="468" spans="24:24" x14ac:dyDescent="0.2">
      <c r="X468" t="s">
        <v>83</v>
      </c>
    </row>
    <row r="469" spans="24:24" x14ac:dyDescent="0.2">
      <c r="X469" t="s">
        <v>83</v>
      </c>
    </row>
    <row r="470" spans="24:24" x14ac:dyDescent="0.2">
      <c r="X470" t="s">
        <v>83</v>
      </c>
    </row>
    <row r="471" spans="24:24" x14ac:dyDescent="0.2">
      <c r="X471" t="s">
        <v>83</v>
      </c>
    </row>
    <row r="472" spans="24:24" x14ac:dyDescent="0.2">
      <c r="X472" t="s">
        <v>83</v>
      </c>
    </row>
    <row r="473" spans="24:24" x14ac:dyDescent="0.2">
      <c r="X473" t="s">
        <v>83</v>
      </c>
    </row>
    <row r="474" spans="24:24" x14ac:dyDescent="0.2">
      <c r="X474" t="s">
        <v>83</v>
      </c>
    </row>
    <row r="475" spans="24:24" x14ac:dyDescent="0.2">
      <c r="X475" t="s">
        <v>83</v>
      </c>
    </row>
    <row r="476" spans="24:24" x14ac:dyDescent="0.2">
      <c r="X476" t="s">
        <v>83</v>
      </c>
    </row>
    <row r="477" spans="24:24" x14ac:dyDescent="0.2">
      <c r="X477" t="s">
        <v>83</v>
      </c>
    </row>
    <row r="478" spans="24:24" x14ac:dyDescent="0.2">
      <c r="X478" t="s">
        <v>83</v>
      </c>
    </row>
    <row r="479" spans="24:24" x14ac:dyDescent="0.2">
      <c r="X479" t="s">
        <v>83</v>
      </c>
    </row>
    <row r="480" spans="24:24" x14ac:dyDescent="0.2">
      <c r="X480" t="s">
        <v>83</v>
      </c>
    </row>
    <row r="481" spans="24:24" x14ac:dyDescent="0.2">
      <c r="X481" t="s">
        <v>83</v>
      </c>
    </row>
    <row r="482" spans="24:24" x14ac:dyDescent="0.2">
      <c r="X482" t="s">
        <v>83</v>
      </c>
    </row>
    <row r="483" spans="24:24" x14ac:dyDescent="0.2">
      <c r="X483" t="s">
        <v>83</v>
      </c>
    </row>
    <row r="484" spans="24:24" x14ac:dyDescent="0.2">
      <c r="X484" t="s">
        <v>83</v>
      </c>
    </row>
    <row r="485" spans="24:24" x14ac:dyDescent="0.2">
      <c r="X485" t="s">
        <v>83</v>
      </c>
    </row>
    <row r="486" spans="24:24" x14ac:dyDescent="0.2">
      <c r="X486" t="s">
        <v>83</v>
      </c>
    </row>
    <row r="487" spans="24:24" x14ac:dyDescent="0.2">
      <c r="X487" t="s">
        <v>83</v>
      </c>
    </row>
    <row r="488" spans="24:24" x14ac:dyDescent="0.2">
      <c r="X488" t="s">
        <v>83</v>
      </c>
    </row>
    <row r="489" spans="24:24" x14ac:dyDescent="0.2">
      <c r="X489" t="s">
        <v>83</v>
      </c>
    </row>
    <row r="490" spans="24:24" x14ac:dyDescent="0.2">
      <c r="X490" t="s">
        <v>83</v>
      </c>
    </row>
    <row r="491" spans="24:24" x14ac:dyDescent="0.2">
      <c r="X491" t="s">
        <v>83</v>
      </c>
    </row>
    <row r="492" spans="24:24" x14ac:dyDescent="0.2">
      <c r="X492" t="s">
        <v>83</v>
      </c>
    </row>
    <row r="493" spans="24:24" x14ac:dyDescent="0.2">
      <c r="X493" t="s">
        <v>83</v>
      </c>
    </row>
    <row r="494" spans="24:24" x14ac:dyDescent="0.2">
      <c r="X494" t="s">
        <v>83</v>
      </c>
    </row>
    <row r="495" spans="24:24" x14ac:dyDescent="0.2">
      <c r="X495" t="s">
        <v>83</v>
      </c>
    </row>
    <row r="496" spans="24:24" x14ac:dyDescent="0.2">
      <c r="X496" t="s">
        <v>83</v>
      </c>
    </row>
    <row r="497" spans="24:24" x14ac:dyDescent="0.2">
      <c r="X497" t="s">
        <v>83</v>
      </c>
    </row>
    <row r="498" spans="24:24" x14ac:dyDescent="0.2">
      <c r="X498" t="s">
        <v>83</v>
      </c>
    </row>
    <row r="499" spans="24:24" x14ac:dyDescent="0.2">
      <c r="X499" t="s">
        <v>83</v>
      </c>
    </row>
    <row r="500" spans="24:24" x14ac:dyDescent="0.2">
      <c r="X500" t="s">
        <v>83</v>
      </c>
    </row>
    <row r="501" spans="24:24" x14ac:dyDescent="0.2">
      <c r="X501" t="s">
        <v>83</v>
      </c>
    </row>
    <row r="502" spans="24:24" x14ac:dyDescent="0.2">
      <c r="X502" t="s">
        <v>83</v>
      </c>
    </row>
    <row r="503" spans="24:24" x14ac:dyDescent="0.2">
      <c r="X503" t="s">
        <v>83</v>
      </c>
    </row>
    <row r="504" spans="24:24" x14ac:dyDescent="0.2">
      <c r="X504" t="s">
        <v>83</v>
      </c>
    </row>
    <row r="505" spans="24:24" x14ac:dyDescent="0.2">
      <c r="X505" t="s">
        <v>83</v>
      </c>
    </row>
    <row r="506" spans="24:24" x14ac:dyDescent="0.2">
      <c r="X506" t="s">
        <v>83</v>
      </c>
    </row>
    <row r="507" spans="24:24" x14ac:dyDescent="0.2">
      <c r="X507" t="s">
        <v>83</v>
      </c>
    </row>
    <row r="508" spans="24:24" x14ac:dyDescent="0.2">
      <c r="X508" t="s">
        <v>83</v>
      </c>
    </row>
    <row r="509" spans="24:24" x14ac:dyDescent="0.2">
      <c r="X509" t="s">
        <v>83</v>
      </c>
    </row>
    <row r="510" spans="24:24" x14ac:dyDescent="0.2">
      <c r="X510" t="s">
        <v>83</v>
      </c>
    </row>
    <row r="511" spans="24:24" x14ac:dyDescent="0.2">
      <c r="X511" t="s">
        <v>83</v>
      </c>
    </row>
    <row r="512" spans="24:24" x14ac:dyDescent="0.2">
      <c r="X512" t="s">
        <v>83</v>
      </c>
    </row>
    <row r="513" spans="24:24" x14ac:dyDescent="0.2">
      <c r="X513" t="s">
        <v>83</v>
      </c>
    </row>
    <row r="514" spans="24:24" x14ac:dyDescent="0.2">
      <c r="X514" t="s">
        <v>83</v>
      </c>
    </row>
    <row r="515" spans="24:24" x14ac:dyDescent="0.2">
      <c r="X515" t="s">
        <v>83</v>
      </c>
    </row>
    <row r="516" spans="24:24" x14ac:dyDescent="0.2">
      <c r="X516" t="s">
        <v>83</v>
      </c>
    </row>
    <row r="517" spans="24:24" x14ac:dyDescent="0.2">
      <c r="X517" t="s">
        <v>83</v>
      </c>
    </row>
    <row r="518" spans="24:24" x14ac:dyDescent="0.2">
      <c r="X518" t="s">
        <v>83</v>
      </c>
    </row>
    <row r="519" spans="24:24" x14ac:dyDescent="0.2">
      <c r="X519" t="s">
        <v>83</v>
      </c>
    </row>
    <row r="520" spans="24:24" x14ac:dyDescent="0.2">
      <c r="X520" t="s">
        <v>83</v>
      </c>
    </row>
    <row r="521" spans="24:24" x14ac:dyDescent="0.2">
      <c r="X521" t="s">
        <v>83</v>
      </c>
    </row>
    <row r="522" spans="24:24" x14ac:dyDescent="0.2">
      <c r="X522" t="s">
        <v>83</v>
      </c>
    </row>
    <row r="523" spans="24:24" x14ac:dyDescent="0.2">
      <c r="X523" t="s">
        <v>83</v>
      </c>
    </row>
    <row r="524" spans="24:24" x14ac:dyDescent="0.2">
      <c r="X524" t="s">
        <v>83</v>
      </c>
    </row>
    <row r="525" spans="24:24" x14ac:dyDescent="0.2">
      <c r="X525" t="s">
        <v>83</v>
      </c>
    </row>
    <row r="526" spans="24:24" x14ac:dyDescent="0.2">
      <c r="X526" t="s">
        <v>83</v>
      </c>
    </row>
    <row r="527" spans="24:24" x14ac:dyDescent="0.2">
      <c r="X527" t="s">
        <v>83</v>
      </c>
    </row>
    <row r="528" spans="24:24" x14ac:dyDescent="0.2">
      <c r="X528" t="s">
        <v>83</v>
      </c>
    </row>
    <row r="529" spans="24:24" x14ac:dyDescent="0.2">
      <c r="X529" t="s">
        <v>83</v>
      </c>
    </row>
    <row r="530" spans="24:24" x14ac:dyDescent="0.2">
      <c r="X530" t="s">
        <v>83</v>
      </c>
    </row>
    <row r="531" spans="24:24" x14ac:dyDescent="0.2">
      <c r="X531" t="s">
        <v>83</v>
      </c>
    </row>
    <row r="532" spans="24:24" x14ac:dyDescent="0.2">
      <c r="X532" t="s">
        <v>83</v>
      </c>
    </row>
    <row r="533" spans="24:24" x14ac:dyDescent="0.2">
      <c r="X533" t="s">
        <v>83</v>
      </c>
    </row>
    <row r="534" spans="24:24" x14ac:dyDescent="0.2">
      <c r="X534" t="s">
        <v>83</v>
      </c>
    </row>
    <row r="535" spans="24:24" x14ac:dyDescent="0.2">
      <c r="X535" t="s">
        <v>83</v>
      </c>
    </row>
    <row r="536" spans="24:24" x14ac:dyDescent="0.2">
      <c r="X536" t="s">
        <v>83</v>
      </c>
    </row>
    <row r="537" spans="24:24" x14ac:dyDescent="0.2">
      <c r="X537" t="s">
        <v>83</v>
      </c>
    </row>
    <row r="538" spans="24:24" x14ac:dyDescent="0.2">
      <c r="X538" t="s">
        <v>83</v>
      </c>
    </row>
    <row r="539" spans="24:24" x14ac:dyDescent="0.2">
      <c r="X539" t="s">
        <v>83</v>
      </c>
    </row>
    <row r="540" spans="24:24" x14ac:dyDescent="0.2">
      <c r="X540" t="s">
        <v>83</v>
      </c>
    </row>
    <row r="541" spans="24:24" x14ac:dyDescent="0.2">
      <c r="X541" t="s">
        <v>83</v>
      </c>
    </row>
    <row r="542" spans="24:24" x14ac:dyDescent="0.2">
      <c r="X542" t="s">
        <v>83</v>
      </c>
    </row>
    <row r="543" spans="24:24" x14ac:dyDescent="0.2">
      <c r="X543" t="s">
        <v>83</v>
      </c>
    </row>
    <row r="544" spans="24:24" x14ac:dyDescent="0.2">
      <c r="X544" t="s">
        <v>83</v>
      </c>
    </row>
    <row r="545" spans="24:24" x14ac:dyDescent="0.2">
      <c r="X545" t="s">
        <v>83</v>
      </c>
    </row>
    <row r="546" spans="24:24" x14ac:dyDescent="0.2">
      <c r="X546" t="s">
        <v>83</v>
      </c>
    </row>
    <row r="547" spans="24:24" x14ac:dyDescent="0.2">
      <c r="X547" t="s">
        <v>83</v>
      </c>
    </row>
    <row r="548" spans="24:24" x14ac:dyDescent="0.2">
      <c r="X548" t="s">
        <v>83</v>
      </c>
    </row>
    <row r="549" spans="24:24" x14ac:dyDescent="0.2">
      <c r="X549" t="s">
        <v>83</v>
      </c>
    </row>
    <row r="550" spans="24:24" x14ac:dyDescent="0.2">
      <c r="X550" t="s">
        <v>83</v>
      </c>
    </row>
    <row r="551" spans="24:24" x14ac:dyDescent="0.2">
      <c r="X551" t="s">
        <v>83</v>
      </c>
    </row>
    <row r="552" spans="24:24" x14ac:dyDescent="0.2">
      <c r="X552" t="s">
        <v>83</v>
      </c>
    </row>
    <row r="553" spans="24:24" x14ac:dyDescent="0.2">
      <c r="X553" t="s">
        <v>83</v>
      </c>
    </row>
    <row r="554" spans="24:24" x14ac:dyDescent="0.2">
      <c r="X554" t="s">
        <v>83</v>
      </c>
    </row>
    <row r="555" spans="24:24" x14ac:dyDescent="0.2">
      <c r="X555" t="s">
        <v>83</v>
      </c>
    </row>
    <row r="556" spans="24:24" x14ac:dyDescent="0.2">
      <c r="X556" t="s">
        <v>83</v>
      </c>
    </row>
    <row r="557" spans="24:24" x14ac:dyDescent="0.2">
      <c r="X557" t="s">
        <v>83</v>
      </c>
    </row>
    <row r="558" spans="24:24" x14ac:dyDescent="0.2">
      <c r="X558" t="s">
        <v>83</v>
      </c>
    </row>
    <row r="559" spans="24:24" x14ac:dyDescent="0.2">
      <c r="X559" t="s">
        <v>83</v>
      </c>
    </row>
    <row r="560" spans="24:24" x14ac:dyDescent="0.2">
      <c r="X560" t="s">
        <v>83</v>
      </c>
    </row>
    <row r="561" spans="24:24" x14ac:dyDescent="0.2">
      <c r="X561" t="s">
        <v>83</v>
      </c>
    </row>
    <row r="562" spans="24:24" x14ac:dyDescent="0.2">
      <c r="X562" t="s">
        <v>83</v>
      </c>
    </row>
    <row r="563" spans="24:24" x14ac:dyDescent="0.2">
      <c r="X563" t="s">
        <v>83</v>
      </c>
    </row>
    <row r="564" spans="24:24" x14ac:dyDescent="0.2">
      <c r="X564" t="s">
        <v>83</v>
      </c>
    </row>
    <row r="565" spans="24:24" x14ac:dyDescent="0.2">
      <c r="X565" t="s">
        <v>83</v>
      </c>
    </row>
    <row r="566" spans="24:24" x14ac:dyDescent="0.2">
      <c r="X566" t="s">
        <v>83</v>
      </c>
    </row>
    <row r="567" spans="24:24" x14ac:dyDescent="0.2">
      <c r="X567" t="s">
        <v>83</v>
      </c>
    </row>
    <row r="568" spans="24:24" x14ac:dyDescent="0.2">
      <c r="X568" t="s">
        <v>83</v>
      </c>
    </row>
    <row r="569" spans="24:24" x14ac:dyDescent="0.2">
      <c r="X569" t="s">
        <v>83</v>
      </c>
    </row>
    <row r="570" spans="24:24" x14ac:dyDescent="0.2">
      <c r="X570" t="s">
        <v>83</v>
      </c>
    </row>
    <row r="571" spans="24:24" x14ac:dyDescent="0.2">
      <c r="X571" t="s">
        <v>83</v>
      </c>
    </row>
    <row r="572" spans="24:24" x14ac:dyDescent="0.2">
      <c r="X572" t="s">
        <v>83</v>
      </c>
    </row>
    <row r="573" spans="24:24" x14ac:dyDescent="0.2">
      <c r="X573" t="s">
        <v>83</v>
      </c>
    </row>
    <row r="574" spans="24:24" x14ac:dyDescent="0.2">
      <c r="X574" t="s">
        <v>83</v>
      </c>
    </row>
    <row r="575" spans="24:24" x14ac:dyDescent="0.2">
      <c r="X575" t="s">
        <v>83</v>
      </c>
    </row>
    <row r="576" spans="24:24" x14ac:dyDescent="0.2">
      <c r="X576" t="s">
        <v>83</v>
      </c>
    </row>
    <row r="577" spans="24:24" x14ac:dyDescent="0.2">
      <c r="X577" t="s">
        <v>83</v>
      </c>
    </row>
    <row r="578" spans="24:24" x14ac:dyDescent="0.2">
      <c r="X578" t="s">
        <v>83</v>
      </c>
    </row>
    <row r="579" spans="24:24" x14ac:dyDescent="0.2">
      <c r="X579" t="s">
        <v>83</v>
      </c>
    </row>
    <row r="580" spans="24:24" x14ac:dyDescent="0.2">
      <c r="X580" t="s">
        <v>83</v>
      </c>
    </row>
    <row r="581" spans="24:24" x14ac:dyDescent="0.2">
      <c r="X581" t="s">
        <v>83</v>
      </c>
    </row>
    <row r="582" spans="24:24" x14ac:dyDescent="0.2">
      <c r="X582" t="s">
        <v>83</v>
      </c>
    </row>
    <row r="583" spans="24:24" x14ac:dyDescent="0.2">
      <c r="X583" t="s">
        <v>83</v>
      </c>
    </row>
    <row r="584" spans="24:24" x14ac:dyDescent="0.2">
      <c r="X584" t="s">
        <v>83</v>
      </c>
    </row>
    <row r="585" spans="24:24" x14ac:dyDescent="0.2">
      <c r="X585" t="s">
        <v>83</v>
      </c>
    </row>
    <row r="586" spans="24:24" x14ac:dyDescent="0.2">
      <c r="X586" t="s">
        <v>83</v>
      </c>
    </row>
    <row r="587" spans="24:24" x14ac:dyDescent="0.2">
      <c r="X587" t="s">
        <v>83</v>
      </c>
    </row>
    <row r="588" spans="24:24" x14ac:dyDescent="0.2">
      <c r="X588" t="s">
        <v>83</v>
      </c>
    </row>
    <row r="589" spans="24:24" x14ac:dyDescent="0.2">
      <c r="X589" t="s">
        <v>83</v>
      </c>
    </row>
    <row r="590" spans="24:24" x14ac:dyDescent="0.2">
      <c r="X590" t="s">
        <v>83</v>
      </c>
    </row>
    <row r="591" spans="24:24" x14ac:dyDescent="0.2">
      <c r="X591" t="s">
        <v>83</v>
      </c>
    </row>
    <row r="592" spans="24:24" x14ac:dyDescent="0.2">
      <c r="X592" t="s">
        <v>83</v>
      </c>
    </row>
    <row r="593" spans="24:24" x14ac:dyDescent="0.2">
      <c r="X593" t="s">
        <v>83</v>
      </c>
    </row>
    <row r="594" spans="24:24" x14ac:dyDescent="0.2">
      <c r="X594" t="s">
        <v>83</v>
      </c>
    </row>
    <row r="595" spans="24:24" x14ac:dyDescent="0.2">
      <c r="X595" t="s">
        <v>83</v>
      </c>
    </row>
    <row r="596" spans="24:24" x14ac:dyDescent="0.2">
      <c r="X596" t="s">
        <v>83</v>
      </c>
    </row>
    <row r="597" spans="24:24" x14ac:dyDescent="0.2">
      <c r="X597" t="s">
        <v>83</v>
      </c>
    </row>
    <row r="598" spans="24:24" x14ac:dyDescent="0.2">
      <c r="X598" t="s">
        <v>83</v>
      </c>
    </row>
    <row r="599" spans="24:24" x14ac:dyDescent="0.2">
      <c r="X599" t="s">
        <v>83</v>
      </c>
    </row>
    <row r="600" spans="24:24" x14ac:dyDescent="0.2">
      <c r="X600" t="s">
        <v>120</v>
      </c>
    </row>
    <row r="601" spans="24:24" x14ac:dyDescent="0.2">
      <c r="X601" t="s">
        <v>133</v>
      </c>
    </row>
    <row r="602" spans="24:24" x14ac:dyDescent="0.2">
      <c r="X602" t="s">
        <v>133</v>
      </c>
    </row>
    <row r="603" spans="24:24" x14ac:dyDescent="0.2">
      <c r="X603" t="s">
        <v>133</v>
      </c>
    </row>
    <row r="604" spans="24:24" x14ac:dyDescent="0.2">
      <c r="X604" t="s">
        <v>133</v>
      </c>
    </row>
    <row r="605" spans="24:24" x14ac:dyDescent="0.2">
      <c r="X605" t="s">
        <v>133</v>
      </c>
    </row>
    <row r="606" spans="24:24" x14ac:dyDescent="0.2">
      <c r="X606" t="s">
        <v>133</v>
      </c>
    </row>
    <row r="607" spans="24:24" x14ac:dyDescent="0.2">
      <c r="X607" t="s">
        <v>133</v>
      </c>
    </row>
    <row r="608" spans="24:24" x14ac:dyDescent="0.2">
      <c r="X608" t="s">
        <v>133</v>
      </c>
    </row>
    <row r="609" spans="24:24" x14ac:dyDescent="0.2">
      <c r="X609" t="s">
        <v>133</v>
      </c>
    </row>
    <row r="610" spans="24:24" x14ac:dyDescent="0.2">
      <c r="X610" t="s">
        <v>133</v>
      </c>
    </row>
    <row r="611" spans="24:24" x14ac:dyDescent="0.2">
      <c r="X611" t="s">
        <v>133</v>
      </c>
    </row>
    <row r="612" spans="24:24" x14ac:dyDescent="0.2">
      <c r="X612" t="s">
        <v>133</v>
      </c>
    </row>
    <row r="613" spans="24:24" x14ac:dyDescent="0.2">
      <c r="X613" t="s">
        <v>133</v>
      </c>
    </row>
    <row r="614" spans="24:24" x14ac:dyDescent="0.2">
      <c r="X614" t="s">
        <v>133</v>
      </c>
    </row>
    <row r="615" spans="24:24" x14ac:dyDescent="0.2">
      <c r="X615" t="s">
        <v>133</v>
      </c>
    </row>
    <row r="616" spans="24:24" x14ac:dyDescent="0.2">
      <c r="X616" t="s">
        <v>133</v>
      </c>
    </row>
    <row r="617" spans="24:24" x14ac:dyDescent="0.2">
      <c r="X617" t="s">
        <v>133</v>
      </c>
    </row>
    <row r="618" spans="24:24" x14ac:dyDescent="0.2">
      <c r="X618" t="s">
        <v>133</v>
      </c>
    </row>
    <row r="619" spans="24:24" x14ac:dyDescent="0.2">
      <c r="X619" t="s">
        <v>103</v>
      </c>
    </row>
    <row r="620" spans="24:24" x14ac:dyDescent="0.2">
      <c r="X620" t="s">
        <v>103</v>
      </c>
    </row>
    <row r="621" spans="24:24" x14ac:dyDescent="0.2">
      <c r="X621" t="s">
        <v>103</v>
      </c>
    </row>
    <row r="622" spans="24:24" x14ac:dyDescent="0.2">
      <c r="X622" t="s">
        <v>103</v>
      </c>
    </row>
    <row r="623" spans="24:24" x14ac:dyDescent="0.2">
      <c r="X623" t="s">
        <v>103</v>
      </c>
    </row>
    <row r="624" spans="24:24" x14ac:dyDescent="0.2">
      <c r="X624" t="s">
        <v>103</v>
      </c>
    </row>
    <row r="625" spans="24:24" x14ac:dyDescent="0.2">
      <c r="X625" t="s">
        <v>103</v>
      </c>
    </row>
    <row r="626" spans="24:24" x14ac:dyDescent="0.2">
      <c r="X626" t="s">
        <v>103</v>
      </c>
    </row>
    <row r="627" spans="24:24" x14ac:dyDescent="0.2">
      <c r="X627" t="s">
        <v>103</v>
      </c>
    </row>
    <row r="628" spans="24:24" x14ac:dyDescent="0.2">
      <c r="X628" t="s">
        <v>103</v>
      </c>
    </row>
    <row r="629" spans="24:24" x14ac:dyDescent="0.2">
      <c r="X629" t="s">
        <v>103</v>
      </c>
    </row>
    <row r="630" spans="24:24" x14ac:dyDescent="0.2">
      <c r="X630" t="s">
        <v>103</v>
      </c>
    </row>
    <row r="631" spans="24:24" x14ac:dyDescent="0.2">
      <c r="X631" t="s">
        <v>103</v>
      </c>
    </row>
    <row r="632" spans="24:24" x14ac:dyDescent="0.2">
      <c r="X632" t="s">
        <v>103</v>
      </c>
    </row>
    <row r="633" spans="24:24" x14ac:dyDescent="0.2">
      <c r="X633" t="s">
        <v>103</v>
      </c>
    </row>
    <row r="634" spans="24:24" x14ac:dyDescent="0.2">
      <c r="X634" t="s">
        <v>103</v>
      </c>
    </row>
    <row r="635" spans="24:24" x14ac:dyDescent="0.2">
      <c r="X635" t="s">
        <v>103</v>
      </c>
    </row>
    <row r="636" spans="24:24" x14ac:dyDescent="0.2">
      <c r="X636" t="s">
        <v>103</v>
      </c>
    </row>
    <row r="637" spans="24:24" x14ac:dyDescent="0.2">
      <c r="X637" t="s">
        <v>103</v>
      </c>
    </row>
    <row r="638" spans="24:24" x14ac:dyDescent="0.2">
      <c r="X638" t="s">
        <v>103</v>
      </c>
    </row>
    <row r="639" spans="24:24" x14ac:dyDescent="0.2">
      <c r="X639" t="s">
        <v>103</v>
      </c>
    </row>
    <row r="640" spans="24:24" x14ac:dyDescent="0.2">
      <c r="X640" t="s">
        <v>103</v>
      </c>
    </row>
    <row r="641" spans="24:24" x14ac:dyDescent="0.2">
      <c r="X641" t="s">
        <v>103</v>
      </c>
    </row>
    <row r="642" spans="24:24" x14ac:dyDescent="0.2">
      <c r="X642" t="s">
        <v>103</v>
      </c>
    </row>
    <row r="643" spans="24:24" x14ac:dyDescent="0.2">
      <c r="X643" t="s">
        <v>103</v>
      </c>
    </row>
    <row r="644" spans="24:24" x14ac:dyDescent="0.2">
      <c r="X644" t="s">
        <v>103</v>
      </c>
    </row>
    <row r="645" spans="24:24" x14ac:dyDescent="0.2">
      <c r="X645" t="s">
        <v>103</v>
      </c>
    </row>
    <row r="646" spans="24:24" x14ac:dyDescent="0.2">
      <c r="X646" t="s">
        <v>103</v>
      </c>
    </row>
    <row r="647" spans="24:24" x14ac:dyDescent="0.2">
      <c r="X647" t="s">
        <v>103</v>
      </c>
    </row>
    <row r="648" spans="24:24" x14ac:dyDescent="0.2">
      <c r="X648" t="s">
        <v>103</v>
      </c>
    </row>
    <row r="649" spans="24:24" x14ac:dyDescent="0.2">
      <c r="X649" t="s">
        <v>103</v>
      </c>
    </row>
    <row r="650" spans="24:24" x14ac:dyDescent="0.2">
      <c r="X650" t="s">
        <v>103</v>
      </c>
    </row>
    <row r="651" spans="24:24" x14ac:dyDescent="0.2">
      <c r="X651" t="s">
        <v>103</v>
      </c>
    </row>
    <row r="652" spans="24:24" x14ac:dyDescent="0.2">
      <c r="X652" t="s">
        <v>103</v>
      </c>
    </row>
    <row r="653" spans="24:24" x14ac:dyDescent="0.2">
      <c r="X653" t="s">
        <v>103</v>
      </c>
    </row>
    <row r="654" spans="24:24" x14ac:dyDescent="0.2">
      <c r="X654" t="s">
        <v>103</v>
      </c>
    </row>
    <row r="655" spans="24:24" x14ac:dyDescent="0.2">
      <c r="X655" t="s">
        <v>103</v>
      </c>
    </row>
    <row r="656" spans="24:24" x14ac:dyDescent="0.2">
      <c r="X656" t="s">
        <v>103</v>
      </c>
    </row>
    <row r="657" spans="24:24" x14ac:dyDescent="0.2">
      <c r="X657" t="s">
        <v>103</v>
      </c>
    </row>
    <row r="658" spans="24:24" x14ac:dyDescent="0.2">
      <c r="X658" t="s">
        <v>103</v>
      </c>
    </row>
    <row r="659" spans="24:24" x14ac:dyDescent="0.2">
      <c r="X659" t="s">
        <v>103</v>
      </c>
    </row>
    <row r="660" spans="24:24" x14ac:dyDescent="0.2">
      <c r="X660" t="s">
        <v>103</v>
      </c>
    </row>
    <row r="661" spans="24:24" x14ac:dyDescent="0.2">
      <c r="X661" t="s">
        <v>103</v>
      </c>
    </row>
    <row r="662" spans="24:24" x14ac:dyDescent="0.2">
      <c r="X662" t="s">
        <v>103</v>
      </c>
    </row>
    <row r="663" spans="24:24" x14ac:dyDescent="0.2">
      <c r="X663" t="s">
        <v>103</v>
      </c>
    </row>
    <row r="664" spans="24:24" x14ac:dyDescent="0.2">
      <c r="X664" t="s">
        <v>103</v>
      </c>
    </row>
    <row r="665" spans="24:24" x14ac:dyDescent="0.2">
      <c r="X665" t="s">
        <v>103</v>
      </c>
    </row>
    <row r="666" spans="24:24" x14ac:dyDescent="0.2">
      <c r="X666" t="s">
        <v>103</v>
      </c>
    </row>
    <row r="667" spans="24:24" x14ac:dyDescent="0.2">
      <c r="X667" t="s">
        <v>103</v>
      </c>
    </row>
    <row r="668" spans="24:24" x14ac:dyDescent="0.2">
      <c r="X668" t="s">
        <v>103</v>
      </c>
    </row>
    <row r="669" spans="24:24" x14ac:dyDescent="0.2">
      <c r="X669" t="s">
        <v>103</v>
      </c>
    </row>
    <row r="670" spans="24:24" x14ac:dyDescent="0.2">
      <c r="X670" t="s">
        <v>103</v>
      </c>
    </row>
    <row r="671" spans="24:24" x14ac:dyDescent="0.2">
      <c r="X671" t="s">
        <v>103</v>
      </c>
    </row>
    <row r="672" spans="24:24" x14ac:dyDescent="0.2">
      <c r="X672" t="s">
        <v>103</v>
      </c>
    </row>
    <row r="673" spans="24:24" x14ac:dyDescent="0.2">
      <c r="X673" t="s">
        <v>138</v>
      </c>
    </row>
    <row r="674" spans="24:24" x14ac:dyDescent="0.2">
      <c r="X674" t="s">
        <v>138</v>
      </c>
    </row>
    <row r="675" spans="24:24" x14ac:dyDescent="0.2">
      <c r="X675" t="s">
        <v>138</v>
      </c>
    </row>
    <row r="676" spans="24:24" x14ac:dyDescent="0.2">
      <c r="X676" t="s">
        <v>138</v>
      </c>
    </row>
    <row r="677" spans="24:24" x14ac:dyDescent="0.2">
      <c r="X677" t="s">
        <v>138</v>
      </c>
    </row>
    <row r="678" spans="24:24" x14ac:dyDescent="0.2">
      <c r="X678" t="s">
        <v>96</v>
      </c>
    </row>
    <row r="679" spans="24:24" x14ac:dyDescent="0.2">
      <c r="X679" t="s">
        <v>96</v>
      </c>
    </row>
    <row r="680" spans="24:24" x14ac:dyDescent="0.2">
      <c r="X680" t="s">
        <v>96</v>
      </c>
    </row>
    <row r="681" spans="24:24" x14ac:dyDescent="0.2">
      <c r="X681" t="s">
        <v>96</v>
      </c>
    </row>
    <row r="682" spans="24:24" x14ac:dyDescent="0.2">
      <c r="X682" t="s">
        <v>96</v>
      </c>
    </row>
    <row r="683" spans="24:24" x14ac:dyDescent="0.2">
      <c r="X683" t="s">
        <v>96</v>
      </c>
    </row>
    <row r="684" spans="24:24" x14ac:dyDescent="0.2">
      <c r="X684" t="s">
        <v>96</v>
      </c>
    </row>
    <row r="685" spans="24:24" x14ac:dyDescent="0.2">
      <c r="X685" t="s">
        <v>96</v>
      </c>
    </row>
    <row r="686" spans="24:24" x14ac:dyDescent="0.2">
      <c r="X686" t="s">
        <v>96</v>
      </c>
    </row>
    <row r="687" spans="24:24" x14ac:dyDescent="0.2">
      <c r="X687" t="s">
        <v>96</v>
      </c>
    </row>
    <row r="688" spans="24:24" x14ac:dyDescent="0.2">
      <c r="X688" t="s">
        <v>96</v>
      </c>
    </row>
    <row r="689" spans="24:24" x14ac:dyDescent="0.2">
      <c r="X689" t="s">
        <v>96</v>
      </c>
    </row>
    <row r="690" spans="24:24" x14ac:dyDescent="0.2">
      <c r="X690" t="s">
        <v>96</v>
      </c>
    </row>
    <row r="691" spans="24:24" x14ac:dyDescent="0.2">
      <c r="X691" t="s">
        <v>96</v>
      </c>
    </row>
    <row r="692" spans="24:24" x14ac:dyDescent="0.2">
      <c r="X692" t="s">
        <v>96</v>
      </c>
    </row>
    <row r="693" spans="24:24" x14ac:dyDescent="0.2">
      <c r="X693" t="s">
        <v>96</v>
      </c>
    </row>
    <row r="694" spans="24:24" x14ac:dyDescent="0.2">
      <c r="X694" t="s">
        <v>96</v>
      </c>
    </row>
    <row r="695" spans="24:24" x14ac:dyDescent="0.2">
      <c r="X695" t="s">
        <v>96</v>
      </c>
    </row>
    <row r="696" spans="24:24" x14ac:dyDescent="0.2">
      <c r="X696" t="s">
        <v>96</v>
      </c>
    </row>
    <row r="697" spans="24:24" x14ac:dyDescent="0.2">
      <c r="X697" t="s">
        <v>96</v>
      </c>
    </row>
    <row r="698" spans="24:24" x14ac:dyDescent="0.2">
      <c r="X698" t="s">
        <v>96</v>
      </c>
    </row>
    <row r="699" spans="24:24" x14ac:dyDescent="0.2">
      <c r="X699" t="s">
        <v>96</v>
      </c>
    </row>
    <row r="700" spans="24:24" x14ac:dyDescent="0.2">
      <c r="X700" t="s">
        <v>96</v>
      </c>
    </row>
    <row r="701" spans="24:24" x14ac:dyDescent="0.2">
      <c r="X701" t="s">
        <v>96</v>
      </c>
    </row>
    <row r="702" spans="24:24" x14ac:dyDescent="0.2">
      <c r="X702" t="s">
        <v>96</v>
      </c>
    </row>
    <row r="703" spans="24:24" x14ac:dyDescent="0.2">
      <c r="X703" t="s">
        <v>96</v>
      </c>
    </row>
    <row r="704" spans="24:24" x14ac:dyDescent="0.2">
      <c r="X704" t="s">
        <v>96</v>
      </c>
    </row>
    <row r="705" spans="24:24" x14ac:dyDescent="0.2">
      <c r="X705" t="s">
        <v>96</v>
      </c>
    </row>
    <row r="706" spans="24:24" x14ac:dyDescent="0.2">
      <c r="X706" t="s">
        <v>96</v>
      </c>
    </row>
    <row r="707" spans="24:24" x14ac:dyDescent="0.2">
      <c r="X707" t="s">
        <v>96</v>
      </c>
    </row>
    <row r="708" spans="24:24" x14ac:dyDescent="0.2">
      <c r="X708" t="s">
        <v>96</v>
      </c>
    </row>
    <row r="709" spans="24:24" x14ac:dyDescent="0.2">
      <c r="X709" t="s">
        <v>96</v>
      </c>
    </row>
    <row r="710" spans="24:24" x14ac:dyDescent="0.2">
      <c r="X710" t="s">
        <v>96</v>
      </c>
    </row>
    <row r="711" spans="24:24" x14ac:dyDescent="0.2">
      <c r="X711" t="s">
        <v>96</v>
      </c>
    </row>
    <row r="712" spans="24:24" x14ac:dyDescent="0.2">
      <c r="X712" t="s">
        <v>96</v>
      </c>
    </row>
    <row r="713" spans="24:24" x14ac:dyDescent="0.2">
      <c r="X713" t="s">
        <v>96</v>
      </c>
    </row>
    <row r="714" spans="24:24" x14ac:dyDescent="0.2">
      <c r="X714" t="s">
        <v>96</v>
      </c>
    </row>
    <row r="715" spans="24:24" x14ac:dyDescent="0.2">
      <c r="X715" t="s">
        <v>96</v>
      </c>
    </row>
    <row r="716" spans="24:24" x14ac:dyDescent="0.2">
      <c r="X716" t="s">
        <v>96</v>
      </c>
    </row>
    <row r="717" spans="24:24" x14ac:dyDescent="0.2">
      <c r="X717" t="s">
        <v>96</v>
      </c>
    </row>
    <row r="718" spans="24:24" x14ac:dyDescent="0.2">
      <c r="X718" t="s">
        <v>96</v>
      </c>
    </row>
    <row r="719" spans="24:24" x14ac:dyDescent="0.2">
      <c r="X719" t="s">
        <v>96</v>
      </c>
    </row>
    <row r="720" spans="24:24" x14ac:dyDescent="0.2">
      <c r="X720" t="s">
        <v>96</v>
      </c>
    </row>
    <row r="721" spans="24:24" x14ac:dyDescent="0.2">
      <c r="X721" t="s">
        <v>96</v>
      </c>
    </row>
    <row r="722" spans="24:24" x14ac:dyDescent="0.2">
      <c r="X722" t="s">
        <v>96</v>
      </c>
    </row>
    <row r="723" spans="24:24" x14ac:dyDescent="0.2">
      <c r="X723" t="s">
        <v>96</v>
      </c>
    </row>
    <row r="724" spans="24:24" x14ac:dyDescent="0.2">
      <c r="X724" t="s">
        <v>96</v>
      </c>
    </row>
    <row r="725" spans="24:24" x14ac:dyDescent="0.2">
      <c r="X725" t="s">
        <v>96</v>
      </c>
    </row>
    <row r="726" spans="24:24" x14ac:dyDescent="0.2">
      <c r="X726" t="s">
        <v>96</v>
      </c>
    </row>
    <row r="727" spans="24:24" x14ac:dyDescent="0.2">
      <c r="X727" t="s">
        <v>96</v>
      </c>
    </row>
    <row r="728" spans="24:24" x14ac:dyDescent="0.2">
      <c r="X728" t="s">
        <v>96</v>
      </c>
    </row>
    <row r="729" spans="24:24" x14ac:dyDescent="0.2">
      <c r="X729" t="s">
        <v>96</v>
      </c>
    </row>
    <row r="730" spans="24:24" x14ac:dyDescent="0.2">
      <c r="X730" t="s">
        <v>96</v>
      </c>
    </row>
    <row r="731" spans="24:24" x14ac:dyDescent="0.2">
      <c r="X731" t="s">
        <v>96</v>
      </c>
    </row>
    <row r="732" spans="24:24" x14ac:dyDescent="0.2">
      <c r="X732" t="s">
        <v>96</v>
      </c>
    </row>
    <row r="733" spans="24:24" x14ac:dyDescent="0.2">
      <c r="X733" t="s">
        <v>96</v>
      </c>
    </row>
    <row r="734" spans="24:24" x14ac:dyDescent="0.2">
      <c r="X734" t="s">
        <v>96</v>
      </c>
    </row>
    <row r="735" spans="24:24" x14ac:dyDescent="0.2">
      <c r="X735" t="s">
        <v>96</v>
      </c>
    </row>
    <row r="736" spans="24:24" x14ac:dyDescent="0.2">
      <c r="X736" t="s">
        <v>96</v>
      </c>
    </row>
    <row r="737" spans="24:24" x14ac:dyDescent="0.2">
      <c r="X737" t="s">
        <v>96</v>
      </c>
    </row>
    <row r="738" spans="24:24" x14ac:dyDescent="0.2">
      <c r="X738" t="s">
        <v>96</v>
      </c>
    </row>
    <row r="739" spans="24:24" x14ac:dyDescent="0.2">
      <c r="X739" t="s">
        <v>96</v>
      </c>
    </row>
    <row r="740" spans="24:24" x14ac:dyDescent="0.2">
      <c r="X740" t="s">
        <v>96</v>
      </c>
    </row>
    <row r="741" spans="24:24" x14ac:dyDescent="0.2">
      <c r="X741" t="s">
        <v>96</v>
      </c>
    </row>
    <row r="742" spans="24:24" x14ac:dyDescent="0.2">
      <c r="X742" t="s">
        <v>96</v>
      </c>
    </row>
    <row r="743" spans="24:24" x14ac:dyDescent="0.2">
      <c r="X743" t="s">
        <v>96</v>
      </c>
    </row>
    <row r="744" spans="24:24" x14ac:dyDescent="0.2">
      <c r="X744" t="s">
        <v>96</v>
      </c>
    </row>
    <row r="745" spans="24:24" x14ac:dyDescent="0.2">
      <c r="X745" t="s">
        <v>96</v>
      </c>
    </row>
    <row r="746" spans="24:24" x14ac:dyDescent="0.2">
      <c r="X746" t="s">
        <v>96</v>
      </c>
    </row>
    <row r="747" spans="24:24" x14ac:dyDescent="0.2">
      <c r="X747" t="s">
        <v>96</v>
      </c>
    </row>
    <row r="748" spans="24:24" x14ac:dyDescent="0.2">
      <c r="X748" t="s">
        <v>96</v>
      </c>
    </row>
    <row r="749" spans="24:24" x14ac:dyDescent="0.2">
      <c r="X749" t="s">
        <v>96</v>
      </c>
    </row>
    <row r="750" spans="24:24" x14ac:dyDescent="0.2">
      <c r="X750" t="s">
        <v>96</v>
      </c>
    </row>
    <row r="751" spans="24:24" x14ac:dyDescent="0.2">
      <c r="X751" t="s">
        <v>96</v>
      </c>
    </row>
    <row r="752" spans="24:24" x14ac:dyDescent="0.2">
      <c r="X752" t="s">
        <v>96</v>
      </c>
    </row>
    <row r="753" spans="24:24" x14ac:dyDescent="0.2">
      <c r="X753" t="s">
        <v>96</v>
      </c>
    </row>
    <row r="754" spans="24:24" x14ac:dyDescent="0.2">
      <c r="X754" t="s">
        <v>96</v>
      </c>
    </row>
    <row r="755" spans="24:24" x14ac:dyDescent="0.2">
      <c r="X755" t="s">
        <v>96</v>
      </c>
    </row>
    <row r="756" spans="24:24" x14ac:dyDescent="0.2">
      <c r="X756" t="s">
        <v>96</v>
      </c>
    </row>
    <row r="757" spans="24:24" x14ac:dyDescent="0.2">
      <c r="X757" t="s">
        <v>96</v>
      </c>
    </row>
    <row r="758" spans="24:24" x14ac:dyDescent="0.2">
      <c r="X758" t="s">
        <v>96</v>
      </c>
    </row>
    <row r="759" spans="24:24" x14ac:dyDescent="0.2">
      <c r="X759" t="s">
        <v>96</v>
      </c>
    </row>
    <row r="760" spans="24:24" x14ac:dyDescent="0.2">
      <c r="X760" t="s">
        <v>96</v>
      </c>
    </row>
    <row r="761" spans="24:24" x14ac:dyDescent="0.2">
      <c r="X761" t="s">
        <v>96</v>
      </c>
    </row>
    <row r="762" spans="24:24" x14ac:dyDescent="0.2">
      <c r="X762" t="s">
        <v>96</v>
      </c>
    </row>
    <row r="763" spans="24:24" x14ac:dyDescent="0.2">
      <c r="X763" t="s">
        <v>96</v>
      </c>
    </row>
    <row r="764" spans="24:24" x14ac:dyDescent="0.2">
      <c r="X764" t="s">
        <v>96</v>
      </c>
    </row>
    <row r="765" spans="24:24" x14ac:dyDescent="0.2">
      <c r="X765" t="s">
        <v>96</v>
      </c>
    </row>
    <row r="766" spans="24:24" x14ac:dyDescent="0.2">
      <c r="X766" t="s">
        <v>96</v>
      </c>
    </row>
    <row r="767" spans="24:24" x14ac:dyDescent="0.2">
      <c r="X767" t="s">
        <v>96</v>
      </c>
    </row>
    <row r="768" spans="24:24" x14ac:dyDescent="0.2">
      <c r="X768" t="s">
        <v>96</v>
      </c>
    </row>
    <row r="769" spans="24:24" x14ac:dyDescent="0.2">
      <c r="X769" t="s">
        <v>96</v>
      </c>
    </row>
    <row r="770" spans="24:24" x14ac:dyDescent="0.2">
      <c r="X770" t="s">
        <v>96</v>
      </c>
    </row>
    <row r="771" spans="24:24" x14ac:dyDescent="0.2">
      <c r="X771" t="s">
        <v>96</v>
      </c>
    </row>
    <row r="772" spans="24:24" x14ac:dyDescent="0.2">
      <c r="X772" t="s">
        <v>96</v>
      </c>
    </row>
    <row r="773" spans="24:24" x14ac:dyDescent="0.2">
      <c r="X773" t="s">
        <v>96</v>
      </c>
    </row>
    <row r="774" spans="24:24" x14ac:dyDescent="0.2">
      <c r="X774" t="s">
        <v>96</v>
      </c>
    </row>
    <row r="775" spans="24:24" x14ac:dyDescent="0.2">
      <c r="X775" t="s">
        <v>96</v>
      </c>
    </row>
    <row r="776" spans="24:24" x14ac:dyDescent="0.2">
      <c r="X776" t="s">
        <v>96</v>
      </c>
    </row>
    <row r="777" spans="24:24" x14ac:dyDescent="0.2">
      <c r="X777" t="s">
        <v>96</v>
      </c>
    </row>
    <row r="778" spans="24:24" x14ac:dyDescent="0.2">
      <c r="X778" t="s">
        <v>96</v>
      </c>
    </row>
    <row r="779" spans="24:24" x14ac:dyDescent="0.2">
      <c r="X779" t="s">
        <v>96</v>
      </c>
    </row>
    <row r="780" spans="24:24" x14ac:dyDescent="0.2">
      <c r="X780" t="s">
        <v>96</v>
      </c>
    </row>
    <row r="781" spans="24:24" x14ac:dyDescent="0.2">
      <c r="X781" t="s">
        <v>96</v>
      </c>
    </row>
    <row r="782" spans="24:24" x14ac:dyDescent="0.2">
      <c r="X782" t="s">
        <v>96</v>
      </c>
    </row>
    <row r="783" spans="24:24" x14ac:dyDescent="0.2">
      <c r="X783" t="s">
        <v>96</v>
      </c>
    </row>
    <row r="784" spans="24:24" x14ac:dyDescent="0.2">
      <c r="X784" t="s">
        <v>96</v>
      </c>
    </row>
    <row r="785" spans="24:24" x14ac:dyDescent="0.2">
      <c r="X785" t="s">
        <v>96</v>
      </c>
    </row>
    <row r="786" spans="24:24" x14ac:dyDescent="0.2">
      <c r="X786" t="s">
        <v>96</v>
      </c>
    </row>
    <row r="787" spans="24:24" x14ac:dyDescent="0.2">
      <c r="X787" t="s">
        <v>96</v>
      </c>
    </row>
    <row r="788" spans="24:24" x14ac:dyDescent="0.2">
      <c r="X788" t="s">
        <v>96</v>
      </c>
    </row>
    <row r="789" spans="24:24" x14ac:dyDescent="0.2">
      <c r="X789" t="s">
        <v>96</v>
      </c>
    </row>
    <row r="790" spans="24:24" x14ac:dyDescent="0.2">
      <c r="X790" t="s">
        <v>96</v>
      </c>
    </row>
    <row r="791" spans="24:24" x14ac:dyDescent="0.2">
      <c r="X791" t="s">
        <v>96</v>
      </c>
    </row>
    <row r="792" spans="24:24" x14ac:dyDescent="0.2">
      <c r="X792" t="s">
        <v>96</v>
      </c>
    </row>
    <row r="793" spans="24:24" x14ac:dyDescent="0.2">
      <c r="X793" t="s">
        <v>96</v>
      </c>
    </row>
    <row r="794" spans="24:24" x14ac:dyDescent="0.2">
      <c r="X794" t="s">
        <v>96</v>
      </c>
    </row>
    <row r="795" spans="24:24" x14ac:dyDescent="0.2">
      <c r="X795" t="s">
        <v>96</v>
      </c>
    </row>
    <row r="796" spans="24:24" x14ac:dyDescent="0.2">
      <c r="X796" t="s">
        <v>96</v>
      </c>
    </row>
    <row r="797" spans="24:24" x14ac:dyDescent="0.2">
      <c r="X797" t="s">
        <v>96</v>
      </c>
    </row>
    <row r="798" spans="24:24" x14ac:dyDescent="0.2">
      <c r="X798" t="s">
        <v>96</v>
      </c>
    </row>
    <row r="799" spans="24:24" x14ac:dyDescent="0.2">
      <c r="X799" t="s">
        <v>96</v>
      </c>
    </row>
    <row r="800" spans="24:24" x14ac:dyDescent="0.2">
      <c r="X800" t="s">
        <v>96</v>
      </c>
    </row>
    <row r="801" spans="24:24" x14ac:dyDescent="0.2">
      <c r="X801" t="s">
        <v>96</v>
      </c>
    </row>
    <row r="802" spans="24:24" x14ac:dyDescent="0.2">
      <c r="X802" t="s">
        <v>96</v>
      </c>
    </row>
    <row r="803" spans="24:24" x14ac:dyDescent="0.2">
      <c r="X803" t="s">
        <v>96</v>
      </c>
    </row>
    <row r="804" spans="24:24" x14ac:dyDescent="0.2">
      <c r="X804" t="s">
        <v>96</v>
      </c>
    </row>
    <row r="805" spans="24:24" x14ac:dyDescent="0.2">
      <c r="X805" t="s">
        <v>96</v>
      </c>
    </row>
    <row r="806" spans="24:24" x14ac:dyDescent="0.2">
      <c r="X806" t="s">
        <v>96</v>
      </c>
    </row>
    <row r="807" spans="24:24" x14ac:dyDescent="0.2">
      <c r="X807" t="s">
        <v>96</v>
      </c>
    </row>
    <row r="808" spans="24:24" x14ac:dyDescent="0.2">
      <c r="X808" t="s">
        <v>96</v>
      </c>
    </row>
    <row r="809" spans="24:24" x14ac:dyDescent="0.2">
      <c r="X809" t="s">
        <v>96</v>
      </c>
    </row>
    <row r="810" spans="24:24" x14ac:dyDescent="0.2">
      <c r="X810" t="s">
        <v>96</v>
      </c>
    </row>
    <row r="811" spans="24:24" x14ac:dyDescent="0.2">
      <c r="X811" t="s">
        <v>96</v>
      </c>
    </row>
    <row r="812" spans="24:24" x14ac:dyDescent="0.2">
      <c r="X812" t="s">
        <v>96</v>
      </c>
    </row>
    <row r="813" spans="24:24" x14ac:dyDescent="0.2">
      <c r="X813" t="s">
        <v>96</v>
      </c>
    </row>
    <row r="814" spans="24:24" x14ac:dyDescent="0.2">
      <c r="X814" t="s">
        <v>96</v>
      </c>
    </row>
    <row r="815" spans="24:24" x14ac:dyDescent="0.2">
      <c r="X815" t="s">
        <v>96</v>
      </c>
    </row>
    <row r="816" spans="24:24" x14ac:dyDescent="0.2">
      <c r="X816" t="s">
        <v>96</v>
      </c>
    </row>
    <row r="817" spans="24:24" x14ac:dyDescent="0.2">
      <c r="X817" t="s">
        <v>96</v>
      </c>
    </row>
    <row r="818" spans="24:24" x14ac:dyDescent="0.2">
      <c r="X818" t="s">
        <v>96</v>
      </c>
    </row>
    <row r="819" spans="24:24" x14ac:dyDescent="0.2">
      <c r="X819" t="s">
        <v>96</v>
      </c>
    </row>
    <row r="820" spans="24:24" x14ac:dyDescent="0.2">
      <c r="X820" t="s">
        <v>96</v>
      </c>
    </row>
    <row r="821" spans="24:24" x14ac:dyDescent="0.2">
      <c r="X821" t="s">
        <v>106</v>
      </c>
    </row>
    <row r="822" spans="24:24" x14ac:dyDescent="0.2">
      <c r="X822" t="s">
        <v>106</v>
      </c>
    </row>
    <row r="823" spans="24:24" x14ac:dyDescent="0.2">
      <c r="X823" t="s">
        <v>106</v>
      </c>
    </row>
    <row r="824" spans="24:24" x14ac:dyDescent="0.2">
      <c r="X824" t="s">
        <v>124</v>
      </c>
    </row>
    <row r="825" spans="24:24" x14ac:dyDescent="0.2">
      <c r="X825" t="s">
        <v>124</v>
      </c>
    </row>
    <row r="826" spans="24:24" x14ac:dyDescent="0.2">
      <c r="X826" t="s">
        <v>124</v>
      </c>
    </row>
    <row r="827" spans="24:24" x14ac:dyDescent="0.2">
      <c r="X827" t="s">
        <v>124</v>
      </c>
    </row>
    <row r="828" spans="24:24" x14ac:dyDescent="0.2">
      <c r="X828" t="s">
        <v>124</v>
      </c>
    </row>
    <row r="829" spans="24:24" x14ac:dyDescent="0.2">
      <c r="X829" t="s">
        <v>124</v>
      </c>
    </row>
    <row r="830" spans="24:24" x14ac:dyDescent="0.2">
      <c r="X830" t="s">
        <v>124</v>
      </c>
    </row>
    <row r="831" spans="24:24" x14ac:dyDescent="0.2">
      <c r="X831" t="s">
        <v>124</v>
      </c>
    </row>
    <row r="832" spans="24:24" x14ac:dyDescent="0.2">
      <c r="X832" t="s">
        <v>124</v>
      </c>
    </row>
    <row r="833" spans="24:24" x14ac:dyDescent="0.2">
      <c r="X833" t="s">
        <v>124</v>
      </c>
    </row>
    <row r="834" spans="24:24" x14ac:dyDescent="0.2">
      <c r="X834" t="s">
        <v>124</v>
      </c>
    </row>
    <row r="835" spans="24:24" x14ac:dyDescent="0.2">
      <c r="X835" t="s">
        <v>124</v>
      </c>
    </row>
    <row r="836" spans="24:24" x14ac:dyDescent="0.2">
      <c r="X836" t="s">
        <v>124</v>
      </c>
    </row>
    <row r="837" spans="24:24" x14ac:dyDescent="0.2">
      <c r="X837" t="s">
        <v>124</v>
      </c>
    </row>
    <row r="838" spans="24:24" x14ac:dyDescent="0.2">
      <c r="X838" t="s">
        <v>124</v>
      </c>
    </row>
    <row r="839" spans="24:24" x14ac:dyDescent="0.2">
      <c r="X839" t="s">
        <v>124</v>
      </c>
    </row>
    <row r="840" spans="24:24" x14ac:dyDescent="0.2">
      <c r="X840" t="s">
        <v>124</v>
      </c>
    </row>
    <row r="841" spans="24:24" x14ac:dyDescent="0.2">
      <c r="X841" t="s">
        <v>124</v>
      </c>
    </row>
    <row r="842" spans="24:24" x14ac:dyDescent="0.2">
      <c r="X842" t="s">
        <v>124</v>
      </c>
    </row>
    <row r="843" spans="24:24" x14ac:dyDescent="0.2">
      <c r="X843" t="s">
        <v>124</v>
      </c>
    </row>
    <row r="844" spans="24:24" x14ac:dyDescent="0.2">
      <c r="X844" t="s">
        <v>124</v>
      </c>
    </row>
    <row r="845" spans="24:24" x14ac:dyDescent="0.2">
      <c r="X845" t="s">
        <v>124</v>
      </c>
    </row>
    <row r="846" spans="24:24" x14ac:dyDescent="0.2">
      <c r="X846" t="s">
        <v>124</v>
      </c>
    </row>
    <row r="847" spans="24:24" x14ac:dyDescent="0.2">
      <c r="X847" t="s">
        <v>124</v>
      </c>
    </row>
    <row r="848" spans="24:24" x14ac:dyDescent="0.2">
      <c r="X848" t="s">
        <v>124</v>
      </c>
    </row>
    <row r="849" spans="24:24" x14ac:dyDescent="0.2">
      <c r="X849" t="s">
        <v>124</v>
      </c>
    </row>
    <row r="850" spans="24:24" x14ac:dyDescent="0.2">
      <c r="X850" t="s">
        <v>124</v>
      </c>
    </row>
    <row r="851" spans="24:24" x14ac:dyDescent="0.2">
      <c r="X851" t="s">
        <v>124</v>
      </c>
    </row>
    <row r="852" spans="24:24" x14ac:dyDescent="0.2">
      <c r="X852" t="s">
        <v>124</v>
      </c>
    </row>
    <row r="853" spans="24:24" x14ac:dyDescent="0.2">
      <c r="X853" t="s">
        <v>124</v>
      </c>
    </row>
    <row r="854" spans="24:24" x14ac:dyDescent="0.2">
      <c r="X854" t="s">
        <v>124</v>
      </c>
    </row>
    <row r="855" spans="24:24" x14ac:dyDescent="0.2">
      <c r="X855" t="s">
        <v>124</v>
      </c>
    </row>
    <row r="856" spans="24:24" x14ac:dyDescent="0.2">
      <c r="X856" t="s">
        <v>124</v>
      </c>
    </row>
    <row r="857" spans="24:24" x14ac:dyDescent="0.2">
      <c r="X857" t="s">
        <v>124</v>
      </c>
    </row>
    <row r="858" spans="24:24" x14ac:dyDescent="0.2">
      <c r="X858" t="s">
        <v>124</v>
      </c>
    </row>
    <row r="859" spans="24:24" x14ac:dyDescent="0.2">
      <c r="X859" t="s">
        <v>124</v>
      </c>
    </row>
    <row r="860" spans="24:24" x14ac:dyDescent="0.2">
      <c r="X860" t="s">
        <v>124</v>
      </c>
    </row>
    <row r="861" spans="24:24" x14ac:dyDescent="0.2">
      <c r="X861" t="s">
        <v>124</v>
      </c>
    </row>
    <row r="862" spans="24:24" x14ac:dyDescent="0.2">
      <c r="X862" t="s">
        <v>124</v>
      </c>
    </row>
    <row r="863" spans="24:24" x14ac:dyDescent="0.2">
      <c r="X863" t="s">
        <v>124</v>
      </c>
    </row>
    <row r="864" spans="24:24" x14ac:dyDescent="0.2">
      <c r="X864" t="s">
        <v>124</v>
      </c>
    </row>
    <row r="865" spans="24:24" x14ac:dyDescent="0.2">
      <c r="X865" t="s">
        <v>124</v>
      </c>
    </row>
    <row r="866" spans="24:24" x14ac:dyDescent="0.2">
      <c r="X866" t="s">
        <v>124</v>
      </c>
    </row>
    <row r="867" spans="24:24" x14ac:dyDescent="0.2">
      <c r="X867" t="s">
        <v>124</v>
      </c>
    </row>
    <row r="868" spans="24:24" x14ac:dyDescent="0.2">
      <c r="X868" t="s">
        <v>124</v>
      </c>
    </row>
    <row r="869" spans="24:24" x14ac:dyDescent="0.2">
      <c r="X869" t="s">
        <v>124</v>
      </c>
    </row>
    <row r="870" spans="24:24" x14ac:dyDescent="0.2">
      <c r="X870" t="s">
        <v>124</v>
      </c>
    </row>
    <row r="871" spans="24:24" x14ac:dyDescent="0.2">
      <c r="X871" t="s">
        <v>124</v>
      </c>
    </row>
    <row r="872" spans="24:24" x14ac:dyDescent="0.2">
      <c r="X872" t="s">
        <v>124</v>
      </c>
    </row>
    <row r="873" spans="24:24" x14ac:dyDescent="0.2">
      <c r="X873" t="s">
        <v>124</v>
      </c>
    </row>
    <row r="874" spans="24:24" x14ac:dyDescent="0.2">
      <c r="X874" t="s">
        <v>124</v>
      </c>
    </row>
    <row r="875" spans="24:24" x14ac:dyDescent="0.2">
      <c r="X875" t="s">
        <v>124</v>
      </c>
    </row>
    <row r="876" spans="24:24" x14ac:dyDescent="0.2">
      <c r="X876" t="s">
        <v>124</v>
      </c>
    </row>
    <row r="877" spans="24:24" x14ac:dyDescent="0.2">
      <c r="X877" t="s">
        <v>124</v>
      </c>
    </row>
    <row r="878" spans="24:24" x14ac:dyDescent="0.2">
      <c r="X878" t="s">
        <v>124</v>
      </c>
    </row>
    <row r="879" spans="24:24" x14ac:dyDescent="0.2">
      <c r="X879" t="s">
        <v>124</v>
      </c>
    </row>
    <row r="880" spans="24:24" x14ac:dyDescent="0.2">
      <c r="X880" t="s">
        <v>124</v>
      </c>
    </row>
    <row r="881" spans="24:24" x14ac:dyDescent="0.2">
      <c r="X881" t="s">
        <v>124</v>
      </c>
    </row>
    <row r="882" spans="24:24" x14ac:dyDescent="0.2">
      <c r="X882" t="s">
        <v>124</v>
      </c>
    </row>
    <row r="883" spans="24:24" x14ac:dyDescent="0.2">
      <c r="X883" t="s">
        <v>124</v>
      </c>
    </row>
    <row r="884" spans="24:24" x14ac:dyDescent="0.2">
      <c r="X884" t="s">
        <v>124</v>
      </c>
    </row>
    <row r="885" spans="24:24" x14ac:dyDescent="0.2">
      <c r="X885" t="s">
        <v>124</v>
      </c>
    </row>
    <row r="886" spans="24:24" x14ac:dyDescent="0.2">
      <c r="X886" t="s">
        <v>129</v>
      </c>
    </row>
    <row r="887" spans="24:24" x14ac:dyDescent="0.2">
      <c r="X887" t="s">
        <v>129</v>
      </c>
    </row>
    <row r="888" spans="24:24" x14ac:dyDescent="0.2">
      <c r="X888" t="s">
        <v>129</v>
      </c>
    </row>
    <row r="889" spans="24:24" x14ac:dyDescent="0.2">
      <c r="X889" t="s">
        <v>129</v>
      </c>
    </row>
    <row r="890" spans="24:24" x14ac:dyDescent="0.2">
      <c r="X890" t="s">
        <v>129</v>
      </c>
    </row>
    <row r="891" spans="24:24" x14ac:dyDescent="0.2">
      <c r="X891" t="s">
        <v>129</v>
      </c>
    </row>
    <row r="892" spans="24:24" x14ac:dyDescent="0.2">
      <c r="X892" t="s">
        <v>129</v>
      </c>
    </row>
    <row r="893" spans="24:24" x14ac:dyDescent="0.2">
      <c r="X893" t="s">
        <v>132</v>
      </c>
    </row>
    <row r="894" spans="24:24" x14ac:dyDescent="0.2">
      <c r="X894" t="s">
        <v>139</v>
      </c>
    </row>
    <row r="895" spans="24:24" x14ac:dyDescent="0.2">
      <c r="X895" t="s">
        <v>139</v>
      </c>
    </row>
    <row r="896" spans="24:24" x14ac:dyDescent="0.2">
      <c r="X896" t="s">
        <v>139</v>
      </c>
    </row>
    <row r="897" spans="24:24" x14ac:dyDescent="0.2">
      <c r="X897" t="s">
        <v>139</v>
      </c>
    </row>
    <row r="898" spans="24:24" x14ac:dyDescent="0.2">
      <c r="X898" t="s">
        <v>139</v>
      </c>
    </row>
    <row r="899" spans="24:24" x14ac:dyDescent="0.2">
      <c r="X899" t="s">
        <v>141</v>
      </c>
    </row>
    <row r="900" spans="24:24" x14ac:dyDescent="0.2">
      <c r="X900" t="s">
        <v>141</v>
      </c>
    </row>
    <row r="901" spans="24:24" x14ac:dyDescent="0.2">
      <c r="X901" t="s">
        <v>141</v>
      </c>
    </row>
    <row r="902" spans="24:24" x14ac:dyDescent="0.2">
      <c r="X902" t="s">
        <v>141</v>
      </c>
    </row>
    <row r="903" spans="24:24" x14ac:dyDescent="0.2">
      <c r="X903" t="s">
        <v>141</v>
      </c>
    </row>
    <row r="904" spans="24:24" x14ac:dyDescent="0.2">
      <c r="X904" t="s">
        <v>105</v>
      </c>
    </row>
    <row r="905" spans="24:24" x14ac:dyDescent="0.2">
      <c r="X905" t="s">
        <v>105</v>
      </c>
    </row>
    <row r="906" spans="24:24" x14ac:dyDescent="0.2">
      <c r="X906" t="s">
        <v>105</v>
      </c>
    </row>
    <row r="907" spans="24:24" x14ac:dyDescent="0.2">
      <c r="X907" t="s">
        <v>105</v>
      </c>
    </row>
    <row r="908" spans="24:24" x14ac:dyDescent="0.2">
      <c r="X908" t="s">
        <v>105</v>
      </c>
    </row>
    <row r="909" spans="24:24" x14ac:dyDescent="0.2">
      <c r="X909" t="s">
        <v>105</v>
      </c>
    </row>
    <row r="910" spans="24:24" x14ac:dyDescent="0.2">
      <c r="X910" t="s">
        <v>105</v>
      </c>
    </row>
    <row r="911" spans="24:24" x14ac:dyDescent="0.2">
      <c r="X911" t="s">
        <v>105</v>
      </c>
    </row>
    <row r="912" spans="24:24" x14ac:dyDescent="0.2">
      <c r="X912" t="s">
        <v>105</v>
      </c>
    </row>
    <row r="913" spans="24:24" x14ac:dyDescent="0.2">
      <c r="X913" t="s">
        <v>105</v>
      </c>
    </row>
    <row r="914" spans="24:24" x14ac:dyDescent="0.2">
      <c r="X914" t="s">
        <v>105</v>
      </c>
    </row>
    <row r="915" spans="24:24" x14ac:dyDescent="0.2">
      <c r="X915" t="s">
        <v>105</v>
      </c>
    </row>
    <row r="916" spans="24:24" x14ac:dyDescent="0.2">
      <c r="X916" t="s">
        <v>105</v>
      </c>
    </row>
    <row r="917" spans="24:24" x14ac:dyDescent="0.2">
      <c r="X917" t="s">
        <v>105</v>
      </c>
    </row>
    <row r="918" spans="24:24" x14ac:dyDescent="0.2">
      <c r="X918" t="s">
        <v>105</v>
      </c>
    </row>
    <row r="919" spans="24:24" x14ac:dyDescent="0.2">
      <c r="X919" t="s">
        <v>105</v>
      </c>
    </row>
    <row r="920" spans="24:24" x14ac:dyDescent="0.2">
      <c r="X920" t="s">
        <v>105</v>
      </c>
    </row>
    <row r="921" spans="24:24" x14ac:dyDescent="0.2">
      <c r="X921" t="s">
        <v>105</v>
      </c>
    </row>
    <row r="922" spans="24:24" x14ac:dyDescent="0.2">
      <c r="X922" t="s">
        <v>105</v>
      </c>
    </row>
    <row r="923" spans="24:24" x14ac:dyDescent="0.2">
      <c r="X923" t="s">
        <v>105</v>
      </c>
    </row>
    <row r="924" spans="24:24" x14ac:dyDescent="0.2">
      <c r="X924" t="s">
        <v>105</v>
      </c>
    </row>
    <row r="925" spans="24:24" x14ac:dyDescent="0.2">
      <c r="X925" t="s">
        <v>105</v>
      </c>
    </row>
    <row r="926" spans="24:24" x14ac:dyDescent="0.2">
      <c r="X926" t="s">
        <v>105</v>
      </c>
    </row>
    <row r="927" spans="24:24" x14ac:dyDescent="0.2">
      <c r="X927" t="s">
        <v>105</v>
      </c>
    </row>
    <row r="928" spans="24:24" x14ac:dyDescent="0.2">
      <c r="X928" t="s">
        <v>105</v>
      </c>
    </row>
    <row r="929" spans="24:24" x14ac:dyDescent="0.2">
      <c r="X929" t="s">
        <v>94</v>
      </c>
    </row>
    <row r="930" spans="24:24" x14ac:dyDescent="0.2">
      <c r="X930" t="s">
        <v>94</v>
      </c>
    </row>
    <row r="931" spans="24:24" x14ac:dyDescent="0.2">
      <c r="X931" t="s">
        <v>94</v>
      </c>
    </row>
    <row r="932" spans="24:24" x14ac:dyDescent="0.2">
      <c r="X932" t="s">
        <v>94</v>
      </c>
    </row>
    <row r="933" spans="24:24" x14ac:dyDescent="0.2">
      <c r="X933" t="s">
        <v>94</v>
      </c>
    </row>
    <row r="934" spans="24:24" x14ac:dyDescent="0.2">
      <c r="X934" t="s">
        <v>94</v>
      </c>
    </row>
    <row r="935" spans="24:24" x14ac:dyDescent="0.2">
      <c r="X935" t="s">
        <v>94</v>
      </c>
    </row>
    <row r="936" spans="24:24" x14ac:dyDescent="0.2">
      <c r="X936" t="s">
        <v>94</v>
      </c>
    </row>
    <row r="937" spans="24:24" x14ac:dyDescent="0.2">
      <c r="X937" t="s">
        <v>94</v>
      </c>
    </row>
    <row r="938" spans="24:24" x14ac:dyDescent="0.2">
      <c r="X938" t="s">
        <v>94</v>
      </c>
    </row>
    <row r="939" spans="24:24" x14ac:dyDescent="0.2">
      <c r="X939" t="s">
        <v>94</v>
      </c>
    </row>
    <row r="940" spans="24:24" x14ac:dyDescent="0.2">
      <c r="X940" t="s">
        <v>94</v>
      </c>
    </row>
    <row r="941" spans="24:24" x14ac:dyDescent="0.2">
      <c r="X941" t="s">
        <v>94</v>
      </c>
    </row>
    <row r="942" spans="24:24" x14ac:dyDescent="0.2">
      <c r="X942" t="s">
        <v>94</v>
      </c>
    </row>
    <row r="943" spans="24:24" x14ac:dyDescent="0.2">
      <c r="X943" t="s">
        <v>94</v>
      </c>
    </row>
    <row r="944" spans="24:24" x14ac:dyDescent="0.2">
      <c r="X944" t="s">
        <v>94</v>
      </c>
    </row>
    <row r="945" spans="24:24" x14ac:dyDescent="0.2">
      <c r="X945" t="s">
        <v>94</v>
      </c>
    </row>
    <row r="946" spans="24:24" x14ac:dyDescent="0.2">
      <c r="X946" t="s">
        <v>94</v>
      </c>
    </row>
    <row r="947" spans="24:24" x14ac:dyDescent="0.2">
      <c r="X947" t="s">
        <v>94</v>
      </c>
    </row>
    <row r="948" spans="24:24" x14ac:dyDescent="0.2">
      <c r="X948" t="s">
        <v>94</v>
      </c>
    </row>
    <row r="949" spans="24:24" x14ac:dyDescent="0.2">
      <c r="X949" t="s">
        <v>94</v>
      </c>
    </row>
    <row r="950" spans="24:24" x14ac:dyDescent="0.2">
      <c r="X950" t="s">
        <v>94</v>
      </c>
    </row>
    <row r="951" spans="24:24" x14ac:dyDescent="0.2">
      <c r="X951" t="s">
        <v>94</v>
      </c>
    </row>
    <row r="952" spans="24:24" x14ac:dyDescent="0.2">
      <c r="X952" t="s">
        <v>94</v>
      </c>
    </row>
    <row r="953" spans="24:24" x14ac:dyDescent="0.2">
      <c r="X953" t="s">
        <v>94</v>
      </c>
    </row>
    <row r="954" spans="24:24" x14ac:dyDescent="0.2">
      <c r="X954" t="s">
        <v>94</v>
      </c>
    </row>
    <row r="955" spans="24:24" x14ac:dyDescent="0.2">
      <c r="X955" t="s">
        <v>94</v>
      </c>
    </row>
    <row r="956" spans="24:24" x14ac:dyDescent="0.2">
      <c r="X956" t="s">
        <v>94</v>
      </c>
    </row>
    <row r="957" spans="24:24" x14ac:dyDescent="0.2">
      <c r="X957" t="s">
        <v>94</v>
      </c>
    </row>
    <row r="958" spans="24:24" x14ac:dyDescent="0.2">
      <c r="X958" t="s">
        <v>94</v>
      </c>
    </row>
    <row r="959" spans="24:24" x14ac:dyDescent="0.2">
      <c r="X959" t="s">
        <v>94</v>
      </c>
    </row>
    <row r="960" spans="24:24" x14ac:dyDescent="0.2">
      <c r="X960" t="s">
        <v>94</v>
      </c>
    </row>
    <row r="961" spans="24:24" x14ac:dyDescent="0.2">
      <c r="X961" t="s">
        <v>94</v>
      </c>
    </row>
    <row r="962" spans="24:24" x14ac:dyDescent="0.2">
      <c r="X962" t="s">
        <v>94</v>
      </c>
    </row>
    <row r="963" spans="24:24" x14ac:dyDescent="0.2">
      <c r="X963" t="s">
        <v>94</v>
      </c>
    </row>
    <row r="964" spans="24:24" x14ac:dyDescent="0.2">
      <c r="X964" t="s">
        <v>94</v>
      </c>
    </row>
    <row r="965" spans="24:24" x14ac:dyDescent="0.2">
      <c r="X965" t="s">
        <v>94</v>
      </c>
    </row>
    <row r="966" spans="24:24" x14ac:dyDescent="0.2">
      <c r="X966" t="s">
        <v>94</v>
      </c>
    </row>
    <row r="967" spans="24:24" x14ac:dyDescent="0.2">
      <c r="X967" t="s">
        <v>94</v>
      </c>
    </row>
    <row r="968" spans="24:24" x14ac:dyDescent="0.2">
      <c r="X968" t="s">
        <v>94</v>
      </c>
    </row>
    <row r="969" spans="24:24" x14ac:dyDescent="0.2">
      <c r="X969" t="s">
        <v>94</v>
      </c>
    </row>
    <row r="970" spans="24:24" x14ac:dyDescent="0.2">
      <c r="X970" t="s">
        <v>94</v>
      </c>
    </row>
    <row r="971" spans="24:24" x14ac:dyDescent="0.2">
      <c r="X971" t="s">
        <v>94</v>
      </c>
    </row>
    <row r="972" spans="24:24" x14ac:dyDescent="0.2">
      <c r="X972" t="s">
        <v>94</v>
      </c>
    </row>
    <row r="973" spans="24:24" x14ac:dyDescent="0.2">
      <c r="X973" t="s">
        <v>94</v>
      </c>
    </row>
    <row r="974" spans="24:24" x14ac:dyDescent="0.2">
      <c r="X974" t="s">
        <v>94</v>
      </c>
    </row>
    <row r="975" spans="24:24" x14ac:dyDescent="0.2">
      <c r="X975" t="s">
        <v>94</v>
      </c>
    </row>
    <row r="976" spans="24:24" x14ac:dyDescent="0.2">
      <c r="X976" t="s">
        <v>94</v>
      </c>
    </row>
    <row r="977" spans="24:24" x14ac:dyDescent="0.2">
      <c r="X977" t="s">
        <v>94</v>
      </c>
    </row>
    <row r="978" spans="24:24" x14ac:dyDescent="0.2">
      <c r="X978" t="s">
        <v>94</v>
      </c>
    </row>
    <row r="979" spans="24:24" x14ac:dyDescent="0.2">
      <c r="X979" t="s">
        <v>94</v>
      </c>
    </row>
    <row r="980" spans="24:24" x14ac:dyDescent="0.2">
      <c r="X980" t="s">
        <v>94</v>
      </c>
    </row>
    <row r="981" spans="24:24" x14ac:dyDescent="0.2">
      <c r="X981" t="s">
        <v>94</v>
      </c>
    </row>
    <row r="982" spans="24:24" x14ac:dyDescent="0.2">
      <c r="X982" t="s">
        <v>94</v>
      </c>
    </row>
    <row r="983" spans="24:24" x14ac:dyDescent="0.2">
      <c r="X983" t="s">
        <v>94</v>
      </c>
    </row>
    <row r="984" spans="24:24" x14ac:dyDescent="0.2">
      <c r="X984" t="s">
        <v>94</v>
      </c>
    </row>
    <row r="985" spans="24:24" x14ac:dyDescent="0.2">
      <c r="X985" t="s">
        <v>94</v>
      </c>
    </row>
    <row r="986" spans="24:24" x14ac:dyDescent="0.2">
      <c r="X986" t="s">
        <v>94</v>
      </c>
    </row>
    <row r="987" spans="24:24" x14ac:dyDescent="0.2">
      <c r="X987" t="s">
        <v>94</v>
      </c>
    </row>
    <row r="988" spans="24:24" x14ac:dyDescent="0.2">
      <c r="X988" t="s">
        <v>94</v>
      </c>
    </row>
    <row r="989" spans="24:24" x14ac:dyDescent="0.2">
      <c r="X989" t="s">
        <v>94</v>
      </c>
    </row>
    <row r="990" spans="24:24" x14ac:dyDescent="0.2">
      <c r="X990" t="s">
        <v>94</v>
      </c>
    </row>
    <row r="991" spans="24:24" x14ac:dyDescent="0.2">
      <c r="X991" t="s">
        <v>94</v>
      </c>
    </row>
    <row r="992" spans="24:24" x14ac:dyDescent="0.2">
      <c r="X992" t="s">
        <v>94</v>
      </c>
    </row>
    <row r="993" spans="24:24" x14ac:dyDescent="0.2">
      <c r="X993" t="s">
        <v>94</v>
      </c>
    </row>
    <row r="994" spans="24:24" x14ac:dyDescent="0.2">
      <c r="X994" t="s">
        <v>94</v>
      </c>
    </row>
    <row r="995" spans="24:24" x14ac:dyDescent="0.2">
      <c r="X995" t="s">
        <v>94</v>
      </c>
    </row>
    <row r="996" spans="24:24" x14ac:dyDescent="0.2">
      <c r="X996" t="s">
        <v>94</v>
      </c>
    </row>
    <row r="997" spans="24:24" x14ac:dyDescent="0.2">
      <c r="X997" t="s">
        <v>123</v>
      </c>
    </row>
    <row r="998" spans="24:24" x14ac:dyDescent="0.2">
      <c r="X998" t="s">
        <v>123</v>
      </c>
    </row>
    <row r="999" spans="24:24" x14ac:dyDescent="0.2">
      <c r="X999" t="s">
        <v>123</v>
      </c>
    </row>
    <row r="1000" spans="24:24" x14ac:dyDescent="0.2">
      <c r="X1000" t="s">
        <v>123</v>
      </c>
    </row>
    <row r="1001" spans="24:24" x14ac:dyDescent="0.2">
      <c r="X1001" t="s">
        <v>123</v>
      </c>
    </row>
    <row r="1002" spans="24:24" x14ac:dyDescent="0.2">
      <c r="X1002" t="s">
        <v>123</v>
      </c>
    </row>
    <row r="1003" spans="24:24" x14ac:dyDescent="0.2">
      <c r="X1003" t="s">
        <v>123</v>
      </c>
    </row>
    <row r="1004" spans="24:24" x14ac:dyDescent="0.2">
      <c r="X1004" t="s">
        <v>123</v>
      </c>
    </row>
    <row r="1005" spans="24:24" x14ac:dyDescent="0.2">
      <c r="X1005" t="s">
        <v>123</v>
      </c>
    </row>
    <row r="1006" spans="24:24" x14ac:dyDescent="0.2">
      <c r="X1006" t="s">
        <v>123</v>
      </c>
    </row>
    <row r="1007" spans="24:24" x14ac:dyDescent="0.2">
      <c r="X1007" t="s">
        <v>123</v>
      </c>
    </row>
    <row r="1008" spans="24:24" x14ac:dyDescent="0.2">
      <c r="X1008" t="s">
        <v>123</v>
      </c>
    </row>
    <row r="1009" spans="24:24" x14ac:dyDescent="0.2">
      <c r="X1009" t="s">
        <v>123</v>
      </c>
    </row>
    <row r="1010" spans="24:24" x14ac:dyDescent="0.2">
      <c r="X1010" t="s">
        <v>123</v>
      </c>
    </row>
    <row r="1011" spans="24:24" x14ac:dyDescent="0.2">
      <c r="X1011" t="s">
        <v>123</v>
      </c>
    </row>
    <row r="1012" spans="24:24" x14ac:dyDescent="0.2">
      <c r="X1012" t="s">
        <v>123</v>
      </c>
    </row>
    <row r="1013" spans="24:24" x14ac:dyDescent="0.2">
      <c r="X1013" t="s">
        <v>123</v>
      </c>
    </row>
    <row r="1014" spans="24:24" x14ac:dyDescent="0.2">
      <c r="X1014" t="s">
        <v>123</v>
      </c>
    </row>
    <row r="1015" spans="24:24" x14ac:dyDescent="0.2">
      <c r="X1015" t="s">
        <v>123</v>
      </c>
    </row>
    <row r="1016" spans="24:24" x14ac:dyDescent="0.2">
      <c r="X1016" t="s">
        <v>142</v>
      </c>
    </row>
    <row r="1017" spans="24:24" x14ac:dyDescent="0.2">
      <c r="X1017" t="s">
        <v>142</v>
      </c>
    </row>
    <row r="1018" spans="24:24" x14ac:dyDescent="0.2">
      <c r="X1018" t="s">
        <v>148</v>
      </c>
    </row>
    <row r="1019" spans="24:24" x14ac:dyDescent="0.2">
      <c r="X1019" t="s">
        <v>121</v>
      </c>
    </row>
    <row r="1020" spans="24:24" x14ac:dyDescent="0.2">
      <c r="X1020" t="s">
        <v>121</v>
      </c>
    </row>
    <row r="1021" spans="24:24" x14ac:dyDescent="0.2">
      <c r="X1021" t="s">
        <v>121</v>
      </c>
    </row>
    <row r="1022" spans="24:24" x14ac:dyDescent="0.2">
      <c r="X1022" t="s">
        <v>121</v>
      </c>
    </row>
    <row r="1023" spans="24:24" x14ac:dyDescent="0.2">
      <c r="X1023" t="s">
        <v>121</v>
      </c>
    </row>
    <row r="1024" spans="24:24" x14ac:dyDescent="0.2">
      <c r="X1024" t="s">
        <v>121</v>
      </c>
    </row>
    <row r="1025" spans="24:24" x14ac:dyDescent="0.2">
      <c r="X1025" t="s">
        <v>121</v>
      </c>
    </row>
    <row r="1026" spans="24:24" x14ac:dyDescent="0.2">
      <c r="X1026" t="s">
        <v>121</v>
      </c>
    </row>
    <row r="1027" spans="24:24" x14ac:dyDescent="0.2">
      <c r="X1027" t="s">
        <v>121</v>
      </c>
    </row>
    <row r="1028" spans="24:24" x14ac:dyDescent="0.2">
      <c r="X1028" t="s">
        <v>121</v>
      </c>
    </row>
    <row r="1029" spans="24:24" x14ac:dyDescent="0.2">
      <c r="X1029" t="s">
        <v>140</v>
      </c>
    </row>
    <row r="1030" spans="24:24" x14ac:dyDescent="0.2">
      <c r="X1030" t="s">
        <v>78</v>
      </c>
    </row>
    <row r="1031" spans="24:24" x14ac:dyDescent="0.2">
      <c r="X1031" t="s">
        <v>78</v>
      </c>
    </row>
    <row r="1032" spans="24:24" x14ac:dyDescent="0.2">
      <c r="X1032" t="s">
        <v>78</v>
      </c>
    </row>
    <row r="1033" spans="24:24" x14ac:dyDescent="0.2">
      <c r="X1033" t="s">
        <v>78</v>
      </c>
    </row>
    <row r="1034" spans="24:24" x14ac:dyDescent="0.2">
      <c r="X1034" t="s">
        <v>78</v>
      </c>
    </row>
    <row r="1035" spans="24:24" x14ac:dyDescent="0.2">
      <c r="X1035" t="s">
        <v>78</v>
      </c>
    </row>
    <row r="1036" spans="24:24" x14ac:dyDescent="0.2">
      <c r="X1036" t="s">
        <v>78</v>
      </c>
    </row>
    <row r="1037" spans="24:24" x14ac:dyDescent="0.2">
      <c r="X1037" t="s">
        <v>78</v>
      </c>
    </row>
    <row r="1038" spans="24:24" x14ac:dyDescent="0.2">
      <c r="X1038" t="s">
        <v>78</v>
      </c>
    </row>
    <row r="1039" spans="24:24" x14ac:dyDescent="0.2">
      <c r="X1039" t="s">
        <v>78</v>
      </c>
    </row>
    <row r="1040" spans="24:24" x14ac:dyDescent="0.2">
      <c r="X1040" t="s">
        <v>78</v>
      </c>
    </row>
    <row r="1041" spans="24:24" x14ac:dyDescent="0.2">
      <c r="X1041" t="s">
        <v>78</v>
      </c>
    </row>
    <row r="1042" spans="24:24" x14ac:dyDescent="0.2">
      <c r="X1042" t="s">
        <v>78</v>
      </c>
    </row>
    <row r="1043" spans="24:24" x14ac:dyDescent="0.2">
      <c r="X1043" t="s">
        <v>78</v>
      </c>
    </row>
    <row r="1044" spans="24:24" x14ac:dyDescent="0.2">
      <c r="X1044" t="s">
        <v>78</v>
      </c>
    </row>
    <row r="1045" spans="24:24" x14ac:dyDescent="0.2">
      <c r="X1045" t="s">
        <v>78</v>
      </c>
    </row>
    <row r="1046" spans="24:24" x14ac:dyDescent="0.2">
      <c r="X1046" t="s">
        <v>78</v>
      </c>
    </row>
    <row r="1047" spans="24:24" x14ac:dyDescent="0.2">
      <c r="X1047" t="s">
        <v>78</v>
      </c>
    </row>
    <row r="1048" spans="24:24" x14ac:dyDescent="0.2">
      <c r="X1048" t="s">
        <v>78</v>
      </c>
    </row>
    <row r="1049" spans="24:24" x14ac:dyDescent="0.2">
      <c r="X1049" t="s">
        <v>78</v>
      </c>
    </row>
    <row r="1050" spans="24:24" x14ac:dyDescent="0.2">
      <c r="X1050" t="s">
        <v>78</v>
      </c>
    </row>
    <row r="1051" spans="24:24" x14ac:dyDescent="0.2">
      <c r="X1051" t="s">
        <v>78</v>
      </c>
    </row>
    <row r="1052" spans="24:24" x14ac:dyDescent="0.2">
      <c r="X1052" t="s">
        <v>78</v>
      </c>
    </row>
    <row r="1053" spans="24:24" x14ac:dyDescent="0.2">
      <c r="X1053" t="s">
        <v>78</v>
      </c>
    </row>
    <row r="1054" spans="24:24" x14ac:dyDescent="0.2">
      <c r="X1054" t="s">
        <v>78</v>
      </c>
    </row>
    <row r="1055" spans="24:24" x14ac:dyDescent="0.2">
      <c r="X1055" t="s">
        <v>78</v>
      </c>
    </row>
    <row r="1056" spans="24:24" x14ac:dyDescent="0.2">
      <c r="X1056" t="s">
        <v>78</v>
      </c>
    </row>
    <row r="1057" spans="24:24" x14ac:dyDescent="0.2">
      <c r="X1057" t="s">
        <v>78</v>
      </c>
    </row>
    <row r="1058" spans="24:24" x14ac:dyDescent="0.2">
      <c r="X1058" t="s">
        <v>78</v>
      </c>
    </row>
    <row r="1059" spans="24:24" x14ac:dyDescent="0.2">
      <c r="X1059" t="s">
        <v>78</v>
      </c>
    </row>
    <row r="1060" spans="24:24" x14ac:dyDescent="0.2">
      <c r="X1060" t="s">
        <v>78</v>
      </c>
    </row>
    <row r="1061" spans="24:24" x14ac:dyDescent="0.2">
      <c r="X1061" t="s">
        <v>78</v>
      </c>
    </row>
    <row r="1062" spans="24:24" x14ac:dyDescent="0.2">
      <c r="X1062" t="s">
        <v>78</v>
      </c>
    </row>
    <row r="1063" spans="24:24" x14ac:dyDescent="0.2">
      <c r="X1063" t="s">
        <v>145</v>
      </c>
    </row>
    <row r="1064" spans="24:24" x14ac:dyDescent="0.2">
      <c r="X1064" t="s">
        <v>145</v>
      </c>
    </row>
    <row r="1065" spans="24:24" x14ac:dyDescent="0.2">
      <c r="X1065" t="s">
        <v>130</v>
      </c>
    </row>
    <row r="1066" spans="24:24" x14ac:dyDescent="0.2">
      <c r="X1066" t="s">
        <v>130</v>
      </c>
    </row>
    <row r="1067" spans="24:24" x14ac:dyDescent="0.2">
      <c r="X1067" t="s">
        <v>130</v>
      </c>
    </row>
    <row r="1068" spans="24:24" x14ac:dyDescent="0.2">
      <c r="X1068" t="s">
        <v>130</v>
      </c>
    </row>
    <row r="1069" spans="24:24" x14ac:dyDescent="0.2">
      <c r="X1069" t="s">
        <v>130</v>
      </c>
    </row>
    <row r="1070" spans="24:24" x14ac:dyDescent="0.2">
      <c r="X1070" t="s">
        <v>130</v>
      </c>
    </row>
    <row r="1071" spans="24:24" x14ac:dyDescent="0.2">
      <c r="X1071" t="s">
        <v>130</v>
      </c>
    </row>
    <row r="1072" spans="24:24" x14ac:dyDescent="0.2">
      <c r="X1072" t="s">
        <v>130</v>
      </c>
    </row>
    <row r="1073" spans="24:24" x14ac:dyDescent="0.2">
      <c r="X1073" t="s">
        <v>130</v>
      </c>
    </row>
    <row r="1074" spans="24:24" x14ac:dyDescent="0.2">
      <c r="X1074" t="s">
        <v>130</v>
      </c>
    </row>
    <row r="1075" spans="24:24" x14ac:dyDescent="0.2">
      <c r="X1075" t="s">
        <v>130</v>
      </c>
    </row>
    <row r="1076" spans="24:24" x14ac:dyDescent="0.2">
      <c r="X1076" t="s">
        <v>130</v>
      </c>
    </row>
    <row r="1077" spans="24:24" x14ac:dyDescent="0.2">
      <c r="X1077" t="s">
        <v>136</v>
      </c>
    </row>
    <row r="1078" spans="24:24" x14ac:dyDescent="0.2">
      <c r="X1078" t="s">
        <v>136</v>
      </c>
    </row>
    <row r="1079" spans="24:24" x14ac:dyDescent="0.2">
      <c r="X1079" t="s">
        <v>136</v>
      </c>
    </row>
    <row r="1080" spans="24:24" x14ac:dyDescent="0.2">
      <c r="X1080" t="s">
        <v>136</v>
      </c>
    </row>
    <row r="1081" spans="24:24" x14ac:dyDescent="0.2">
      <c r="X1081" t="s">
        <v>136</v>
      </c>
    </row>
    <row r="1082" spans="24:24" x14ac:dyDescent="0.2">
      <c r="X1082" t="s">
        <v>136</v>
      </c>
    </row>
    <row r="1083" spans="24:24" x14ac:dyDescent="0.2">
      <c r="X1083" t="s">
        <v>136</v>
      </c>
    </row>
    <row r="1084" spans="24:24" x14ac:dyDescent="0.2">
      <c r="X1084" t="s">
        <v>136</v>
      </c>
    </row>
    <row r="1085" spans="24:24" x14ac:dyDescent="0.2">
      <c r="X1085" t="s">
        <v>136</v>
      </c>
    </row>
    <row r="1086" spans="24:24" x14ac:dyDescent="0.2">
      <c r="X1086" t="s">
        <v>136</v>
      </c>
    </row>
    <row r="1087" spans="24:24" x14ac:dyDescent="0.2">
      <c r="X1087" t="s">
        <v>136</v>
      </c>
    </row>
    <row r="1088" spans="24:24" x14ac:dyDescent="0.2">
      <c r="X1088" t="s">
        <v>136</v>
      </c>
    </row>
    <row r="1089" spans="24:24" x14ac:dyDescent="0.2">
      <c r="X1089" t="s">
        <v>136</v>
      </c>
    </row>
    <row r="1090" spans="24:24" x14ac:dyDescent="0.2">
      <c r="X1090" t="s">
        <v>136</v>
      </c>
    </row>
    <row r="1091" spans="24:24" x14ac:dyDescent="0.2">
      <c r="X1091" t="s">
        <v>136</v>
      </c>
    </row>
    <row r="1092" spans="24:24" x14ac:dyDescent="0.2">
      <c r="X1092" t="s">
        <v>136</v>
      </c>
    </row>
    <row r="1093" spans="24:24" x14ac:dyDescent="0.2">
      <c r="X1093" t="s">
        <v>136</v>
      </c>
    </row>
    <row r="1094" spans="24:24" x14ac:dyDescent="0.2">
      <c r="X1094" t="s">
        <v>136</v>
      </c>
    </row>
    <row r="1095" spans="24:24" x14ac:dyDescent="0.2">
      <c r="X1095" t="s">
        <v>136</v>
      </c>
    </row>
    <row r="1096" spans="24:24" x14ac:dyDescent="0.2">
      <c r="X1096" t="s">
        <v>136</v>
      </c>
    </row>
    <row r="1097" spans="24:24" x14ac:dyDescent="0.2">
      <c r="X1097" t="s">
        <v>136</v>
      </c>
    </row>
    <row r="1098" spans="24:24" x14ac:dyDescent="0.2">
      <c r="X1098" t="s">
        <v>136</v>
      </c>
    </row>
    <row r="1099" spans="24:24" x14ac:dyDescent="0.2">
      <c r="X1099" t="s">
        <v>136</v>
      </c>
    </row>
    <row r="1100" spans="24:24" x14ac:dyDescent="0.2">
      <c r="X1100" t="s">
        <v>136</v>
      </c>
    </row>
    <row r="1101" spans="24:24" x14ac:dyDescent="0.2">
      <c r="X1101" t="s">
        <v>136</v>
      </c>
    </row>
    <row r="1102" spans="24:24" x14ac:dyDescent="0.2">
      <c r="X1102" t="s">
        <v>135</v>
      </c>
    </row>
    <row r="1103" spans="24:24" x14ac:dyDescent="0.2">
      <c r="X1103" t="s">
        <v>135</v>
      </c>
    </row>
    <row r="1104" spans="24:24" x14ac:dyDescent="0.2">
      <c r="X1104" t="s">
        <v>135</v>
      </c>
    </row>
    <row r="1105" spans="24:24" x14ac:dyDescent="0.2">
      <c r="X1105" t="s">
        <v>135</v>
      </c>
    </row>
    <row r="1106" spans="24:24" x14ac:dyDescent="0.2">
      <c r="X1106" t="s">
        <v>135</v>
      </c>
    </row>
    <row r="1107" spans="24:24" x14ac:dyDescent="0.2">
      <c r="X1107" t="s">
        <v>125</v>
      </c>
    </row>
    <row r="1108" spans="24:24" x14ac:dyDescent="0.2">
      <c r="X1108" t="s">
        <v>125</v>
      </c>
    </row>
    <row r="1109" spans="24:24" x14ac:dyDescent="0.2">
      <c r="X1109" t="s">
        <v>125</v>
      </c>
    </row>
    <row r="1110" spans="24:24" x14ac:dyDescent="0.2">
      <c r="X1110" t="s">
        <v>125</v>
      </c>
    </row>
    <row r="1111" spans="24:24" x14ac:dyDescent="0.2">
      <c r="X1111" t="s">
        <v>125</v>
      </c>
    </row>
    <row r="1112" spans="24:24" x14ac:dyDescent="0.2">
      <c r="X1112" t="s">
        <v>125</v>
      </c>
    </row>
    <row r="1113" spans="24:24" x14ac:dyDescent="0.2">
      <c r="X1113" t="s">
        <v>134</v>
      </c>
    </row>
    <row r="1114" spans="24:24" x14ac:dyDescent="0.2">
      <c r="X1114" t="s">
        <v>134</v>
      </c>
    </row>
    <row r="1115" spans="24:24" x14ac:dyDescent="0.2">
      <c r="X1115" t="s">
        <v>134</v>
      </c>
    </row>
    <row r="1116" spans="24:24" x14ac:dyDescent="0.2">
      <c r="X1116" t="s">
        <v>134</v>
      </c>
    </row>
    <row r="1117" spans="24:24" x14ac:dyDescent="0.2">
      <c r="X1117" t="s">
        <v>134</v>
      </c>
    </row>
    <row r="1118" spans="24:24" x14ac:dyDescent="0.2">
      <c r="X1118" t="s">
        <v>134</v>
      </c>
    </row>
    <row r="1119" spans="24:24" x14ac:dyDescent="0.2">
      <c r="X1119" t="s">
        <v>134</v>
      </c>
    </row>
    <row r="1120" spans="24:24" x14ac:dyDescent="0.2">
      <c r="X1120" t="s">
        <v>134</v>
      </c>
    </row>
    <row r="1121" spans="24:24" x14ac:dyDescent="0.2">
      <c r="X1121" t="s">
        <v>134</v>
      </c>
    </row>
    <row r="1122" spans="24:24" x14ac:dyDescent="0.2">
      <c r="X1122" t="s">
        <v>134</v>
      </c>
    </row>
    <row r="1123" spans="24:24" x14ac:dyDescent="0.2">
      <c r="X1123" t="s">
        <v>134</v>
      </c>
    </row>
    <row r="1124" spans="24:24" x14ac:dyDescent="0.2">
      <c r="X1124" t="s">
        <v>134</v>
      </c>
    </row>
    <row r="1125" spans="24:24" x14ac:dyDescent="0.2">
      <c r="X1125" t="s">
        <v>134</v>
      </c>
    </row>
    <row r="1126" spans="24:24" x14ac:dyDescent="0.2">
      <c r="X1126" t="s">
        <v>134</v>
      </c>
    </row>
    <row r="1127" spans="24:24" x14ac:dyDescent="0.2">
      <c r="X1127" t="s">
        <v>134</v>
      </c>
    </row>
    <row r="1128" spans="24:24" x14ac:dyDescent="0.2">
      <c r="X1128" t="s">
        <v>134</v>
      </c>
    </row>
    <row r="1129" spans="24:24" x14ac:dyDescent="0.2">
      <c r="X1129" t="s">
        <v>134</v>
      </c>
    </row>
    <row r="1130" spans="24:24" x14ac:dyDescent="0.2">
      <c r="X1130" t="s">
        <v>134</v>
      </c>
    </row>
    <row r="1131" spans="24:24" x14ac:dyDescent="0.2">
      <c r="X1131" t="s">
        <v>134</v>
      </c>
    </row>
    <row r="1132" spans="24:24" x14ac:dyDescent="0.2">
      <c r="X1132" t="s">
        <v>134</v>
      </c>
    </row>
    <row r="1133" spans="24:24" x14ac:dyDescent="0.2">
      <c r="X1133" t="s">
        <v>134</v>
      </c>
    </row>
    <row r="1134" spans="24:24" x14ac:dyDescent="0.2">
      <c r="X1134" t="s">
        <v>134</v>
      </c>
    </row>
    <row r="1135" spans="24:24" x14ac:dyDescent="0.2">
      <c r="X1135" t="s">
        <v>134</v>
      </c>
    </row>
    <row r="1136" spans="24:24" x14ac:dyDescent="0.2">
      <c r="X1136" t="s">
        <v>134</v>
      </c>
    </row>
    <row r="1137" spans="24:24" x14ac:dyDescent="0.2">
      <c r="X1137" t="s">
        <v>134</v>
      </c>
    </row>
    <row r="1138" spans="24:24" x14ac:dyDescent="0.2">
      <c r="X1138" t="s">
        <v>134</v>
      </c>
    </row>
    <row r="1139" spans="24:24" x14ac:dyDescent="0.2">
      <c r="X1139" t="s">
        <v>134</v>
      </c>
    </row>
    <row r="1140" spans="24:24" x14ac:dyDescent="0.2">
      <c r="X1140" t="s">
        <v>134</v>
      </c>
    </row>
    <row r="1141" spans="24:24" x14ac:dyDescent="0.2">
      <c r="X1141" t="s">
        <v>134</v>
      </c>
    </row>
    <row r="1142" spans="24:24" x14ac:dyDescent="0.2">
      <c r="X1142" t="s">
        <v>134</v>
      </c>
    </row>
    <row r="1143" spans="24:24" x14ac:dyDescent="0.2">
      <c r="X1143" t="s">
        <v>134</v>
      </c>
    </row>
    <row r="1144" spans="24:24" x14ac:dyDescent="0.2">
      <c r="X1144" t="s">
        <v>134</v>
      </c>
    </row>
    <row r="1145" spans="24:24" x14ac:dyDescent="0.2">
      <c r="X1145" t="s">
        <v>134</v>
      </c>
    </row>
    <row r="1146" spans="24:24" x14ac:dyDescent="0.2">
      <c r="X1146" t="s">
        <v>134</v>
      </c>
    </row>
    <row r="1147" spans="24:24" x14ac:dyDescent="0.2">
      <c r="X1147" t="s">
        <v>134</v>
      </c>
    </row>
    <row r="1148" spans="24:24" x14ac:dyDescent="0.2">
      <c r="X1148" t="s">
        <v>134</v>
      </c>
    </row>
    <row r="1149" spans="24:24" x14ac:dyDescent="0.2">
      <c r="X1149" t="s">
        <v>134</v>
      </c>
    </row>
    <row r="1150" spans="24:24" x14ac:dyDescent="0.2">
      <c r="X1150" t="s">
        <v>134</v>
      </c>
    </row>
    <row r="1151" spans="24:24" x14ac:dyDescent="0.2">
      <c r="X1151" t="s">
        <v>134</v>
      </c>
    </row>
    <row r="1152" spans="24:24" x14ac:dyDescent="0.2">
      <c r="X1152" t="s">
        <v>134</v>
      </c>
    </row>
    <row r="1153" spans="24:24" x14ac:dyDescent="0.2">
      <c r="X1153" t="s">
        <v>134</v>
      </c>
    </row>
    <row r="1154" spans="24:24" x14ac:dyDescent="0.2">
      <c r="X1154" t="s">
        <v>134</v>
      </c>
    </row>
    <row r="1155" spans="24:24" x14ac:dyDescent="0.2">
      <c r="X1155" t="s">
        <v>134</v>
      </c>
    </row>
    <row r="1156" spans="24:24" x14ac:dyDescent="0.2">
      <c r="X1156" t="s">
        <v>134</v>
      </c>
    </row>
    <row r="1157" spans="24:24" x14ac:dyDescent="0.2">
      <c r="X1157" t="s">
        <v>134</v>
      </c>
    </row>
    <row r="1158" spans="24:24" x14ac:dyDescent="0.2">
      <c r="X1158" t="s">
        <v>134</v>
      </c>
    </row>
    <row r="1159" spans="24:24" x14ac:dyDescent="0.2">
      <c r="X1159" t="s">
        <v>134</v>
      </c>
    </row>
    <row r="1160" spans="24:24" x14ac:dyDescent="0.2">
      <c r="X1160" t="s">
        <v>134</v>
      </c>
    </row>
    <row r="1161" spans="24:24" x14ac:dyDescent="0.2">
      <c r="X1161" t="s">
        <v>134</v>
      </c>
    </row>
    <row r="1162" spans="24:24" x14ac:dyDescent="0.2">
      <c r="X1162" t="s">
        <v>134</v>
      </c>
    </row>
    <row r="1163" spans="24:24" x14ac:dyDescent="0.2">
      <c r="X1163" t="s">
        <v>134</v>
      </c>
    </row>
    <row r="1164" spans="24:24" x14ac:dyDescent="0.2">
      <c r="X1164" t="s">
        <v>134</v>
      </c>
    </row>
    <row r="1165" spans="24:24" x14ac:dyDescent="0.2">
      <c r="X1165" t="s">
        <v>134</v>
      </c>
    </row>
    <row r="1166" spans="24:24" x14ac:dyDescent="0.2">
      <c r="X1166" t="s">
        <v>134</v>
      </c>
    </row>
    <row r="1167" spans="24:24" x14ac:dyDescent="0.2">
      <c r="X1167" t="s">
        <v>134</v>
      </c>
    </row>
    <row r="1168" spans="24:24" x14ac:dyDescent="0.2">
      <c r="X1168" t="s">
        <v>134</v>
      </c>
    </row>
    <row r="1169" spans="24:24" x14ac:dyDescent="0.2">
      <c r="X1169" t="s">
        <v>134</v>
      </c>
    </row>
    <row r="1170" spans="24:24" x14ac:dyDescent="0.2">
      <c r="X1170" t="s">
        <v>134</v>
      </c>
    </row>
    <row r="1171" spans="24:24" x14ac:dyDescent="0.2">
      <c r="X1171" t="s">
        <v>134</v>
      </c>
    </row>
    <row r="1172" spans="24:24" x14ac:dyDescent="0.2">
      <c r="X1172" t="s">
        <v>134</v>
      </c>
    </row>
    <row r="1173" spans="24:24" x14ac:dyDescent="0.2">
      <c r="X1173" t="s">
        <v>134</v>
      </c>
    </row>
    <row r="1174" spans="24:24" x14ac:dyDescent="0.2">
      <c r="X1174" t="s">
        <v>134</v>
      </c>
    </row>
    <row r="1175" spans="24:24" x14ac:dyDescent="0.2">
      <c r="X1175" t="s">
        <v>134</v>
      </c>
    </row>
    <row r="1176" spans="24:24" x14ac:dyDescent="0.2">
      <c r="X1176" t="s">
        <v>134</v>
      </c>
    </row>
    <row r="1177" spans="24:24" x14ac:dyDescent="0.2">
      <c r="X1177" t="s">
        <v>134</v>
      </c>
    </row>
    <row r="1178" spans="24:24" x14ac:dyDescent="0.2">
      <c r="X1178" t="s">
        <v>134</v>
      </c>
    </row>
    <row r="1179" spans="24:24" x14ac:dyDescent="0.2">
      <c r="X1179" t="s">
        <v>134</v>
      </c>
    </row>
    <row r="1180" spans="24:24" x14ac:dyDescent="0.2">
      <c r="X1180" t="s">
        <v>134</v>
      </c>
    </row>
    <row r="1181" spans="24:24" x14ac:dyDescent="0.2">
      <c r="X1181" t="s">
        <v>134</v>
      </c>
    </row>
    <row r="1182" spans="24:24" x14ac:dyDescent="0.2">
      <c r="X1182" t="s">
        <v>134</v>
      </c>
    </row>
    <row r="1183" spans="24:24" x14ac:dyDescent="0.2">
      <c r="X1183" t="s">
        <v>134</v>
      </c>
    </row>
    <row r="1184" spans="24:24" x14ac:dyDescent="0.2">
      <c r="X1184" t="s">
        <v>134</v>
      </c>
    </row>
    <row r="1185" spans="24:24" x14ac:dyDescent="0.2">
      <c r="X1185" t="s">
        <v>134</v>
      </c>
    </row>
    <row r="1186" spans="24:24" x14ac:dyDescent="0.2">
      <c r="X1186" t="s">
        <v>134</v>
      </c>
    </row>
    <row r="1187" spans="24:24" x14ac:dyDescent="0.2">
      <c r="X1187" t="s">
        <v>134</v>
      </c>
    </row>
    <row r="1188" spans="24:24" x14ac:dyDescent="0.2">
      <c r="X1188" t="s">
        <v>134</v>
      </c>
    </row>
    <row r="1189" spans="24:24" x14ac:dyDescent="0.2">
      <c r="X1189" t="s">
        <v>134</v>
      </c>
    </row>
    <row r="1190" spans="24:24" x14ac:dyDescent="0.2">
      <c r="X1190" t="s">
        <v>134</v>
      </c>
    </row>
    <row r="1191" spans="24:24" x14ac:dyDescent="0.2">
      <c r="X1191" t="s">
        <v>134</v>
      </c>
    </row>
    <row r="1192" spans="24:24" x14ac:dyDescent="0.2">
      <c r="X1192" t="s">
        <v>134</v>
      </c>
    </row>
    <row r="1193" spans="24:24" x14ac:dyDescent="0.2">
      <c r="X1193" t="s">
        <v>134</v>
      </c>
    </row>
    <row r="1194" spans="24:24" x14ac:dyDescent="0.2">
      <c r="X1194" t="s">
        <v>134</v>
      </c>
    </row>
    <row r="1195" spans="24:24" x14ac:dyDescent="0.2">
      <c r="X1195" t="s">
        <v>134</v>
      </c>
    </row>
    <row r="1196" spans="24:24" x14ac:dyDescent="0.2">
      <c r="X1196" t="s">
        <v>104</v>
      </c>
    </row>
    <row r="1197" spans="24:24" x14ac:dyDescent="0.2">
      <c r="X1197" t="s">
        <v>104</v>
      </c>
    </row>
    <row r="1198" spans="24:24" x14ac:dyDescent="0.2">
      <c r="X1198" t="s">
        <v>104</v>
      </c>
    </row>
    <row r="1199" spans="24:24" x14ac:dyDescent="0.2">
      <c r="X1199" t="s">
        <v>104</v>
      </c>
    </row>
    <row r="1200" spans="24:24" x14ac:dyDescent="0.2">
      <c r="X1200" t="s">
        <v>104</v>
      </c>
    </row>
    <row r="1201" spans="24:24" x14ac:dyDescent="0.2">
      <c r="X1201" t="s">
        <v>104</v>
      </c>
    </row>
    <row r="1202" spans="24:24" x14ac:dyDescent="0.2">
      <c r="X1202" t="s">
        <v>104</v>
      </c>
    </row>
    <row r="1203" spans="24:24" x14ac:dyDescent="0.2">
      <c r="X1203" t="s">
        <v>104</v>
      </c>
    </row>
    <row r="1204" spans="24:24" x14ac:dyDescent="0.2">
      <c r="X1204" t="s">
        <v>104</v>
      </c>
    </row>
    <row r="1205" spans="24:24" x14ac:dyDescent="0.2">
      <c r="X1205" t="s">
        <v>104</v>
      </c>
    </row>
    <row r="1206" spans="24:24" x14ac:dyDescent="0.2">
      <c r="X1206" t="s">
        <v>104</v>
      </c>
    </row>
    <row r="1207" spans="24:24" x14ac:dyDescent="0.2">
      <c r="X1207" t="s">
        <v>104</v>
      </c>
    </row>
    <row r="1208" spans="24:24" x14ac:dyDescent="0.2">
      <c r="X1208" t="s">
        <v>104</v>
      </c>
    </row>
    <row r="1209" spans="24:24" x14ac:dyDescent="0.2">
      <c r="X1209" t="s">
        <v>104</v>
      </c>
    </row>
    <row r="1210" spans="24:24" x14ac:dyDescent="0.2">
      <c r="X1210" t="s">
        <v>104</v>
      </c>
    </row>
    <row r="1211" spans="24:24" x14ac:dyDescent="0.2">
      <c r="X1211" t="s">
        <v>104</v>
      </c>
    </row>
    <row r="1212" spans="24:24" x14ac:dyDescent="0.2">
      <c r="X1212" t="s">
        <v>104</v>
      </c>
    </row>
    <row r="1213" spans="24:24" x14ac:dyDescent="0.2">
      <c r="X1213" t="s">
        <v>104</v>
      </c>
    </row>
    <row r="1214" spans="24:24" x14ac:dyDescent="0.2">
      <c r="X1214" t="s">
        <v>104</v>
      </c>
    </row>
    <row r="1215" spans="24:24" x14ac:dyDescent="0.2">
      <c r="X1215" t="s">
        <v>104</v>
      </c>
    </row>
    <row r="1216" spans="24:24" x14ac:dyDescent="0.2">
      <c r="X1216" t="s">
        <v>104</v>
      </c>
    </row>
    <row r="1217" spans="24:24" x14ac:dyDescent="0.2">
      <c r="X1217" t="s">
        <v>104</v>
      </c>
    </row>
    <row r="1218" spans="24:24" x14ac:dyDescent="0.2">
      <c r="X1218" t="s">
        <v>104</v>
      </c>
    </row>
    <row r="1219" spans="24:24" x14ac:dyDescent="0.2">
      <c r="X1219" t="s">
        <v>104</v>
      </c>
    </row>
    <row r="1220" spans="24:24" x14ac:dyDescent="0.2">
      <c r="X1220" t="s">
        <v>104</v>
      </c>
    </row>
    <row r="1221" spans="24:24" x14ac:dyDescent="0.2">
      <c r="X1221" t="s">
        <v>104</v>
      </c>
    </row>
    <row r="1222" spans="24:24" x14ac:dyDescent="0.2">
      <c r="X1222" t="s">
        <v>104</v>
      </c>
    </row>
    <row r="1223" spans="24:24" x14ac:dyDescent="0.2">
      <c r="X1223" t="s">
        <v>104</v>
      </c>
    </row>
    <row r="1224" spans="24:24" x14ac:dyDescent="0.2">
      <c r="X1224" t="s">
        <v>104</v>
      </c>
    </row>
    <row r="1225" spans="24:24" x14ac:dyDescent="0.2">
      <c r="X1225" t="s">
        <v>104</v>
      </c>
    </row>
    <row r="1226" spans="24:24" x14ac:dyDescent="0.2">
      <c r="X1226" t="s">
        <v>104</v>
      </c>
    </row>
    <row r="1227" spans="24:24" x14ac:dyDescent="0.2">
      <c r="X1227" t="s">
        <v>104</v>
      </c>
    </row>
    <row r="1228" spans="24:24" x14ac:dyDescent="0.2">
      <c r="X1228" t="s">
        <v>104</v>
      </c>
    </row>
    <row r="1229" spans="24:24" x14ac:dyDescent="0.2">
      <c r="X1229" t="s">
        <v>104</v>
      </c>
    </row>
    <row r="1230" spans="24:24" x14ac:dyDescent="0.2">
      <c r="X1230" t="s">
        <v>104</v>
      </c>
    </row>
    <row r="1231" spans="24:24" x14ac:dyDescent="0.2">
      <c r="X1231" t="s">
        <v>104</v>
      </c>
    </row>
    <row r="1232" spans="24:24" x14ac:dyDescent="0.2">
      <c r="X1232" t="s">
        <v>104</v>
      </c>
    </row>
    <row r="1233" spans="24:24" x14ac:dyDescent="0.2">
      <c r="X1233" t="s">
        <v>104</v>
      </c>
    </row>
    <row r="1234" spans="24:24" x14ac:dyDescent="0.2">
      <c r="X1234" t="s">
        <v>104</v>
      </c>
    </row>
    <row r="1235" spans="24:24" x14ac:dyDescent="0.2">
      <c r="X1235" t="s">
        <v>104</v>
      </c>
    </row>
    <row r="1236" spans="24:24" x14ac:dyDescent="0.2">
      <c r="X1236" t="s">
        <v>104</v>
      </c>
    </row>
    <row r="1237" spans="24:24" x14ac:dyDescent="0.2">
      <c r="X1237" t="s">
        <v>104</v>
      </c>
    </row>
    <row r="1238" spans="24:24" x14ac:dyDescent="0.2">
      <c r="X1238" t="s">
        <v>104</v>
      </c>
    </row>
    <row r="1239" spans="24:24" x14ac:dyDescent="0.2">
      <c r="X1239" t="s">
        <v>104</v>
      </c>
    </row>
    <row r="1240" spans="24:24" x14ac:dyDescent="0.2">
      <c r="X1240" t="s">
        <v>104</v>
      </c>
    </row>
    <row r="1241" spans="24:24" x14ac:dyDescent="0.2">
      <c r="X1241" t="s">
        <v>104</v>
      </c>
    </row>
    <row r="1242" spans="24:24" x14ac:dyDescent="0.2">
      <c r="X1242" t="s">
        <v>104</v>
      </c>
    </row>
    <row r="1243" spans="24:24" x14ac:dyDescent="0.2">
      <c r="X1243" t="s">
        <v>104</v>
      </c>
    </row>
    <row r="1244" spans="24:24" x14ac:dyDescent="0.2">
      <c r="X1244" t="s">
        <v>104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V33"/>
  <sheetViews>
    <sheetView workbookViewId="0"/>
  </sheetViews>
  <sheetFormatPr defaultRowHeight="12.75" x14ac:dyDescent="0.2"/>
  <cols>
    <col min="1" max="1" width="12.7109375" customWidth="1"/>
    <col min="2" max="2" width="11.140625" customWidth="1"/>
    <col min="3" max="4" width="5.5703125" customWidth="1"/>
    <col min="6" max="6" width="10.85546875" customWidth="1"/>
  </cols>
  <sheetData>
    <row r="2" spans="1:22" x14ac:dyDescent="0.2">
      <c r="A2" t="s">
        <v>68</v>
      </c>
      <c r="C2" s="225"/>
      <c r="D2" s="225"/>
    </row>
    <row r="3" spans="1:22" x14ac:dyDescent="0.2">
      <c r="A3" t="s">
        <v>0</v>
      </c>
      <c r="B3" s="106" t="s">
        <v>69</v>
      </c>
      <c r="C3" s="225" t="s">
        <v>70</v>
      </c>
      <c r="D3" s="225"/>
      <c r="E3" s="106" t="s">
        <v>76</v>
      </c>
      <c r="F3" t="s">
        <v>77</v>
      </c>
    </row>
    <row r="4" spans="1:22" x14ac:dyDescent="0.2">
      <c r="A4" s="156" t="s">
        <v>41</v>
      </c>
      <c r="B4" s="212">
        <f>SUMIF(Trades!$D$8:$D$1999,SuperbowlRisk!A4,Trades!$J$8:$J$1999)+Position!$K$26</f>
        <v>1427.5</v>
      </c>
      <c r="C4" s="180">
        <v>1</v>
      </c>
      <c r="D4" s="180">
        <v>350</v>
      </c>
      <c r="E4" s="212">
        <f>((C4/D4)*F4)</f>
        <v>42.285714285714285</v>
      </c>
      <c r="F4" s="212">
        <f>SUMIF(Trades!$D$8:$D$1999,SuperbowlRisk!A4,Trades!$J$8:$J$1999)</f>
        <v>14800</v>
      </c>
      <c r="H4" s="110"/>
      <c r="I4" s="2"/>
      <c r="J4" s="1"/>
      <c r="K4" s="1"/>
      <c r="L4" s="1"/>
      <c r="M4" s="1"/>
      <c r="N4" s="2"/>
      <c r="O4" s="111"/>
      <c r="P4" s="2"/>
      <c r="Q4" s="1"/>
      <c r="R4" s="1"/>
      <c r="S4" s="1"/>
      <c r="T4" s="1"/>
      <c r="U4" s="2"/>
      <c r="V4" s="112"/>
    </row>
    <row r="5" spans="1:22" x14ac:dyDescent="0.2">
      <c r="A5" s="156" t="s">
        <v>9</v>
      </c>
      <c r="B5" s="212">
        <f>SUMIF(Trades!$D$8:$D$1999,SuperbowlRisk!A5,Trades!$J$8:$J$1999)+Position!$K$26</f>
        <v>-13372.5</v>
      </c>
      <c r="C5" s="180">
        <v>1</v>
      </c>
      <c r="D5" s="180">
        <v>15</v>
      </c>
      <c r="E5" s="212">
        <f t="shared" ref="E5:E33" si="0">((C5/D5)*F5)</f>
        <v>0</v>
      </c>
      <c r="F5" s="212">
        <f>SUMIF(Trades!$D$8:$D$1999,SuperbowlRisk!A5,Trades!$J$8:$J$1999)</f>
        <v>0</v>
      </c>
      <c r="H5" s="110"/>
      <c r="I5" s="2"/>
      <c r="J5" s="1"/>
      <c r="K5" s="1"/>
      <c r="L5" s="1"/>
      <c r="M5" s="1"/>
      <c r="N5" s="2"/>
      <c r="O5" s="111"/>
      <c r="P5" s="2"/>
      <c r="Q5" s="1"/>
      <c r="R5" s="1"/>
      <c r="S5" s="1"/>
      <c r="T5" s="1"/>
      <c r="U5" s="2"/>
      <c r="V5" s="112"/>
    </row>
    <row r="6" spans="1:22" x14ac:dyDescent="0.2">
      <c r="A6" s="156" t="s">
        <v>10</v>
      </c>
      <c r="B6" s="212">
        <f>SUMIF(Trades!$D$8:$D$1999,SuperbowlRisk!A6,Trades!$J$8:$J$1999)+Position!$K$26</f>
        <v>-13372.5</v>
      </c>
      <c r="C6" s="180">
        <v>1</v>
      </c>
      <c r="D6" s="180">
        <v>5</v>
      </c>
      <c r="E6" s="212">
        <f t="shared" si="0"/>
        <v>0</v>
      </c>
      <c r="F6" s="212">
        <f>SUMIF(Trades!$D$8:$D$1999,SuperbowlRisk!A6,Trades!$J$8:$J$1999)</f>
        <v>0</v>
      </c>
      <c r="H6" s="110"/>
      <c r="I6" s="2"/>
      <c r="J6" s="1"/>
      <c r="K6" s="1"/>
      <c r="L6" s="1"/>
      <c r="M6" s="1"/>
      <c r="N6" s="2"/>
      <c r="O6" s="111"/>
      <c r="P6" s="2"/>
      <c r="Q6" s="1"/>
      <c r="R6" s="1"/>
      <c r="S6" s="1"/>
      <c r="T6" s="1"/>
      <c r="U6" s="2"/>
      <c r="V6" s="112"/>
    </row>
    <row r="7" spans="1:22" x14ac:dyDescent="0.2">
      <c r="A7" s="156" t="s">
        <v>42</v>
      </c>
      <c r="B7" s="212">
        <f>SUMIF(Trades!$D$8:$D$1999,SuperbowlRisk!A7,Trades!$J$8:$J$1999)+Position!$K$26</f>
        <v>-13372.5</v>
      </c>
      <c r="C7" s="180">
        <v>1</v>
      </c>
      <c r="D7" s="180">
        <v>20</v>
      </c>
      <c r="E7" s="212">
        <f t="shared" si="0"/>
        <v>0</v>
      </c>
      <c r="F7" s="212">
        <f>SUMIF(Trades!$D$8:$D$1999,SuperbowlRisk!A7,Trades!$J$8:$J$1999)</f>
        <v>0</v>
      </c>
      <c r="H7" s="110"/>
      <c r="I7" s="2"/>
      <c r="J7" s="1"/>
      <c r="K7" s="1"/>
      <c r="L7" s="1"/>
      <c r="M7" s="1"/>
      <c r="N7" s="2"/>
      <c r="O7" s="111"/>
      <c r="P7" s="2"/>
      <c r="Q7" s="1"/>
      <c r="R7" s="1"/>
      <c r="S7" s="1"/>
      <c r="T7" s="1"/>
      <c r="U7" s="2"/>
      <c r="V7" s="112"/>
    </row>
    <row r="8" spans="1:22" x14ac:dyDescent="0.2">
      <c r="A8" s="156" t="s">
        <v>11</v>
      </c>
      <c r="B8" s="212">
        <f>SUMIF(Trades!$D$8:$D$1999,SuperbowlRisk!A8,Trades!$J$8:$J$1999)+Position!$K$26</f>
        <v>615</v>
      </c>
      <c r="C8" s="180">
        <v>1</v>
      </c>
      <c r="D8" s="180">
        <v>6</v>
      </c>
      <c r="E8" s="212">
        <f t="shared" si="0"/>
        <v>2331.25</v>
      </c>
      <c r="F8" s="212">
        <f>SUMIF(Trades!$D$8:$D$1999,SuperbowlRisk!A8,Trades!$J$8:$J$1999)</f>
        <v>13987.5</v>
      </c>
      <c r="H8" s="110"/>
      <c r="I8" s="2"/>
      <c r="J8" s="1"/>
      <c r="K8" s="1"/>
      <c r="L8" s="1"/>
      <c r="M8" s="1"/>
      <c r="N8" s="2"/>
      <c r="O8" s="111"/>
      <c r="P8" s="2"/>
      <c r="Q8" s="1"/>
      <c r="R8" s="1"/>
      <c r="S8" s="1"/>
      <c r="T8" s="1"/>
      <c r="U8" s="2"/>
      <c r="V8" s="112"/>
    </row>
    <row r="9" spans="1:22" x14ac:dyDescent="0.2">
      <c r="A9" s="156" t="s">
        <v>13</v>
      </c>
      <c r="B9" s="212">
        <f>SUMIF(Trades!$D$8:$D$1999,SuperbowlRisk!A9,Trades!$J$8:$J$1999)+Position!$K$26</f>
        <v>-27747.5</v>
      </c>
      <c r="C9" s="180">
        <v>2</v>
      </c>
      <c r="D9" s="180">
        <v>5</v>
      </c>
      <c r="E9" s="212">
        <f t="shared" si="0"/>
        <v>-5750</v>
      </c>
      <c r="F9" s="212">
        <f>SUMIF(Trades!$D$8:$D$1999,SuperbowlRisk!A9,Trades!$J$8:$J$1999)</f>
        <v>-14375</v>
      </c>
      <c r="H9" s="110"/>
      <c r="I9" s="2"/>
      <c r="J9" s="1"/>
      <c r="K9" s="1"/>
      <c r="L9" s="1"/>
      <c r="M9" s="1"/>
      <c r="N9" s="2"/>
      <c r="O9" s="111"/>
      <c r="P9" s="2"/>
      <c r="Q9" s="1"/>
      <c r="R9" s="1"/>
      <c r="S9" s="1"/>
      <c r="T9" s="1"/>
      <c r="U9" s="2"/>
      <c r="V9" s="112"/>
    </row>
    <row r="10" spans="1:22" x14ac:dyDescent="0.2">
      <c r="A10" t="s">
        <v>14</v>
      </c>
      <c r="B10" s="108">
        <f>SUMIF(Trades!$D$8:$D$1999,SuperbowlRisk!A10,Trades!$J$8:$J$1999)+Position!$K$26</f>
        <v>-10432.5</v>
      </c>
      <c r="C10" s="15">
        <v>1</v>
      </c>
      <c r="D10" s="15">
        <v>30</v>
      </c>
      <c r="E10" s="108">
        <f t="shared" si="0"/>
        <v>98</v>
      </c>
      <c r="F10" s="108">
        <f>SUMIF(Trades!$D$8:$D$1999,SuperbowlRisk!A10,Trades!$J$8:$J$1999)</f>
        <v>2940</v>
      </c>
      <c r="H10" s="110"/>
      <c r="I10" s="113"/>
      <c r="J10" s="114"/>
      <c r="K10" s="114"/>
      <c r="L10" s="114"/>
      <c r="M10" s="114"/>
      <c r="N10" s="113"/>
      <c r="O10" s="115"/>
      <c r="P10" s="113"/>
      <c r="Q10" s="114"/>
      <c r="R10" s="114"/>
      <c r="S10" s="114"/>
      <c r="T10" s="114"/>
      <c r="U10" s="113"/>
      <c r="V10" s="112"/>
    </row>
    <row r="11" spans="1:22" x14ac:dyDescent="0.2">
      <c r="A11" s="156" t="s">
        <v>15</v>
      </c>
      <c r="B11" s="212">
        <f>SUMIF(Trades!$D$8:$D$1999,SuperbowlRisk!A11,Trades!$J$8:$J$1999)+Position!$K$26</f>
        <v>-13372.5</v>
      </c>
      <c r="C11" s="180">
        <v>1</v>
      </c>
      <c r="D11" s="180">
        <v>70</v>
      </c>
      <c r="E11" s="212">
        <f t="shared" si="0"/>
        <v>0</v>
      </c>
      <c r="F11" s="212">
        <f>SUMIF(Trades!$D$8:$D$1999,SuperbowlRisk!A11,Trades!$J$8:$J$1999)</f>
        <v>0</v>
      </c>
      <c r="H11" s="110"/>
      <c r="I11" s="2"/>
      <c r="J11" s="1"/>
      <c r="K11" s="1"/>
      <c r="L11" s="1"/>
      <c r="M11" s="1"/>
      <c r="N11" s="2"/>
      <c r="O11" s="111"/>
      <c r="P11" s="2"/>
      <c r="Q11" s="1"/>
      <c r="R11" s="1"/>
      <c r="S11" s="1"/>
      <c r="T11" s="1"/>
      <c r="U11" s="2"/>
      <c r="V11" s="112"/>
    </row>
    <row r="12" spans="1:22" x14ac:dyDescent="0.2">
      <c r="A12" s="156" t="s">
        <v>16</v>
      </c>
      <c r="B12" s="212">
        <f>SUMIF(Trades!$D$8:$D$1999,SuperbowlRisk!A12,Trades!$J$8:$J$1999)+Position!$K$26</f>
        <v>-35747.5</v>
      </c>
      <c r="C12" s="180">
        <v>1</v>
      </c>
      <c r="D12" s="180">
        <v>2000</v>
      </c>
      <c r="E12" s="212">
        <f t="shared" si="0"/>
        <v>-11.1875</v>
      </c>
      <c r="F12" s="212">
        <f>SUMIF(Trades!$D$8:$D$1999,SuperbowlRisk!A12,Trades!$J$8:$J$1999)</f>
        <v>-22375</v>
      </c>
      <c r="H12" s="110"/>
      <c r="I12" s="2"/>
      <c r="J12" s="1"/>
      <c r="K12" s="1"/>
      <c r="L12" s="1"/>
      <c r="M12" s="1"/>
      <c r="N12" s="2"/>
      <c r="O12" s="111"/>
      <c r="P12" s="2"/>
      <c r="Q12" s="1"/>
      <c r="R12" s="1"/>
      <c r="S12" s="1"/>
      <c r="T12" s="1"/>
      <c r="U12" s="2"/>
      <c r="V12" s="112"/>
    </row>
    <row r="13" spans="1:22" x14ac:dyDescent="0.2">
      <c r="A13" s="156" t="s">
        <v>17</v>
      </c>
      <c r="B13" s="212">
        <f>SUMIF(Trades!$D$8:$D$1999,SuperbowlRisk!A13,Trades!$J$8:$J$1999)+Position!$K$26</f>
        <v>-13372.5</v>
      </c>
      <c r="C13" s="180">
        <v>1</v>
      </c>
      <c r="D13" s="180">
        <v>3500</v>
      </c>
      <c r="E13" s="212">
        <f t="shared" si="0"/>
        <v>0</v>
      </c>
      <c r="F13" s="212">
        <f>SUMIF(Trades!$D$8:$D$1999,SuperbowlRisk!A13,Trades!$J$8:$J$1999)</f>
        <v>0</v>
      </c>
      <c r="H13" s="110"/>
      <c r="I13" s="2"/>
      <c r="J13" s="1"/>
      <c r="K13" s="1"/>
      <c r="L13" s="1"/>
      <c r="M13" s="1"/>
      <c r="N13" s="2"/>
      <c r="O13" s="111"/>
      <c r="P13" s="2"/>
      <c r="Q13" s="1"/>
      <c r="R13" s="1"/>
      <c r="S13" s="1"/>
      <c r="T13" s="1"/>
      <c r="U13" s="2"/>
      <c r="V13" s="112"/>
    </row>
    <row r="14" spans="1:22" x14ac:dyDescent="0.2">
      <c r="A14" s="156" t="s">
        <v>19</v>
      </c>
      <c r="B14" s="212">
        <f>SUMIF(Trades!$D$8:$D$1999,SuperbowlRisk!A14,Trades!$J$8:$J$1999)+Position!$K$26</f>
        <v>35002.5</v>
      </c>
      <c r="C14" s="180">
        <v>1</v>
      </c>
      <c r="D14" s="180">
        <v>70</v>
      </c>
      <c r="E14" s="212">
        <f t="shared" si="0"/>
        <v>691.07142857142856</v>
      </c>
      <c r="F14" s="212">
        <f>SUMIF(Trades!$D$8:$D$1999,SuperbowlRisk!A14,Trades!$J$8:$J$1999)</f>
        <v>48375</v>
      </c>
      <c r="H14" s="110"/>
      <c r="I14" s="2"/>
      <c r="J14" s="1"/>
      <c r="K14" s="1"/>
      <c r="L14" s="1"/>
      <c r="M14" s="1"/>
      <c r="N14" s="2"/>
      <c r="O14" s="111"/>
      <c r="P14" s="2"/>
      <c r="Q14" s="1"/>
      <c r="R14" s="1"/>
      <c r="S14" s="1"/>
      <c r="T14" s="1"/>
      <c r="U14" s="2"/>
      <c r="V14" s="112"/>
    </row>
    <row r="15" spans="1:22" x14ac:dyDescent="0.2">
      <c r="A15" s="156" t="s">
        <v>20</v>
      </c>
      <c r="B15" s="212">
        <f>SUMIF(Trades!$D$8:$D$1999,SuperbowlRisk!A15,Trades!$J$8:$J$1999)+Position!$K$26</f>
        <v>-16097.5</v>
      </c>
      <c r="C15" s="180">
        <v>1</v>
      </c>
      <c r="D15" s="180">
        <v>5</v>
      </c>
      <c r="E15" s="212">
        <f t="shared" si="0"/>
        <v>-545</v>
      </c>
      <c r="F15" s="212">
        <f>SUMIF(Trades!$D$8:$D$1999,SuperbowlRisk!A15,Trades!$J$8:$J$1999)</f>
        <v>-2725</v>
      </c>
      <c r="H15" s="110"/>
      <c r="I15" s="2"/>
      <c r="J15" s="1"/>
      <c r="K15" s="1"/>
      <c r="L15" s="1"/>
      <c r="M15" s="1"/>
      <c r="N15" s="2"/>
      <c r="O15" s="111"/>
      <c r="P15" s="2"/>
      <c r="Q15" s="1"/>
      <c r="R15" s="1"/>
      <c r="S15" s="1"/>
      <c r="T15" s="1"/>
      <c r="U15" s="2"/>
      <c r="V15" s="112"/>
    </row>
    <row r="16" spans="1:22" x14ac:dyDescent="0.2">
      <c r="A16" s="156" t="s">
        <v>21</v>
      </c>
      <c r="B16" s="212">
        <f>SUMIF(Trades!$D$8:$D$1999,SuperbowlRisk!A16,Trades!$J$8:$J$1999)+Position!$K$26</f>
        <v>-13247.5</v>
      </c>
      <c r="C16" s="180">
        <v>1</v>
      </c>
      <c r="D16" s="180">
        <v>5</v>
      </c>
      <c r="E16" s="212">
        <f t="shared" si="0"/>
        <v>25</v>
      </c>
      <c r="F16" s="212">
        <f>SUMIF(Trades!$D$8:$D$1999,SuperbowlRisk!A16,Trades!$J$8:$J$1999)</f>
        <v>125</v>
      </c>
      <c r="H16" s="110"/>
      <c r="I16" s="2"/>
      <c r="J16" s="1"/>
      <c r="K16" s="1"/>
      <c r="L16" s="1"/>
      <c r="M16" s="1"/>
      <c r="N16" s="2"/>
      <c r="O16" s="111"/>
      <c r="P16" s="2"/>
      <c r="Q16" s="1"/>
      <c r="R16" s="1"/>
      <c r="S16" s="1"/>
      <c r="T16" s="1"/>
      <c r="U16" s="2"/>
      <c r="V16" s="112"/>
    </row>
    <row r="17" spans="1:22" x14ac:dyDescent="0.2">
      <c r="A17" s="156" t="s">
        <v>43</v>
      </c>
      <c r="B17" s="212">
        <f>SUMIF(Trades!$D$8:$D$1999,SuperbowlRisk!A17,Trades!$J$8:$J$1999)+Position!$K$26</f>
        <v>46327.5</v>
      </c>
      <c r="C17" s="180">
        <v>1</v>
      </c>
      <c r="D17" s="180">
        <v>40</v>
      </c>
      <c r="E17" s="212">
        <f t="shared" si="0"/>
        <v>1492.5</v>
      </c>
      <c r="F17" s="212">
        <f>SUMIF(Trades!$D$8:$D$1999,SuperbowlRisk!A17,Trades!$J$8:$J$1999)</f>
        <v>59700</v>
      </c>
      <c r="H17" s="110"/>
      <c r="I17" s="2"/>
      <c r="J17" s="1"/>
      <c r="K17" s="1"/>
      <c r="L17" s="1"/>
      <c r="M17" s="1"/>
      <c r="N17" s="2"/>
      <c r="O17" s="111"/>
      <c r="P17" s="2"/>
      <c r="Q17" s="1"/>
      <c r="R17" s="1"/>
      <c r="S17" s="1"/>
      <c r="T17" s="1"/>
      <c r="U17" s="2"/>
      <c r="V17" s="112"/>
    </row>
    <row r="18" spans="1:22" x14ac:dyDescent="0.2">
      <c r="A18" s="156" t="s">
        <v>44</v>
      </c>
      <c r="B18" s="212">
        <f>SUMIF(Trades!$D$8:$D$1999,SuperbowlRisk!A18,Trades!$J$8:$J$1999)+Position!$K$26</f>
        <v>135277.5</v>
      </c>
      <c r="C18" s="180">
        <v>1</v>
      </c>
      <c r="D18" s="180">
        <v>3000</v>
      </c>
      <c r="E18" s="212">
        <f t="shared" si="0"/>
        <v>49.55</v>
      </c>
      <c r="F18" s="212">
        <f>SUMIF(Trades!$D$8:$D$1999,SuperbowlRisk!A18,Trades!$J$8:$J$1999)</f>
        <v>148650</v>
      </c>
      <c r="H18" s="110"/>
      <c r="I18" s="2"/>
      <c r="J18" s="1"/>
      <c r="K18" s="1"/>
      <c r="L18" s="1"/>
      <c r="M18" s="1"/>
      <c r="N18" s="2"/>
      <c r="O18" s="111"/>
      <c r="P18" s="2"/>
      <c r="Q18" s="1"/>
      <c r="R18" s="1"/>
      <c r="S18" s="1"/>
      <c r="T18" s="1"/>
      <c r="U18" s="2"/>
      <c r="V18" s="112"/>
    </row>
    <row r="19" spans="1:22" x14ac:dyDescent="0.2">
      <c r="A19" s="156" t="s">
        <v>23</v>
      </c>
      <c r="B19" s="212">
        <f>SUMIF(Trades!$D$8:$D$1999,SuperbowlRisk!A19,Trades!$J$8:$J$1999)+Position!$K$26</f>
        <v>-13372.5</v>
      </c>
      <c r="C19" s="180">
        <v>1</v>
      </c>
      <c r="D19" s="180">
        <v>8</v>
      </c>
      <c r="E19" s="212">
        <f t="shared" si="0"/>
        <v>0</v>
      </c>
      <c r="F19" s="212">
        <f>SUMIF(Trades!$D$8:$D$1999,SuperbowlRisk!A19,Trades!$J$8:$J$1999)</f>
        <v>0</v>
      </c>
      <c r="H19" s="110"/>
      <c r="I19" s="2"/>
      <c r="J19" s="1"/>
      <c r="K19" s="1"/>
      <c r="L19" s="1"/>
      <c r="M19" s="1"/>
      <c r="N19" s="2"/>
      <c r="O19" s="111"/>
      <c r="P19" s="2"/>
      <c r="Q19" s="1"/>
      <c r="R19" s="1"/>
      <c r="S19" s="1"/>
      <c r="T19" s="1"/>
      <c r="U19" s="2"/>
      <c r="V19" s="112"/>
    </row>
    <row r="20" spans="1:22" x14ac:dyDescent="0.2">
      <c r="A20" s="156" t="s">
        <v>24</v>
      </c>
      <c r="B20" s="212">
        <f>SUMIF(Trades!$D$8:$D$1999,SuperbowlRisk!A20,Trades!$J$8:$J$1999)+Position!$K$26</f>
        <v>-13372.5</v>
      </c>
      <c r="C20" s="180">
        <v>1</v>
      </c>
      <c r="D20" s="180">
        <v>150</v>
      </c>
      <c r="E20" s="212">
        <f t="shared" si="0"/>
        <v>0</v>
      </c>
      <c r="F20" s="212">
        <f>SUMIF(Trades!$D$8:$D$1999,SuperbowlRisk!A20,Trades!$J$8:$J$1999)</f>
        <v>0</v>
      </c>
      <c r="H20" s="110"/>
      <c r="I20" s="2"/>
      <c r="J20" s="1"/>
      <c r="K20" s="1"/>
      <c r="L20" s="1"/>
      <c r="M20" s="1"/>
      <c r="N20" s="2"/>
      <c r="O20" s="111"/>
      <c r="P20" s="2"/>
      <c r="Q20" s="1"/>
      <c r="R20" s="1"/>
      <c r="S20" s="1"/>
      <c r="T20" s="1"/>
      <c r="U20" s="2"/>
      <c r="V20" s="112"/>
    </row>
    <row r="21" spans="1:22" x14ac:dyDescent="0.2">
      <c r="A21" s="156" t="s">
        <v>50</v>
      </c>
      <c r="B21" s="212">
        <f>SUMIF(Trades!$D$8:$D$1999,SuperbowlRisk!A21,Trades!$J$8:$J$1999)+Position!$K$26</f>
        <v>68527.5</v>
      </c>
      <c r="C21" s="180">
        <v>1</v>
      </c>
      <c r="D21" s="180">
        <v>50</v>
      </c>
      <c r="E21" s="212">
        <f t="shared" si="0"/>
        <v>1638</v>
      </c>
      <c r="F21" s="212">
        <f>SUMIF(Trades!$D$8:$D$1999,SuperbowlRisk!A21,Trades!$J$8:$J$1999)</f>
        <v>81900</v>
      </c>
      <c r="H21" s="110"/>
      <c r="I21" s="112"/>
      <c r="J21" s="116"/>
      <c r="K21" s="116"/>
      <c r="L21" s="116"/>
      <c r="M21" s="116"/>
      <c r="N21" s="112"/>
      <c r="O21" s="110"/>
      <c r="P21" s="112"/>
      <c r="Q21" s="116"/>
      <c r="R21" s="116"/>
      <c r="S21" s="116"/>
      <c r="T21" s="116"/>
      <c r="U21" s="112"/>
      <c r="V21" s="112"/>
    </row>
    <row r="22" spans="1:22" x14ac:dyDescent="0.2">
      <c r="A22" s="156" t="s">
        <v>25</v>
      </c>
      <c r="B22" s="212">
        <f>SUMIF(Trades!$D$8:$D$1999,SuperbowlRisk!A22,Trades!$J$8:$J$1999)+Position!$K$26</f>
        <v>-13372.5</v>
      </c>
      <c r="C22" s="180">
        <v>1</v>
      </c>
      <c r="D22" s="180">
        <v>5</v>
      </c>
      <c r="E22" s="212">
        <f t="shared" si="0"/>
        <v>0</v>
      </c>
      <c r="F22" s="212">
        <f>SUMIF(Trades!$D$8:$D$1999,SuperbowlRisk!A22,Trades!$J$8:$J$1999)</f>
        <v>0</v>
      </c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</row>
    <row r="23" spans="1:22" x14ac:dyDescent="0.2">
      <c r="A23" s="156" t="s">
        <v>26</v>
      </c>
      <c r="B23" s="212">
        <f>SUMIF(Trades!$D$8:$D$1999,SuperbowlRisk!A23,Trades!$J$8:$J$1999)+Position!$K$26</f>
        <v>31015</v>
      </c>
      <c r="C23" s="180">
        <v>1</v>
      </c>
      <c r="D23" s="180">
        <v>5000</v>
      </c>
      <c r="E23" s="212">
        <f t="shared" si="0"/>
        <v>8.8775000000000013</v>
      </c>
      <c r="F23" s="212">
        <f>SUMIF(Trades!$D$8:$D$1999,SuperbowlRisk!A23,Trades!$J$8:$J$1999)</f>
        <v>44387.5</v>
      </c>
    </row>
    <row r="24" spans="1:22" x14ac:dyDescent="0.2">
      <c r="A24" s="156" t="s">
        <v>28</v>
      </c>
      <c r="B24" s="212">
        <f>SUMIF(Trades!$D$8:$D$1999,SuperbowlRisk!A24,Trades!$J$8:$J$1999)+Position!$K$26</f>
        <v>23240</v>
      </c>
      <c r="C24" s="180">
        <v>1</v>
      </c>
      <c r="D24" s="180">
        <v>4</v>
      </c>
      <c r="E24" s="212">
        <f t="shared" si="0"/>
        <v>9153.125</v>
      </c>
      <c r="F24" s="212">
        <f>SUMIF(Trades!$D$8:$D$1999,SuperbowlRisk!A24,Trades!$J$8:$J$1999)</f>
        <v>36612.5</v>
      </c>
    </row>
    <row r="25" spans="1:22" x14ac:dyDescent="0.2">
      <c r="A25" s="156" t="s">
        <v>49</v>
      </c>
      <c r="B25" s="212">
        <f>SUMIF(Trades!$D$8:$D$1999,SuperbowlRisk!A25,Trades!$J$8:$J$1999)+Position!$K$26</f>
        <v>-13372.5</v>
      </c>
      <c r="C25" s="180">
        <v>1</v>
      </c>
      <c r="D25" s="180">
        <v>25</v>
      </c>
      <c r="E25" s="212">
        <f t="shared" si="0"/>
        <v>0</v>
      </c>
      <c r="F25" s="212">
        <f>SUMIF(Trades!$D$8:$D$1999,SuperbowlRisk!A25,Trades!$J$8:$J$1999)</f>
        <v>0</v>
      </c>
    </row>
    <row r="26" spans="1:22" x14ac:dyDescent="0.2">
      <c r="A26" s="156" t="s">
        <v>48</v>
      </c>
      <c r="B26" s="212">
        <f>SUMIF(Trades!$D$8:$D$1999,SuperbowlRisk!A26,Trades!$J$8:$J$1999)+Position!$K$26</f>
        <v>-18397.5</v>
      </c>
      <c r="C26" s="180">
        <v>1</v>
      </c>
      <c r="D26" s="180">
        <v>25</v>
      </c>
      <c r="E26" s="212">
        <f t="shared" si="0"/>
        <v>-201</v>
      </c>
      <c r="F26" s="212">
        <f>SUMIF(Trades!$D$8:$D$1999,SuperbowlRisk!A26,Trades!$J$8:$J$1999)</f>
        <v>-5025</v>
      </c>
    </row>
    <row r="27" spans="1:22" x14ac:dyDescent="0.2">
      <c r="A27" s="156" t="s">
        <v>29</v>
      </c>
      <c r="B27" s="212">
        <f>SUMIF(Trades!$D$8:$D$1999,SuperbowlRisk!A27,Trades!$J$8:$J$1999)+Position!$K$26</f>
        <v>45827.5</v>
      </c>
      <c r="C27" s="180">
        <v>1</v>
      </c>
      <c r="D27" s="180">
        <v>25</v>
      </c>
      <c r="E27" s="212">
        <f t="shared" si="0"/>
        <v>2368</v>
      </c>
      <c r="F27" s="212">
        <f>SUMIF(Trades!$D$8:$D$1999,SuperbowlRisk!A27,Trades!$J$8:$J$1999)</f>
        <v>59200</v>
      </c>
    </row>
    <row r="28" spans="1:22" x14ac:dyDescent="0.2">
      <c r="A28" s="156" t="s">
        <v>30</v>
      </c>
      <c r="B28" s="212">
        <f>SUMIF(Trades!$D$8:$D$1999,SuperbowlRisk!A28,Trades!$J$8:$J$1999)+Position!$K$26</f>
        <v>-13372.5</v>
      </c>
      <c r="C28" s="180">
        <v>1</v>
      </c>
      <c r="D28" s="180">
        <v>1000</v>
      </c>
      <c r="E28" s="212">
        <f t="shared" si="0"/>
        <v>0</v>
      </c>
      <c r="F28" s="212">
        <f>SUMIF(Trades!$D$8:$D$1999,SuperbowlRisk!A28,Trades!$J$8:$J$1999)</f>
        <v>0</v>
      </c>
    </row>
    <row r="29" spans="1:22" x14ac:dyDescent="0.2">
      <c r="A29" s="156" t="s">
        <v>32</v>
      </c>
      <c r="B29" s="212">
        <f>SUMIF(Trades!$D$8:$D$1999,SuperbowlRisk!A29,Trades!$J$8:$J$1999)+Position!$K$26</f>
        <v>-13372.5</v>
      </c>
      <c r="C29" s="180">
        <v>1</v>
      </c>
      <c r="D29" s="180">
        <v>5000</v>
      </c>
      <c r="E29" s="212">
        <f t="shared" si="0"/>
        <v>0</v>
      </c>
      <c r="F29" s="212">
        <f>SUMIF(Trades!$D$8:$D$1999,SuperbowlRisk!A29,Trades!$J$8:$J$1999)</f>
        <v>0</v>
      </c>
    </row>
    <row r="30" spans="1:22" x14ac:dyDescent="0.2">
      <c r="A30" s="156" t="s">
        <v>47</v>
      </c>
      <c r="B30" s="212">
        <f>SUMIF(Trades!$D$8:$D$1999,SuperbowlRisk!A30,Trades!$J$8:$J$1999)+Position!$K$26</f>
        <v>-13372.5</v>
      </c>
      <c r="C30" s="180">
        <v>1</v>
      </c>
      <c r="D30" s="180">
        <v>900</v>
      </c>
      <c r="E30" s="212">
        <f t="shared" si="0"/>
        <v>0</v>
      </c>
      <c r="F30" s="212">
        <f>SUMIF(Trades!$D$8:$D$1999,SuperbowlRisk!A30,Trades!$J$8:$J$1999)</f>
        <v>0</v>
      </c>
    </row>
    <row r="31" spans="1:22" x14ac:dyDescent="0.2">
      <c r="A31" s="156" t="s">
        <v>46</v>
      </c>
      <c r="B31" s="212">
        <f>SUMIF(Trades!$D$8:$D$1999,SuperbowlRisk!A31,Trades!$J$8:$J$1999)+Position!$K$26</f>
        <v>-6147.5</v>
      </c>
      <c r="C31" s="180">
        <v>1</v>
      </c>
      <c r="D31" s="180">
        <v>350</v>
      </c>
      <c r="E31" s="212">
        <f t="shared" si="0"/>
        <v>20.642857142857142</v>
      </c>
      <c r="F31" s="212">
        <f>SUMIF(Trades!$D$8:$D$1999,SuperbowlRisk!A31,Trades!$J$8:$J$1999)</f>
        <v>7225</v>
      </c>
    </row>
    <row r="32" spans="1:22" x14ac:dyDescent="0.2">
      <c r="A32" s="156" t="s">
        <v>33</v>
      </c>
      <c r="B32" s="212">
        <f>SUMIF(Trades!$D$8:$D$1999,SuperbowlRisk!A32,Trades!$J$8:$J$1999)+Position!$K$26</f>
        <v>16377.5</v>
      </c>
      <c r="C32" s="180">
        <v>1</v>
      </c>
      <c r="D32" s="180">
        <v>900</v>
      </c>
      <c r="E32" s="212">
        <f t="shared" si="0"/>
        <v>33.055555555555557</v>
      </c>
      <c r="F32" s="212">
        <f>SUMIF(Trades!$D$8:$D$1999,SuperbowlRisk!A32,Trades!$J$8:$J$1999)</f>
        <v>29750</v>
      </c>
    </row>
    <row r="33" spans="1:6" x14ac:dyDescent="0.2">
      <c r="A33" s="156" t="s">
        <v>45</v>
      </c>
      <c r="B33" s="212">
        <f>SUMIF(Trades!$D$8:$D$1999,SuperbowlRisk!A33,Trades!$J$8:$J$1999)+Position!$K$26</f>
        <v>29602.5</v>
      </c>
      <c r="C33" s="180">
        <v>1</v>
      </c>
      <c r="D33" s="180">
        <v>3</v>
      </c>
      <c r="E33" s="212">
        <f t="shared" si="0"/>
        <v>14325</v>
      </c>
      <c r="F33" s="212">
        <f>SUMIF(Trades!$D$8:$D$1999,SuperbowlRisk!A33,Trades!$J$8:$J$1999)</f>
        <v>42975</v>
      </c>
    </row>
  </sheetData>
  <mergeCells count="2">
    <mergeCell ref="C2:D2"/>
    <mergeCell ref="C3:D3"/>
  </mergeCells>
  <phoneticPr fontId="0" type="noConversion"/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0"/>
  <sheetViews>
    <sheetView topLeftCell="A59" zoomScale="75" workbookViewId="0">
      <selection activeCell="C85" sqref="C85"/>
    </sheetView>
  </sheetViews>
  <sheetFormatPr defaultRowHeight="12.75" x14ac:dyDescent="0.2"/>
  <cols>
    <col min="1" max="1" width="8.7109375" customWidth="1"/>
    <col min="2" max="2" width="11.5703125" bestFit="1" customWidth="1"/>
    <col min="3" max="3" width="9" bestFit="1" customWidth="1"/>
    <col min="4" max="4" width="8.5703125" bestFit="1" customWidth="1"/>
    <col min="5" max="5" width="2.28515625" customWidth="1"/>
    <col min="6" max="6" width="8.85546875" customWidth="1"/>
    <col min="7" max="7" width="8" customWidth="1"/>
    <col min="8" max="8" width="8.140625" customWidth="1"/>
    <col min="9" max="9" width="8.7109375" customWidth="1"/>
    <col min="10" max="10" width="6" customWidth="1"/>
    <col min="11" max="11" width="8.140625" customWidth="1"/>
    <col min="12" max="12" width="7.7109375" customWidth="1"/>
    <col min="13" max="13" width="8.7109375" customWidth="1"/>
  </cols>
  <sheetData>
    <row r="1" spans="1:16" x14ac:dyDescent="0.2">
      <c r="A1" s="156"/>
      <c r="B1" s="112"/>
      <c r="C1" s="125"/>
      <c r="D1" s="116"/>
      <c r="E1" s="112"/>
      <c r="F1" s="116"/>
      <c r="G1" s="116"/>
      <c r="H1" s="116"/>
      <c r="I1" s="112"/>
      <c r="J1" s="116"/>
      <c r="K1" s="116"/>
      <c r="L1" s="116"/>
      <c r="M1" s="116"/>
    </row>
    <row r="2" spans="1:16" ht="20.25" x14ac:dyDescent="0.3">
      <c r="A2" s="213"/>
      <c r="B2" s="126"/>
      <c r="C2" s="127"/>
      <c r="D2" s="128"/>
      <c r="E2" s="129"/>
    </row>
    <row r="3" spans="1:16" ht="33.75" x14ac:dyDescent="0.5">
      <c r="B3" s="118"/>
      <c r="C3" s="131"/>
      <c r="D3" s="131"/>
      <c r="E3" s="112"/>
      <c r="F3" s="121"/>
      <c r="G3" s="122" t="s">
        <v>54</v>
      </c>
      <c r="H3" s="123"/>
      <c r="I3" s="123"/>
      <c r="J3" s="124"/>
      <c r="K3" s="122" t="s">
        <v>53</v>
      </c>
      <c r="L3" s="123"/>
      <c r="M3" s="121"/>
      <c r="P3" s="156"/>
    </row>
    <row r="4" spans="1:16" ht="20.25" x14ac:dyDescent="0.3">
      <c r="B4" s="119" t="s">
        <v>60</v>
      </c>
      <c r="C4" s="112" t="s">
        <v>39</v>
      </c>
      <c r="D4" s="112"/>
      <c r="E4" s="112"/>
      <c r="F4" s="130" t="s">
        <v>45</v>
      </c>
      <c r="G4" s="214" t="s">
        <v>28</v>
      </c>
      <c r="H4" s="214" t="s">
        <v>48</v>
      </c>
      <c r="I4" s="214" t="s">
        <v>25</v>
      </c>
      <c r="J4" s="214" t="s">
        <v>11</v>
      </c>
      <c r="K4" s="214" t="s">
        <v>14</v>
      </c>
      <c r="L4" s="214" t="s">
        <v>13</v>
      </c>
      <c r="M4" s="214" t="s">
        <v>10</v>
      </c>
    </row>
    <row r="5" spans="1:16" ht="15" x14ac:dyDescent="0.2">
      <c r="B5" s="119" t="s">
        <v>40</v>
      </c>
      <c r="C5" s="117"/>
      <c r="D5" s="112"/>
      <c r="E5" s="112"/>
      <c r="F5" s="116"/>
      <c r="G5" s="215"/>
      <c r="H5" s="215"/>
      <c r="I5" s="215"/>
      <c r="J5" s="215"/>
      <c r="K5" s="215"/>
      <c r="L5" s="215"/>
      <c r="M5" s="215"/>
      <c r="O5" s="156"/>
    </row>
    <row r="6" spans="1:16" ht="15" x14ac:dyDescent="0.2">
      <c r="B6" s="119"/>
      <c r="C6" s="112" t="s">
        <v>2</v>
      </c>
      <c r="D6" s="116" t="s">
        <v>57</v>
      </c>
      <c r="E6" s="112"/>
      <c r="F6" s="116"/>
      <c r="G6" s="215"/>
      <c r="H6" s="215"/>
      <c r="I6" s="215"/>
      <c r="J6" s="215"/>
      <c r="K6" s="215"/>
      <c r="L6" s="215"/>
      <c r="M6" s="215"/>
    </row>
    <row r="7" spans="1:16" ht="15" x14ac:dyDescent="0.2">
      <c r="B7" s="132" t="s">
        <v>128</v>
      </c>
      <c r="C7" s="138">
        <f>SUMIF(Trades!$E$9:$E$1498,Exposure!$B7,Trades!$G$9:$G$1498)</f>
        <v>-49.999999999999986</v>
      </c>
      <c r="D7" s="139">
        <f>-SUMIF(Trades!$E$9:$E$1498,Exposure!$B7,Trades!$I$9:$I$1498)</f>
        <v>-250</v>
      </c>
      <c r="E7" s="133"/>
      <c r="F7" s="147">
        <f>SUMIF(Trades!$H$9:$H$1498,Exposure!F$4&amp;Exposure!$B7,Trades!$B$9:$B$1498)</f>
        <v>0</v>
      </c>
      <c r="G7" s="216">
        <f>SUMIF(Trades!$H$9:$H$1498,Exposure!G$4&amp;Exposure!$B7,Trades!$B$9:$B$1498)</f>
        <v>0</v>
      </c>
      <c r="H7" s="216">
        <f>SUMIF(Trades!$H$9:$H$1498,Exposure!H$4&amp;Exposure!$B7,Trades!$B$9:$B$1498)</f>
        <v>0</v>
      </c>
      <c r="I7" s="216">
        <f>SUMIF(Trades!$H$9:$H$1498,Exposure!I$4&amp;Exposure!$B7,Trades!$B$9:$B$1498)</f>
        <v>0</v>
      </c>
      <c r="J7" s="216">
        <f>SUMIF(Trades!$H$9:$H$1498,Exposure!J$4&amp;Exposure!$B7,Trades!$B$9:$B$1498)</f>
        <v>0</v>
      </c>
      <c r="K7" s="216">
        <f>SUMIF(Trades!$H$9:$H$1498,Exposure!K$4&amp;Exposure!$B7,Trades!$B$9:$B$1498)</f>
        <v>0</v>
      </c>
      <c r="L7" s="216">
        <f>SUMIF(Trades!$H$9:$H$1498,Exposure!L$4&amp;Exposure!$B7,Trades!$B$9:$B$1498)</f>
        <v>0</v>
      </c>
      <c r="M7" s="217">
        <f>SUMIF(Trades!$H$9:$H$1498,Exposure!M$4&amp;Exposure!$B7,Trades!$B$9:$B$1498)</f>
        <v>0</v>
      </c>
    </row>
    <row r="8" spans="1:16" ht="15" x14ac:dyDescent="0.2">
      <c r="B8" s="134"/>
      <c r="C8" s="140"/>
      <c r="D8" s="141"/>
      <c r="E8" s="112"/>
      <c r="F8" s="148"/>
      <c r="G8" s="215"/>
      <c r="H8" s="215"/>
      <c r="I8" s="215"/>
      <c r="J8" s="215"/>
      <c r="K8" s="215"/>
      <c r="L8" s="215"/>
      <c r="M8" s="218"/>
    </row>
    <row r="9" spans="1:16" ht="15" x14ac:dyDescent="0.2">
      <c r="B9" s="132" t="s">
        <v>137</v>
      </c>
      <c r="C9" s="138">
        <f>SUMIF(Trades!$E$9:$E$1498,Exposure!$B9,Trades!$G$9:$G$1498)</f>
        <v>0</v>
      </c>
      <c r="D9" s="139">
        <f>-SUMIF(Trades!$E$9:$E$1498,Exposure!$B9,Trades!$I$9:$I$1498)</f>
        <v>0</v>
      </c>
      <c r="E9" s="133"/>
      <c r="F9" s="147">
        <f>SUMIF(Trades!$H$9:$H$1498,Exposure!F$4&amp;Exposure!$B9,Trades!$B$9:$B$1498)</f>
        <v>0</v>
      </c>
      <c r="G9" s="216">
        <f>SUMIF(Trades!$H$9:$H$1498,Exposure!G$4&amp;Exposure!$B9,Trades!$B$9:$B$1498)</f>
        <v>0</v>
      </c>
      <c r="H9" s="216">
        <f>SUMIF(Trades!$H$9:$H$1498,Exposure!H$4&amp;Exposure!$B9,Trades!$B$9:$B$1498)</f>
        <v>0</v>
      </c>
      <c r="I9" s="216">
        <f>SUMIF(Trades!$H$9:$H$1498,Exposure!I$4&amp;Exposure!$B9,Trades!$B$9:$B$1498)</f>
        <v>0</v>
      </c>
      <c r="J9" s="216">
        <f>SUMIF(Trades!$H$9:$H$1498,Exposure!J$4&amp;Exposure!$B9,Trades!$B$9:$B$1498)</f>
        <v>0</v>
      </c>
      <c r="K9" s="216">
        <f>SUMIF(Trades!$H$9:$H$1498,Exposure!K$4&amp;Exposure!$B9,Trades!$B$9:$B$1498)</f>
        <v>0</v>
      </c>
      <c r="L9" s="216">
        <f>SUMIF(Trades!$H$9:$H$1498,Exposure!L$4&amp;Exposure!$B9,Trades!$B$9:$B$1498)</f>
        <v>0</v>
      </c>
      <c r="M9" s="217">
        <f>SUMIF(Trades!$H$9:$H$1498,Exposure!M$4&amp;Exposure!$B9,Trades!$B$9:$B$1498)</f>
        <v>0</v>
      </c>
    </row>
    <row r="10" spans="1:16" ht="15" x14ac:dyDescent="0.2">
      <c r="B10" s="136"/>
      <c r="C10" s="145"/>
      <c r="D10" s="146"/>
      <c r="E10" s="137"/>
      <c r="F10" s="149"/>
      <c r="G10" s="219"/>
      <c r="H10" s="219"/>
      <c r="I10" s="219"/>
      <c r="J10" s="219"/>
      <c r="K10" s="219"/>
      <c r="L10" s="219"/>
      <c r="M10" s="220"/>
    </row>
    <row r="11" spans="1:16" ht="15" x14ac:dyDescent="0.2">
      <c r="B11" s="134" t="s">
        <v>114</v>
      </c>
      <c r="C11" s="142">
        <f>SUMIF(Trades!$E$9:$E$1498,Exposure!$B11,Trades!$G$9:$G$1498)</f>
        <v>0</v>
      </c>
      <c r="D11" s="141">
        <f>-SUMIF(Trades!$E$9:$E$1498,Exposure!$B11,Trades!$I$9:$I$1498)</f>
        <v>0</v>
      </c>
      <c r="E11" s="112"/>
      <c r="F11" s="148">
        <f>SUMIF(Trades!$H$9:$H$1498,Exposure!F$4&amp;Exposure!$B11,Trades!$B$9:$B$1498)</f>
        <v>0</v>
      </c>
      <c r="G11" s="215">
        <f>SUMIF(Trades!$H$9:$H$1498,Exposure!G$4&amp;Exposure!$B11,Trades!$B$9:$B$1498)</f>
        <v>0</v>
      </c>
      <c r="H11" s="215">
        <f>SUMIF(Trades!$H$9:$H$1498,Exposure!H$4&amp;Exposure!$B11,Trades!$B$9:$B$1498)</f>
        <v>0</v>
      </c>
      <c r="I11" s="215">
        <f>SUMIF(Trades!$H$9:$H$1498,Exposure!I$4&amp;Exposure!$B11,Trades!$B$9:$B$1498)</f>
        <v>0</v>
      </c>
      <c r="J11" s="215">
        <f>SUMIF(Trades!$H$9:$H$1498,Exposure!J$4&amp;Exposure!$B11,Trades!$B$9:$B$1498)</f>
        <v>0</v>
      </c>
      <c r="K11" s="215">
        <f>SUMIF(Trades!$H$9:$H$1498,Exposure!K$4&amp;Exposure!$B11,Trades!$B$9:$B$1498)</f>
        <v>0</v>
      </c>
      <c r="L11" s="215">
        <f>SUMIF(Trades!$H$9:$H$1498,Exposure!L$4&amp;Exposure!$B11,Trades!$B$9:$B$1498)</f>
        <v>0</v>
      </c>
      <c r="M11" s="218">
        <f>SUMIF(Trades!$H$9:$H$1498,Exposure!M$4&amp;Exposure!$B11,Trades!$B$9:$B$1498)</f>
        <v>0</v>
      </c>
    </row>
    <row r="12" spans="1:16" ht="15" x14ac:dyDescent="0.2">
      <c r="B12" s="134"/>
      <c r="C12" s="142"/>
      <c r="D12" s="141"/>
      <c r="E12" s="112"/>
      <c r="F12" s="148"/>
      <c r="G12" s="215"/>
      <c r="H12" s="215"/>
      <c r="I12" s="215"/>
      <c r="J12" s="215"/>
      <c r="K12" s="215"/>
      <c r="L12" s="215"/>
      <c r="M12" s="218"/>
    </row>
    <row r="13" spans="1:16" ht="15" x14ac:dyDescent="0.2">
      <c r="B13" s="132" t="s">
        <v>127</v>
      </c>
      <c r="C13" s="138">
        <f>SUMIF(Trades!$E$9:$E$1498,Exposure!$B13,Trades!$G$9:$G$1498)</f>
        <v>0</v>
      </c>
      <c r="D13" s="139">
        <f>-SUMIF(Trades!$E$9:$E$1498,Exposure!$B13,Trades!$I$9:$I$1498)</f>
        <v>0</v>
      </c>
      <c r="E13" s="133"/>
      <c r="F13" s="147">
        <f>SUMIF(Trades!$H$9:$H$1498,Exposure!F$4&amp;Exposure!$B13,Trades!$B$9:$B$1498)</f>
        <v>0</v>
      </c>
      <c r="G13" s="216">
        <f>SUMIF(Trades!$H$9:$H$1498,Exposure!G$4&amp;Exposure!$B13,Trades!$B$9:$B$1498)</f>
        <v>0</v>
      </c>
      <c r="H13" s="216">
        <f>SUMIF(Trades!$H$9:$H$1498,Exposure!H$4&amp;Exposure!$B13,Trades!$B$9:$B$1498)</f>
        <v>0</v>
      </c>
      <c r="I13" s="216">
        <f>SUMIF(Trades!$H$9:$H$1498,Exposure!I$4&amp;Exposure!$B13,Trades!$B$9:$B$1498)</f>
        <v>0</v>
      </c>
      <c r="J13" s="216">
        <f>SUMIF(Trades!$H$9:$H$1498,Exposure!J$4&amp;Exposure!$B13,Trades!$B$9:$B$1498)</f>
        <v>0</v>
      </c>
      <c r="K13" s="216">
        <f>SUMIF(Trades!$H$9:$H$1498,Exposure!K$4&amp;Exposure!$B13,Trades!$B$9:$B$1498)</f>
        <v>0</v>
      </c>
      <c r="L13" s="216">
        <f>SUMIF(Trades!$H$9:$H$1498,Exposure!L$4&amp;Exposure!$B13,Trades!$B$9:$B$1498)</f>
        <v>0</v>
      </c>
      <c r="M13" s="217">
        <f>SUMIF(Trades!$H$9:$H$1498,Exposure!M$4&amp;Exposure!$B13,Trades!$B$9:$B$1498)</f>
        <v>0</v>
      </c>
    </row>
    <row r="14" spans="1:16" ht="15" x14ac:dyDescent="0.2">
      <c r="B14" s="136"/>
      <c r="C14" s="145"/>
      <c r="D14" s="146"/>
      <c r="E14" s="137"/>
      <c r="F14" s="149"/>
      <c r="G14" s="219"/>
      <c r="H14" s="219"/>
      <c r="I14" s="219"/>
      <c r="J14" s="219"/>
      <c r="K14" s="219"/>
      <c r="L14" s="219"/>
      <c r="M14" s="220"/>
    </row>
    <row r="15" spans="1:16" ht="15" x14ac:dyDescent="0.2">
      <c r="B15" s="134" t="s">
        <v>93</v>
      </c>
      <c r="C15" s="142">
        <f>SUMIF(Trades!$E$9:$E$1498,Exposure!$B15,Trades!$G$9:$G$1498)</f>
        <v>0</v>
      </c>
      <c r="D15" s="141">
        <f>-SUMIF(Trades!$E$9:$E$1498,Exposure!$B15,Trades!$I$9:$I$1498)</f>
        <v>0</v>
      </c>
      <c r="E15" s="112"/>
      <c r="F15" s="148">
        <f>SUMIF(Trades!$H$9:$H$1498,Exposure!F$4&amp;Exposure!$B15,Trades!$B$9:$B$1498)</f>
        <v>0</v>
      </c>
      <c r="G15" s="215">
        <f>SUMIF(Trades!$H$9:$H$1498,Exposure!G$4&amp;Exposure!$B15,Trades!$B$9:$B$1498)</f>
        <v>0</v>
      </c>
      <c r="H15" s="215">
        <f>SUMIF(Trades!$H$9:$H$1498,Exposure!H$4&amp;Exposure!$B15,Trades!$B$9:$B$1498)</f>
        <v>0</v>
      </c>
      <c r="I15" s="215">
        <f>SUMIF(Trades!$H$9:$H$1498,Exposure!I$4&amp;Exposure!$B15,Trades!$B$9:$B$1498)</f>
        <v>0</v>
      </c>
      <c r="J15" s="215">
        <f>SUMIF(Trades!$H$9:$H$1498,Exposure!J$4&amp;Exposure!$B15,Trades!$B$9:$B$1498)</f>
        <v>0</v>
      </c>
      <c r="K15" s="215">
        <f>SUMIF(Trades!$H$9:$H$1498,Exposure!K$4&amp;Exposure!$B15,Trades!$B$9:$B$1498)</f>
        <v>0</v>
      </c>
      <c r="L15" s="215">
        <f>SUMIF(Trades!$H$9:$H$1498,Exposure!L$4&amp;Exposure!$B15,Trades!$B$9:$B$1498)</f>
        <v>0</v>
      </c>
      <c r="M15" s="218">
        <f>SUMIF(Trades!$H$9:$H$1498,Exposure!M$4&amp;Exposure!$B15,Trades!$B$9:$B$1498)</f>
        <v>0</v>
      </c>
    </row>
    <row r="16" spans="1:16" ht="15" x14ac:dyDescent="0.2">
      <c r="B16" s="134"/>
      <c r="C16" s="142"/>
      <c r="D16" s="141"/>
      <c r="E16" s="112"/>
      <c r="F16" s="148"/>
      <c r="G16" s="215"/>
      <c r="H16" s="215"/>
      <c r="I16" s="215"/>
      <c r="J16" s="215"/>
      <c r="K16" s="215"/>
      <c r="L16" s="215"/>
      <c r="M16" s="218"/>
    </row>
    <row r="17" spans="2:13" ht="15" x14ac:dyDescent="0.2">
      <c r="B17" s="132" t="s">
        <v>126</v>
      </c>
      <c r="C17" s="138">
        <f>SUMIF(Trades!$E$9:$E$1498,Exposure!$B17,Trades!$G$9:$G$1498)</f>
        <v>0</v>
      </c>
      <c r="D17" s="139">
        <f>-SUMIF(Trades!$E$9:$E$1498,Exposure!$B17,Trades!$I$9:$I$1498)</f>
        <v>0</v>
      </c>
      <c r="E17" s="133"/>
      <c r="F17" s="147">
        <f>SUMIF(Trades!$H$9:$H$1498,Exposure!F$4&amp;Exposure!$B17,Trades!$B$9:$B$1498)</f>
        <v>0</v>
      </c>
      <c r="G17" s="216">
        <f>SUMIF(Trades!$H$9:$H$1498,Exposure!G$4&amp;Exposure!$B17,Trades!$B$9:$B$1498)</f>
        <v>0</v>
      </c>
      <c r="H17" s="216">
        <f>SUMIF(Trades!$H$9:$H$1498,Exposure!H$4&amp;Exposure!$B17,Trades!$B$9:$B$1498)</f>
        <v>0</v>
      </c>
      <c r="I17" s="216">
        <f>SUMIF(Trades!$H$9:$H$1498,Exposure!I$4&amp;Exposure!$B17,Trades!$B$9:$B$1498)</f>
        <v>0</v>
      </c>
      <c r="J17" s="216">
        <f>SUMIF(Trades!$H$9:$H$1498,Exposure!J$4&amp;Exposure!$B17,Trades!$B$9:$B$1498)</f>
        <v>0</v>
      </c>
      <c r="K17" s="216">
        <f>SUMIF(Trades!$H$9:$H$1498,Exposure!K$4&amp;Exposure!$B17,Trades!$B$9:$B$1498)</f>
        <v>0</v>
      </c>
      <c r="L17" s="216">
        <f>SUMIF(Trades!$H$9:$H$1498,Exposure!L$4&amp;Exposure!$B17,Trades!$B$9:$B$1498)</f>
        <v>0</v>
      </c>
      <c r="M17" s="217">
        <f>SUMIF(Trades!$H$9:$H$1498,Exposure!M$4&amp;Exposure!$B17,Trades!$B$9:$B$1498)</f>
        <v>0</v>
      </c>
    </row>
    <row r="18" spans="2:13" ht="15" x14ac:dyDescent="0.2">
      <c r="B18" s="136"/>
      <c r="C18" s="145"/>
      <c r="D18" s="146"/>
      <c r="E18" s="137"/>
      <c r="F18" s="149"/>
      <c r="G18" s="219"/>
      <c r="H18" s="219"/>
      <c r="I18" s="219"/>
      <c r="J18" s="219"/>
      <c r="K18" s="219"/>
      <c r="L18" s="219"/>
      <c r="M18" s="220"/>
    </row>
    <row r="19" spans="2:13" ht="15" x14ac:dyDescent="0.2">
      <c r="B19" s="134" t="s">
        <v>115</v>
      </c>
      <c r="C19" s="142">
        <f>SUMIF(Trades!$E$9:$E$1498,Exposure!$B19,Trades!$G$9:$G$1498)</f>
        <v>0</v>
      </c>
      <c r="D19" s="141">
        <f>-SUMIF(Trades!$E$9:$E$1498,Exposure!$B19,Trades!$I$9:$I$1498)</f>
        <v>0</v>
      </c>
      <c r="E19" s="112"/>
      <c r="F19" s="148">
        <f>SUMIF(Trades!$H$9:$H$1498,Exposure!F$4&amp;Exposure!$B19,Trades!$B$9:$B$1498)</f>
        <v>0</v>
      </c>
      <c r="G19" s="215">
        <f>SUMIF(Trades!$H$9:$H$1498,Exposure!G$4&amp;Exposure!$B19,Trades!$B$9:$B$1498)</f>
        <v>0</v>
      </c>
      <c r="H19" s="215">
        <f>SUMIF(Trades!$H$9:$H$1498,Exposure!H$4&amp;Exposure!$B19,Trades!$B$9:$B$1498)</f>
        <v>0</v>
      </c>
      <c r="I19" s="215">
        <f>SUMIF(Trades!$H$9:$H$1498,Exposure!I$4&amp;Exposure!$B19,Trades!$B$9:$B$1498)</f>
        <v>0</v>
      </c>
      <c r="J19" s="215">
        <f>SUMIF(Trades!$H$9:$H$1498,Exposure!J$4&amp;Exposure!$B19,Trades!$B$9:$B$1498)</f>
        <v>0</v>
      </c>
      <c r="K19" s="215">
        <f>SUMIF(Trades!$H$9:$H$1498,Exposure!K$4&amp;Exposure!$B19,Trades!$B$9:$B$1498)</f>
        <v>0</v>
      </c>
      <c r="L19" s="215">
        <f>SUMIF(Trades!$H$9:$H$1498,Exposure!L$4&amp;Exposure!$B19,Trades!$B$9:$B$1498)</f>
        <v>0</v>
      </c>
      <c r="M19" s="218">
        <f>SUMIF(Trades!$H$9:$H$1498,Exposure!M$4&amp;Exposure!$B19,Trades!$B$9:$B$1498)</f>
        <v>0</v>
      </c>
    </row>
    <row r="20" spans="2:13" ht="15" x14ac:dyDescent="0.2">
      <c r="B20" s="134"/>
      <c r="C20" s="142"/>
      <c r="D20" s="141"/>
      <c r="E20" s="112"/>
      <c r="F20" s="148"/>
      <c r="G20" s="215"/>
      <c r="H20" s="215"/>
      <c r="I20" s="215"/>
      <c r="J20" s="215"/>
      <c r="K20" s="215"/>
      <c r="L20" s="215"/>
      <c r="M20" s="218"/>
    </row>
    <row r="21" spans="2:13" ht="15" x14ac:dyDescent="0.2">
      <c r="B21" s="150" t="s">
        <v>116</v>
      </c>
      <c r="C21" s="138">
        <f>SUMIF(Trades!$E$9:$E$1498,Exposure!$B21,Trades!$G$9:$G$1498)</f>
        <v>0</v>
      </c>
      <c r="D21" s="139">
        <f>-SUMIF(Trades!$E$9:$E$1498,Exposure!$B21,Trades!$I$9:$I$1498)</f>
        <v>0</v>
      </c>
      <c r="E21" s="133"/>
      <c r="F21" s="147">
        <f>SUMIF(Trades!$H$9:$H$1498,Exposure!F$4&amp;Exposure!$B21,Trades!$B$9:$B$1498)</f>
        <v>0</v>
      </c>
      <c r="G21" s="216">
        <f>SUMIF(Trades!$H$9:$H$1498,Exposure!G$4&amp;Exposure!$B21,Trades!$B$9:$B$1498)</f>
        <v>0</v>
      </c>
      <c r="H21" s="216">
        <f>SUMIF(Trades!$H$9:$H$1498,Exposure!H$4&amp;Exposure!$B21,Trades!$B$9:$B$1498)</f>
        <v>0</v>
      </c>
      <c r="I21" s="216">
        <f>SUMIF(Trades!$H$9:$H$1498,Exposure!I$4&amp;Exposure!$B21,Trades!$B$9:$B$1498)</f>
        <v>0</v>
      </c>
      <c r="J21" s="216">
        <f>SUMIF(Trades!$H$9:$H$1498,Exposure!J$4&amp;Exposure!$B21,Trades!$B$9:$B$1498)</f>
        <v>0</v>
      </c>
      <c r="K21" s="216">
        <f>SUMIF(Trades!$H$9:$H$1498,Exposure!K$4&amp;Exposure!$B21,Trades!$B$9:$B$1498)</f>
        <v>0</v>
      </c>
      <c r="L21" s="216">
        <f>SUMIF(Trades!$H$9:$H$1498,Exposure!L$4&amp;Exposure!$B21,Trades!$B$9:$B$1498)</f>
        <v>0</v>
      </c>
      <c r="M21" s="217">
        <f>SUMIF(Trades!$H$9:$H$1498,Exposure!M$4&amp;Exposure!$B21,Trades!$B$9:$B$1498)</f>
        <v>0</v>
      </c>
    </row>
    <row r="22" spans="2:13" ht="15" x14ac:dyDescent="0.2">
      <c r="B22" s="151"/>
      <c r="C22" s="145"/>
      <c r="D22" s="146"/>
      <c r="E22" s="137"/>
      <c r="F22" s="149"/>
      <c r="G22" s="219"/>
      <c r="H22" s="219"/>
      <c r="I22" s="219"/>
      <c r="J22" s="219"/>
      <c r="K22" s="219"/>
      <c r="L22" s="219"/>
      <c r="M22" s="220"/>
    </row>
    <row r="23" spans="2:13" ht="15" x14ac:dyDescent="0.2">
      <c r="B23" s="134" t="s">
        <v>81</v>
      </c>
      <c r="C23" s="142">
        <f>SUMIF(Trades!$E$9:$E$1498,Exposure!$B23,Trades!$G$9:$G$1498)</f>
        <v>0</v>
      </c>
      <c r="D23" s="141">
        <f>-SUMIF(Trades!$E$9:$E$1498,Exposure!$B23,Trades!$I$9:$I$1498)</f>
        <v>0</v>
      </c>
      <c r="E23" s="112"/>
      <c r="F23" s="148">
        <f>SUMIF(Trades!$H$9:$H$1498,Exposure!F$4&amp;Exposure!$B23,Trades!$B$9:$B$1498)</f>
        <v>0</v>
      </c>
      <c r="G23" s="215">
        <f>SUMIF(Trades!$H$9:$H$1498,Exposure!G$4&amp;Exposure!$B23,Trades!$B$9:$B$1498)</f>
        <v>0</v>
      </c>
      <c r="H23" s="215">
        <f>SUMIF(Trades!$H$9:$H$1498,Exposure!H$4&amp;Exposure!$B23,Trades!$B$9:$B$1498)</f>
        <v>0</v>
      </c>
      <c r="I23" s="215">
        <f>SUMIF(Trades!$H$9:$H$1498,Exposure!I$4&amp;Exposure!$B23,Trades!$B$9:$B$1498)</f>
        <v>0</v>
      </c>
      <c r="J23" s="215">
        <f>SUMIF(Trades!$H$9:$H$1498,Exposure!J$4&amp;Exposure!$B23,Trades!$B$9:$B$1498)</f>
        <v>0</v>
      </c>
      <c r="K23" s="215">
        <f>SUMIF(Trades!$H$9:$H$1498,Exposure!K$4&amp;Exposure!$B23,Trades!$B$9:$B$1498)</f>
        <v>0</v>
      </c>
      <c r="L23" s="215">
        <f>SUMIF(Trades!$H$9:$H$1498,Exposure!L$4&amp;Exposure!$B23,Trades!$B$9:$B$1498)</f>
        <v>0</v>
      </c>
      <c r="M23" s="218">
        <f>SUMIF(Trades!$H$9:$H$1498,Exposure!M$4&amp;Exposure!$B23,Trades!$B$9:$B$1498)</f>
        <v>0</v>
      </c>
    </row>
    <row r="24" spans="2:13" ht="15" x14ac:dyDescent="0.2">
      <c r="B24" s="134"/>
      <c r="C24" s="142"/>
      <c r="D24" s="141"/>
      <c r="E24" s="112"/>
      <c r="F24" s="148"/>
      <c r="G24" s="215"/>
      <c r="H24" s="215"/>
      <c r="I24" s="215"/>
      <c r="J24" s="215"/>
      <c r="K24" s="215"/>
      <c r="L24" s="215"/>
      <c r="M24" s="218"/>
    </row>
    <row r="25" spans="2:13" ht="15" x14ac:dyDescent="0.2">
      <c r="B25" s="132" t="s">
        <v>83</v>
      </c>
      <c r="C25" s="138">
        <f>SUMIF(Trades!$E$9:$E$1498,Exposure!$B25,Trades!$G$9:$G$1498)</f>
        <v>0</v>
      </c>
      <c r="D25" s="139">
        <f>-SUMIF(Trades!$E$9:$E$1498,Exposure!$B25,Trades!$I$9:$I$1498)</f>
        <v>0</v>
      </c>
      <c r="E25" s="133"/>
      <c r="F25" s="147">
        <f>SUMIF(Trades!$H$9:$H$1498,Exposure!F$4&amp;Exposure!$B25,Trades!$B$9:$B$1498)</f>
        <v>0</v>
      </c>
      <c r="G25" s="216">
        <f>SUMIF(Trades!$H$9:$H$1498,Exposure!G$4&amp;Exposure!$B25,Trades!$B$9:$B$1498)</f>
        <v>0</v>
      </c>
      <c r="H25" s="216">
        <f>SUMIF(Trades!$H$9:$H$1498,Exposure!H$4&amp;Exposure!$B25,Trades!$B$9:$B$1498)</f>
        <v>0</v>
      </c>
      <c r="I25" s="216">
        <f>SUMIF(Trades!$H$9:$H$1498,Exposure!I$4&amp;Exposure!$B25,Trades!$B$9:$B$1498)</f>
        <v>0</v>
      </c>
      <c r="J25" s="216">
        <f>SUMIF(Trades!$H$9:$H$1498,Exposure!J$4&amp;Exposure!$B25,Trades!$B$9:$B$1498)</f>
        <v>0</v>
      </c>
      <c r="K25" s="216">
        <f>SUMIF(Trades!$H$9:$H$1498,Exposure!K$4&amp;Exposure!$B25,Trades!$B$9:$B$1498)</f>
        <v>0</v>
      </c>
      <c r="L25" s="216">
        <f>SUMIF(Trades!$H$9:$H$1498,Exposure!L$4&amp;Exposure!$B25,Trades!$B$9:$B$1498)</f>
        <v>0</v>
      </c>
      <c r="M25" s="217">
        <f>SUMIF(Trades!$H$9:$H$1498,Exposure!M$4&amp;Exposure!$B25,Trades!$B$9:$B$1498)</f>
        <v>0</v>
      </c>
    </row>
    <row r="26" spans="2:13" ht="15" x14ac:dyDescent="0.2">
      <c r="B26" s="136"/>
      <c r="C26" s="145"/>
      <c r="D26" s="146"/>
      <c r="E26" s="137"/>
      <c r="F26" s="149"/>
      <c r="G26" s="219"/>
      <c r="H26" s="219"/>
      <c r="I26" s="219"/>
      <c r="J26" s="219"/>
      <c r="K26" s="219"/>
      <c r="L26" s="219"/>
      <c r="M26" s="220"/>
    </row>
    <row r="27" spans="2:13" ht="15" x14ac:dyDescent="0.2">
      <c r="B27" s="134" t="s">
        <v>120</v>
      </c>
      <c r="C27" s="142">
        <f>SUMIF(Trades!$E$9:$E$1498,Exposure!$B27,Trades!$G$9:$G$1498)</f>
        <v>0</v>
      </c>
      <c r="D27" s="141">
        <f>-SUMIF(Trades!$E$9:$E$1498,Exposure!$B27,Trades!$I$9:$I$1498)</f>
        <v>0</v>
      </c>
      <c r="E27" s="112"/>
      <c r="F27" s="148">
        <f>SUMIF(Trades!$H$9:$H$1498,Exposure!F$4&amp;Exposure!$B27,Trades!$B$9:$B$1498)</f>
        <v>0</v>
      </c>
      <c r="G27" s="215">
        <f>SUMIF(Trades!$H$9:$H$1498,Exposure!G$4&amp;Exposure!$B27,Trades!$B$9:$B$1498)</f>
        <v>0</v>
      </c>
      <c r="H27" s="215">
        <f>SUMIF(Trades!$H$9:$H$1498,Exposure!H$4&amp;Exposure!$B27,Trades!$B$9:$B$1498)</f>
        <v>0</v>
      </c>
      <c r="I27" s="215">
        <f>SUMIF(Trades!$H$9:$H$1498,Exposure!I$4&amp;Exposure!$B27,Trades!$B$9:$B$1498)</f>
        <v>0</v>
      </c>
      <c r="J27" s="215">
        <f>SUMIF(Trades!$H$9:$H$1498,Exposure!J$4&amp;Exposure!$B27,Trades!$B$9:$B$1498)</f>
        <v>0</v>
      </c>
      <c r="K27" s="215">
        <f>SUMIF(Trades!$H$9:$H$1498,Exposure!K$4&amp;Exposure!$B27,Trades!$B$9:$B$1498)</f>
        <v>0</v>
      </c>
      <c r="L27" s="215">
        <f>SUMIF(Trades!$H$9:$H$1498,Exposure!L$4&amp;Exposure!$B27,Trades!$B$9:$B$1498)</f>
        <v>0</v>
      </c>
      <c r="M27" s="218">
        <f>SUMIF(Trades!$H$9:$H$1498,Exposure!M$4&amp;Exposure!$B27,Trades!$B$9:$B$1498)</f>
        <v>0</v>
      </c>
    </row>
    <row r="28" spans="2:13" ht="15" x14ac:dyDescent="0.2">
      <c r="B28" s="134"/>
      <c r="C28" s="142"/>
      <c r="D28" s="141"/>
      <c r="E28" s="112"/>
      <c r="F28" s="148"/>
      <c r="G28" s="215"/>
      <c r="H28" s="215"/>
      <c r="I28" s="215"/>
      <c r="J28" s="215"/>
      <c r="K28" s="215"/>
      <c r="L28" s="215"/>
      <c r="M28" s="218"/>
    </row>
    <row r="29" spans="2:13" ht="15" x14ac:dyDescent="0.2">
      <c r="B29" s="132" t="s">
        <v>133</v>
      </c>
      <c r="C29" s="138">
        <f>SUMIF(Trades!$E$9:$E$1498,Exposure!$B29,Trades!$G$9:$G$1498)</f>
        <v>0</v>
      </c>
      <c r="D29" s="139">
        <f>-SUMIF(Trades!$E$9:$E$1498,Exposure!$B29,Trades!$I$9:$I$1498)</f>
        <v>0</v>
      </c>
      <c r="E29" s="133"/>
      <c r="F29" s="147">
        <f>SUMIF(Trades!$H$9:$H$1498,Exposure!F$4&amp;Exposure!$B29,Trades!$B$9:$B$1498)</f>
        <v>0</v>
      </c>
      <c r="G29" s="216">
        <f>SUMIF(Trades!$H$9:$H$1498,Exposure!G$4&amp;Exposure!$B29,Trades!$B$9:$B$1498)</f>
        <v>0</v>
      </c>
      <c r="H29" s="216">
        <f>SUMIF(Trades!$H$9:$H$1498,Exposure!H$4&amp;Exposure!$B29,Trades!$B$9:$B$1498)</f>
        <v>0</v>
      </c>
      <c r="I29" s="216">
        <f>SUMIF(Trades!$H$9:$H$1498,Exposure!I$4&amp;Exposure!$B29,Trades!$B$9:$B$1498)</f>
        <v>0</v>
      </c>
      <c r="J29" s="216">
        <f>SUMIF(Trades!$H$9:$H$1498,Exposure!J$4&amp;Exposure!$B29,Trades!$B$9:$B$1498)</f>
        <v>0</v>
      </c>
      <c r="K29" s="216">
        <f>SUMIF(Trades!$H$9:$H$1498,Exposure!K$4&amp;Exposure!$B29,Trades!$B$9:$B$1498)</f>
        <v>0</v>
      </c>
      <c r="L29" s="216">
        <f>SUMIF(Trades!$H$9:$H$1498,Exposure!L$4&amp;Exposure!$B29,Trades!$B$9:$B$1498)</f>
        <v>0</v>
      </c>
      <c r="M29" s="217">
        <f>SUMIF(Trades!$H$9:$H$1498,Exposure!M$4&amp;Exposure!$B29,Trades!$B$9:$B$1498)</f>
        <v>0</v>
      </c>
    </row>
    <row r="30" spans="2:13" ht="15" x14ac:dyDescent="0.2">
      <c r="B30" s="136"/>
      <c r="C30" s="145"/>
      <c r="D30" s="146"/>
      <c r="E30" s="137"/>
      <c r="F30" s="149"/>
      <c r="G30" s="219"/>
      <c r="H30" s="219"/>
      <c r="I30" s="219"/>
      <c r="J30" s="219"/>
      <c r="K30" s="219"/>
      <c r="L30" s="219"/>
      <c r="M30" s="220"/>
    </row>
    <row r="31" spans="2:13" ht="15" x14ac:dyDescent="0.2">
      <c r="B31" s="134" t="s">
        <v>103</v>
      </c>
      <c r="C31" s="142">
        <f>SUMIF(Trades!$E$9:$E$1498,Exposure!$B31,Trades!$G$9:$G$1498)</f>
        <v>0</v>
      </c>
      <c r="D31" s="141">
        <f>-SUMIF(Trades!$E$9:$E$1498,Exposure!$B31,Trades!$I$9:$I$1498)</f>
        <v>0</v>
      </c>
      <c r="E31" s="112"/>
      <c r="F31" s="148">
        <f>SUMIF(Trades!$H$9:$H$1498,Exposure!F$4&amp;Exposure!$B31,Trades!$B$9:$B$1498)</f>
        <v>0</v>
      </c>
      <c r="G31" s="215">
        <f>SUMIF(Trades!$H$9:$H$1498,Exposure!G$4&amp;Exposure!$B31,Trades!$B$9:$B$1498)</f>
        <v>0</v>
      </c>
      <c r="H31" s="215">
        <f>SUMIF(Trades!$H$9:$H$1498,Exposure!H$4&amp;Exposure!$B31,Trades!$B$9:$B$1498)</f>
        <v>0</v>
      </c>
      <c r="I31" s="215">
        <f>SUMIF(Trades!$H$9:$H$1498,Exposure!I$4&amp;Exposure!$B31,Trades!$B$9:$B$1498)</f>
        <v>0</v>
      </c>
      <c r="J31" s="215">
        <f>SUMIF(Trades!$H$9:$H$1498,Exposure!J$4&amp;Exposure!$B31,Trades!$B$9:$B$1498)</f>
        <v>0</v>
      </c>
      <c r="K31" s="215">
        <f>SUMIF(Trades!$H$9:$H$1498,Exposure!K$4&amp;Exposure!$B31,Trades!$B$9:$B$1498)</f>
        <v>0</v>
      </c>
      <c r="L31" s="215">
        <f>SUMIF(Trades!$H$9:$H$1498,Exposure!L$4&amp;Exposure!$B31,Trades!$B$9:$B$1498)</f>
        <v>0</v>
      </c>
      <c r="M31" s="218">
        <f>SUMIF(Trades!$H$9:$H$1498,Exposure!M$4&amp;Exposure!$B31,Trades!$B$9:$B$1498)</f>
        <v>0</v>
      </c>
    </row>
    <row r="32" spans="2:13" ht="15" x14ac:dyDescent="0.2">
      <c r="B32" s="134"/>
      <c r="C32" s="142"/>
      <c r="D32" s="141"/>
      <c r="E32" s="112"/>
      <c r="F32" s="148"/>
      <c r="G32" s="215"/>
      <c r="H32" s="215"/>
      <c r="I32" s="215"/>
      <c r="J32" s="215"/>
      <c r="K32" s="215"/>
      <c r="L32" s="215"/>
      <c r="M32" s="218"/>
    </row>
    <row r="33" spans="2:13" ht="15" x14ac:dyDescent="0.2">
      <c r="B33" s="132" t="s">
        <v>138</v>
      </c>
      <c r="C33" s="138">
        <f>SUMIF(Trades!$E$9:$E$1498,Exposure!$B33,Trades!$G$9:$G$1498)</f>
        <v>108.75000000000001</v>
      </c>
      <c r="D33" s="139">
        <f>-SUMIF(Trades!$E$9:$E$1498,Exposure!$B33,Trades!$I$9:$I$1498)</f>
        <v>115</v>
      </c>
      <c r="E33" s="133"/>
      <c r="F33" s="147">
        <f>SUMIF(Trades!$H$9:$H$1498,Exposure!F$4&amp;Exposure!$B33,Trades!$B$9:$B$1498)</f>
        <v>0</v>
      </c>
      <c r="G33" s="216">
        <f>SUMIF(Trades!$H$9:$H$1498,Exposure!G$4&amp;Exposure!$B33,Trades!$B$9:$B$1498)</f>
        <v>0</v>
      </c>
      <c r="H33" s="216">
        <f>SUMIF(Trades!$H$9:$H$1498,Exposure!H$4&amp;Exposure!$B33,Trades!$B$9:$B$1498)</f>
        <v>0</v>
      </c>
      <c r="I33" s="216">
        <f>SUMIF(Trades!$H$9:$H$1498,Exposure!I$4&amp;Exposure!$B33,Trades!$B$9:$B$1498)</f>
        <v>0</v>
      </c>
      <c r="J33" s="216">
        <f>SUMIF(Trades!$H$9:$H$1498,Exposure!J$4&amp;Exposure!$B33,Trades!$B$9:$B$1498)</f>
        <v>0</v>
      </c>
      <c r="K33" s="216">
        <f>SUMIF(Trades!$H$9:$H$1498,Exposure!K$4&amp;Exposure!$B33,Trades!$B$9:$B$1498)</f>
        <v>-100</v>
      </c>
      <c r="L33" s="216">
        <f>SUMIF(Trades!$H$9:$H$1498,Exposure!L$4&amp;Exposure!$B33,Trades!$B$9:$B$1498)</f>
        <v>0</v>
      </c>
      <c r="M33" s="217">
        <f>SUMIF(Trades!$H$9:$H$1498,Exposure!M$4&amp;Exposure!$B33,Trades!$B$9:$B$1498)</f>
        <v>0</v>
      </c>
    </row>
    <row r="34" spans="2:13" ht="15" x14ac:dyDescent="0.2">
      <c r="B34" s="136"/>
      <c r="C34" s="145"/>
      <c r="D34" s="146"/>
      <c r="E34" s="137"/>
      <c r="F34" s="149"/>
      <c r="G34" s="219"/>
      <c r="H34" s="219"/>
      <c r="I34" s="219"/>
      <c r="J34" s="219"/>
      <c r="K34" s="219"/>
      <c r="L34" s="219"/>
      <c r="M34" s="220"/>
    </row>
    <row r="35" spans="2:13" ht="15" x14ac:dyDescent="0.2">
      <c r="B35" s="134" t="s">
        <v>96</v>
      </c>
      <c r="C35" s="142">
        <f>SUMIF(Trades!$E$9:$E$1498,Exposure!$B35,Trades!$G$9:$G$1498)</f>
        <v>749.99999999999989</v>
      </c>
      <c r="D35" s="141">
        <f>-SUMIF(Trades!$E$9:$E$1498,Exposure!$B35,Trades!$I$9:$I$1498)</f>
        <v>-6375</v>
      </c>
      <c r="E35" s="112"/>
      <c r="F35" s="148">
        <f>SUMIF(Trades!$H$9:$H$1498,Exposure!F$4&amp;Exposure!$B35,Trades!$B$9:$B$1498)</f>
        <v>500</v>
      </c>
      <c r="G35" s="215">
        <f>SUMIF(Trades!$H$9:$H$1498,Exposure!G$4&amp;Exposure!$B35,Trades!$B$9:$B$1498)</f>
        <v>0</v>
      </c>
      <c r="H35" s="215">
        <f>SUMIF(Trades!$H$9:$H$1498,Exposure!H$4&amp;Exposure!$B35,Trades!$B$9:$B$1498)</f>
        <v>300</v>
      </c>
      <c r="I35" s="215">
        <f>SUMIF(Trades!$H$9:$H$1498,Exposure!I$4&amp;Exposure!$B35,Trades!$B$9:$B$1498)</f>
        <v>0</v>
      </c>
      <c r="J35" s="215">
        <f>SUMIF(Trades!$H$9:$H$1498,Exposure!J$4&amp;Exposure!$B35,Trades!$B$9:$B$1498)</f>
        <v>0</v>
      </c>
      <c r="K35" s="215">
        <f>SUMIF(Trades!$H$9:$H$1498,Exposure!K$4&amp;Exposure!$B35,Trades!$B$9:$B$1498)</f>
        <v>0</v>
      </c>
      <c r="L35" s="215">
        <f>SUMIF(Trades!$H$9:$H$1498,Exposure!L$4&amp;Exposure!$B35,Trades!$B$9:$B$1498)</f>
        <v>0</v>
      </c>
      <c r="M35" s="218">
        <f>SUMIF(Trades!$H$9:$H$1498,Exposure!M$4&amp;Exposure!$B35,Trades!$B$9:$B$1498)</f>
        <v>0</v>
      </c>
    </row>
    <row r="36" spans="2:13" ht="15" x14ac:dyDescent="0.2">
      <c r="B36" s="134"/>
      <c r="C36" s="142"/>
      <c r="D36" s="141"/>
      <c r="E36" s="112"/>
      <c r="F36" s="148"/>
      <c r="G36" s="215"/>
      <c r="H36" s="215"/>
      <c r="I36" s="215"/>
      <c r="J36" s="215"/>
      <c r="K36" s="215"/>
      <c r="L36" s="215"/>
      <c r="M36" s="218"/>
    </row>
    <row r="37" spans="2:13" ht="15" x14ac:dyDescent="0.2">
      <c r="B37" s="132" t="s">
        <v>106</v>
      </c>
      <c r="C37" s="138">
        <f>SUMIF(Trades!$E$9:$E$1498,Exposure!$B37,Trades!$G$9:$G$1498)</f>
        <v>0</v>
      </c>
      <c r="D37" s="139">
        <f>-SUMIF(Trades!$E$9:$E$1498,Exposure!$B37,Trades!$I$9:$I$1498)</f>
        <v>0</v>
      </c>
      <c r="E37" s="133"/>
      <c r="F37" s="147">
        <f>SUMIF(Trades!$H$9:$H$1498,Exposure!F$4&amp;Exposure!$B37,Trades!$B$9:$B$1498)</f>
        <v>0</v>
      </c>
      <c r="G37" s="216">
        <f>SUMIF(Trades!$H$9:$H$1498,Exposure!G$4&amp;Exposure!$B37,Trades!$B$9:$B$1498)</f>
        <v>0</v>
      </c>
      <c r="H37" s="216">
        <f>SUMIF(Trades!$H$9:$H$1498,Exposure!H$4&amp;Exposure!$B37,Trades!$B$9:$B$1498)</f>
        <v>0</v>
      </c>
      <c r="I37" s="216">
        <f>SUMIF(Trades!$H$9:$H$1498,Exposure!I$4&amp;Exposure!$B37,Trades!$B$9:$B$1498)</f>
        <v>0</v>
      </c>
      <c r="J37" s="216">
        <f>SUMIF(Trades!$H$9:$H$1498,Exposure!J$4&amp;Exposure!$B37,Trades!$B$9:$B$1498)</f>
        <v>0</v>
      </c>
      <c r="K37" s="216">
        <f>SUMIF(Trades!$H$9:$H$1498,Exposure!K$4&amp;Exposure!$B37,Trades!$B$9:$B$1498)</f>
        <v>0</v>
      </c>
      <c r="L37" s="216">
        <f>SUMIF(Trades!$H$9:$H$1498,Exposure!L$4&amp;Exposure!$B37,Trades!$B$9:$B$1498)</f>
        <v>0</v>
      </c>
      <c r="M37" s="217">
        <f>SUMIF(Trades!$H$9:$H$1498,Exposure!M$4&amp;Exposure!$B37,Trades!$B$9:$B$1498)</f>
        <v>0</v>
      </c>
    </row>
    <row r="38" spans="2:13" ht="15" x14ac:dyDescent="0.2">
      <c r="B38" s="136"/>
      <c r="C38" s="145"/>
      <c r="D38" s="146"/>
      <c r="E38" s="137"/>
      <c r="F38" s="149"/>
      <c r="G38" s="219"/>
      <c r="H38" s="219"/>
      <c r="I38" s="219"/>
      <c r="J38" s="219"/>
      <c r="K38" s="219"/>
      <c r="L38" s="219"/>
      <c r="M38" s="220"/>
    </row>
    <row r="39" spans="2:13" ht="15" x14ac:dyDescent="0.2">
      <c r="B39" s="134" t="s">
        <v>124</v>
      </c>
      <c r="C39" s="142">
        <f>SUMIF(Trades!$E$9:$E$1498,Exposure!$B39,Trades!$G$9:$G$1498)</f>
        <v>0</v>
      </c>
      <c r="D39" s="141">
        <f>-SUMIF(Trades!$E$9:$E$1498,Exposure!$B39,Trades!$I$9:$I$1498)</f>
        <v>625</v>
      </c>
      <c r="E39" s="112"/>
      <c r="F39" s="148">
        <f>SUMIF(Trades!$H$9:$H$1498,Exposure!F$4&amp;Exposure!$B39,Trades!$B$9:$B$1498)</f>
        <v>0</v>
      </c>
      <c r="G39" s="215">
        <f>SUMIF(Trades!$H$9:$H$1498,Exposure!G$4&amp;Exposure!$B39,Trades!$B$9:$B$1498)</f>
        <v>0</v>
      </c>
      <c r="H39" s="215">
        <f>SUMIF(Trades!$H$9:$H$1498,Exposure!H$4&amp;Exposure!$B39,Trades!$B$9:$B$1498)</f>
        <v>0</v>
      </c>
      <c r="I39" s="215">
        <f>SUMIF(Trades!$H$9:$H$1498,Exposure!I$4&amp;Exposure!$B39,Trades!$B$9:$B$1498)</f>
        <v>0</v>
      </c>
      <c r="J39" s="215">
        <f>SUMIF(Trades!$H$9:$H$1498,Exposure!J$4&amp;Exposure!$B39,Trades!$B$9:$B$1498)</f>
        <v>0</v>
      </c>
      <c r="K39" s="215">
        <f>SUMIF(Trades!$H$9:$H$1498,Exposure!K$4&amp;Exposure!$B39,Trades!$B$9:$B$1498)</f>
        <v>0</v>
      </c>
      <c r="L39" s="215">
        <f>SUMIF(Trades!$H$9:$H$1498,Exposure!L$4&amp;Exposure!$B39,Trades!$B$9:$B$1498)</f>
        <v>0</v>
      </c>
      <c r="M39" s="218">
        <f>SUMIF(Trades!$H$9:$H$1498,Exposure!M$4&amp;Exposure!$B39,Trades!$B$9:$B$1498)</f>
        <v>0</v>
      </c>
    </row>
    <row r="40" spans="2:13" ht="15" x14ac:dyDescent="0.2">
      <c r="B40" s="134"/>
      <c r="C40" s="142"/>
      <c r="D40" s="141"/>
      <c r="E40" s="112"/>
      <c r="F40" s="148"/>
      <c r="G40" s="215"/>
      <c r="H40" s="215"/>
      <c r="I40" s="215"/>
      <c r="J40" s="215"/>
      <c r="K40" s="215"/>
      <c r="L40" s="215"/>
      <c r="M40" s="218"/>
    </row>
    <row r="41" spans="2:13" ht="15" x14ac:dyDescent="0.2">
      <c r="B41" s="132" t="s">
        <v>129</v>
      </c>
      <c r="C41" s="138">
        <f>SUMIF(Trades!$E$9:$E$1498,Exposure!$B41,Trades!$G$9:$G$1498)</f>
        <v>225</v>
      </c>
      <c r="D41" s="139">
        <f>-SUMIF(Trades!$E$9:$E$1498,Exposure!$B41,Trades!$I$9:$I$1498)</f>
        <v>1000</v>
      </c>
      <c r="E41" s="133"/>
      <c r="F41" s="147">
        <f>SUMIF(Trades!$H$9:$H$1498,Exposure!F$4&amp;Exposure!$B41,Trades!$B$9:$B$1498)</f>
        <v>0</v>
      </c>
      <c r="G41" s="216">
        <f>SUMIF(Trades!$H$9:$H$1498,Exposure!G$4&amp;Exposure!$B41,Trades!$B$9:$B$1498)</f>
        <v>0</v>
      </c>
      <c r="H41" s="216">
        <f>SUMIF(Trades!$H$9:$H$1498,Exposure!H$4&amp;Exposure!$B41,Trades!$B$9:$B$1498)</f>
        <v>0</v>
      </c>
      <c r="I41" s="216">
        <f>SUMIF(Trades!$H$9:$H$1498,Exposure!I$4&amp;Exposure!$B41,Trades!$B$9:$B$1498)</f>
        <v>0</v>
      </c>
      <c r="J41" s="216">
        <f>SUMIF(Trades!$H$9:$H$1498,Exposure!J$4&amp;Exposure!$B41,Trades!$B$9:$B$1498)</f>
        <v>0</v>
      </c>
      <c r="K41" s="216">
        <f>SUMIF(Trades!$H$9:$H$1498,Exposure!K$4&amp;Exposure!$B41,Trades!$B$9:$B$1498)</f>
        <v>0</v>
      </c>
      <c r="L41" s="216">
        <f>SUMIF(Trades!$H$9:$H$1498,Exposure!L$4&amp;Exposure!$B41,Trades!$B$9:$B$1498)</f>
        <v>0</v>
      </c>
      <c r="M41" s="217">
        <f>SUMIF(Trades!$H$9:$H$1498,Exposure!M$4&amp;Exposure!$B41,Trades!$B$9:$B$1498)</f>
        <v>0</v>
      </c>
    </row>
    <row r="42" spans="2:13" ht="15" x14ac:dyDescent="0.2">
      <c r="B42" s="136"/>
      <c r="C42" s="145"/>
      <c r="D42" s="146"/>
      <c r="E42" s="137"/>
      <c r="F42" s="149"/>
      <c r="G42" s="219"/>
      <c r="H42" s="219"/>
      <c r="I42" s="219"/>
      <c r="J42" s="219"/>
      <c r="K42" s="219"/>
      <c r="L42" s="219"/>
      <c r="M42" s="220"/>
    </row>
    <row r="43" spans="2:13" ht="15" x14ac:dyDescent="0.2">
      <c r="B43" s="134" t="s">
        <v>132</v>
      </c>
      <c r="C43" s="142">
        <f>SUMIF(Trades!$E$9:$E$1498,Exposure!$B43,Trades!$G$9:$G$1498)</f>
        <v>0</v>
      </c>
      <c r="D43" s="141">
        <f>-SUMIF(Trades!$E$9:$E$1498,Exposure!$B43,Trades!$I$9:$I$1498)</f>
        <v>0</v>
      </c>
      <c r="E43" s="112"/>
      <c r="F43" s="148">
        <f>SUMIF(Trades!$H$9:$H$1498,Exposure!F$4&amp;Exposure!$B43,Trades!$B$9:$B$1498)</f>
        <v>0</v>
      </c>
      <c r="G43" s="215">
        <f>SUMIF(Trades!$H$9:$H$1498,Exposure!G$4&amp;Exposure!$B43,Trades!$B$9:$B$1498)</f>
        <v>0</v>
      </c>
      <c r="H43" s="215">
        <f>SUMIF(Trades!$H$9:$H$1498,Exposure!H$4&amp;Exposure!$B43,Trades!$B$9:$B$1498)</f>
        <v>0</v>
      </c>
      <c r="I43" s="215">
        <f>SUMIF(Trades!$H$9:$H$1498,Exposure!I$4&amp;Exposure!$B43,Trades!$B$9:$B$1498)</f>
        <v>0</v>
      </c>
      <c r="J43" s="215">
        <f>SUMIF(Trades!$H$9:$H$1498,Exposure!J$4&amp;Exposure!$B43,Trades!$B$9:$B$1498)</f>
        <v>0</v>
      </c>
      <c r="K43" s="215">
        <f>SUMIF(Trades!$H$9:$H$1498,Exposure!K$4&amp;Exposure!$B43,Trades!$B$9:$B$1498)</f>
        <v>0</v>
      </c>
      <c r="L43" s="215">
        <f>SUMIF(Trades!$H$9:$H$1498,Exposure!L$4&amp;Exposure!$B43,Trades!$B$9:$B$1498)</f>
        <v>0</v>
      </c>
      <c r="M43" s="218">
        <f>SUMIF(Trades!$H$9:$H$1498,Exposure!M$4&amp;Exposure!$B43,Trades!$B$9:$B$1498)</f>
        <v>0</v>
      </c>
    </row>
    <row r="44" spans="2:13" ht="15" x14ac:dyDescent="0.2">
      <c r="B44" s="134"/>
      <c r="C44" s="142"/>
      <c r="D44" s="141"/>
      <c r="E44" s="112"/>
      <c r="F44" s="148"/>
      <c r="G44" s="215"/>
      <c r="H44" s="215"/>
      <c r="I44" s="215"/>
      <c r="J44" s="215"/>
      <c r="K44" s="215"/>
      <c r="L44" s="215"/>
      <c r="M44" s="218"/>
    </row>
    <row r="45" spans="2:13" ht="15" x14ac:dyDescent="0.2">
      <c r="B45" s="150" t="s">
        <v>139</v>
      </c>
      <c r="C45" s="138">
        <f>SUMIF(Trades!$E$9:$E$1498,Exposure!$B45,Trades!$G$9:$G$1498)</f>
        <v>0</v>
      </c>
      <c r="D45" s="139">
        <f>-SUMIF(Trades!$E$9:$E$1498,Exposure!$B45,Trades!$I$9:$I$1498)</f>
        <v>0</v>
      </c>
      <c r="E45" s="152"/>
      <c r="F45" s="147">
        <f>SUMIF(Trades!$H$9:$H$1498,Exposure!F$4&amp;Exposure!$B45,Trades!$B$9:$B$1498)</f>
        <v>0</v>
      </c>
      <c r="G45" s="216">
        <f>SUMIF(Trades!$H$9:$H$1498,Exposure!G$4&amp;Exposure!$B45,Trades!$B$9:$B$1498)</f>
        <v>0</v>
      </c>
      <c r="H45" s="216">
        <f>SUMIF(Trades!$H$9:$H$1498,Exposure!H$4&amp;Exposure!$B45,Trades!$B$9:$B$1498)</f>
        <v>0</v>
      </c>
      <c r="I45" s="216">
        <f>SUMIF(Trades!$H$9:$H$1498,Exposure!I$4&amp;Exposure!$B45,Trades!$B$9:$B$1498)</f>
        <v>0</v>
      </c>
      <c r="J45" s="216">
        <f>SUMIF(Trades!$H$9:$H$1498,Exposure!J$4&amp;Exposure!$B45,Trades!$B$9:$B$1498)</f>
        <v>0</v>
      </c>
      <c r="K45" s="216">
        <f>SUMIF(Trades!$H$9:$H$1498,Exposure!K$4&amp;Exposure!$B45,Trades!$B$9:$B$1498)</f>
        <v>0</v>
      </c>
      <c r="L45" s="216">
        <f>SUMIF(Trades!$H$9:$H$1498,Exposure!L$4&amp;Exposure!$B45,Trades!$B$9:$B$1498)</f>
        <v>0</v>
      </c>
      <c r="M45" s="217">
        <f>SUMIF(Trades!$H$9:$H$1498,Exposure!M$4&amp;Exposure!$B45,Trades!$B$9:$B$1498)</f>
        <v>0</v>
      </c>
    </row>
    <row r="46" spans="2:13" ht="15" x14ac:dyDescent="0.2">
      <c r="B46" s="136"/>
      <c r="C46" s="145"/>
      <c r="D46" s="146"/>
      <c r="E46" s="137"/>
      <c r="F46" s="149"/>
      <c r="G46" s="219"/>
      <c r="H46" s="219"/>
      <c r="I46" s="219"/>
      <c r="J46" s="219"/>
      <c r="K46" s="219"/>
      <c r="L46" s="219"/>
      <c r="M46" s="220"/>
    </row>
    <row r="47" spans="2:13" ht="15" x14ac:dyDescent="0.2">
      <c r="B47" s="134" t="s">
        <v>105</v>
      </c>
      <c r="C47" s="142">
        <f>SUMIF(Trades!$E$9:$E$1498,Exposure!$B47,Trades!$G$9:$G$1498)</f>
        <v>0</v>
      </c>
      <c r="D47" s="141">
        <f>-SUMIF(Trades!$E$9:$E$1498,Exposure!$B47,Trades!$I$9:$I$1498)</f>
        <v>0</v>
      </c>
      <c r="E47" s="112"/>
      <c r="F47" s="148">
        <f>SUMIF(Trades!$H$9:$H$1498,Exposure!F$4&amp;Exposure!$B47,Trades!$B$9:$B$1498)</f>
        <v>0</v>
      </c>
      <c r="G47" s="215">
        <f>SUMIF(Trades!$H$9:$H$1498,Exposure!G$4&amp;Exposure!$B47,Trades!$B$9:$B$1498)</f>
        <v>0</v>
      </c>
      <c r="H47" s="215">
        <f>SUMIF(Trades!$H$9:$H$1498,Exposure!H$4&amp;Exposure!$B47,Trades!$B$9:$B$1498)</f>
        <v>0</v>
      </c>
      <c r="I47" s="215">
        <f>SUMIF(Trades!$H$9:$H$1498,Exposure!I$4&amp;Exposure!$B47,Trades!$B$9:$B$1498)</f>
        <v>0</v>
      </c>
      <c r="J47" s="215">
        <f>SUMIF(Trades!$H$9:$H$1498,Exposure!J$4&amp;Exposure!$B47,Trades!$B$9:$B$1498)</f>
        <v>0</v>
      </c>
      <c r="K47" s="215">
        <f>SUMIF(Trades!$H$9:$H$1498,Exposure!K$4&amp;Exposure!$B47,Trades!$B$9:$B$1498)</f>
        <v>0</v>
      </c>
      <c r="L47" s="215">
        <f>SUMIF(Trades!$H$9:$H$1498,Exposure!L$4&amp;Exposure!$B47,Trades!$B$9:$B$1498)</f>
        <v>0</v>
      </c>
      <c r="M47" s="218">
        <f>SUMIF(Trades!$H$9:$H$1498,Exposure!M$4&amp;Exposure!$B47,Trades!$B$9:$B$1498)</f>
        <v>0</v>
      </c>
    </row>
    <row r="48" spans="2:13" ht="15" x14ac:dyDescent="0.2">
      <c r="B48" s="134"/>
      <c r="C48" s="142"/>
      <c r="D48" s="141"/>
      <c r="E48" s="112"/>
      <c r="F48" s="148"/>
      <c r="G48" s="215"/>
      <c r="H48" s="215"/>
      <c r="I48" s="215"/>
      <c r="J48" s="215"/>
      <c r="K48" s="215"/>
      <c r="L48" s="215"/>
      <c r="M48" s="218"/>
    </row>
    <row r="49" spans="2:13" ht="15" x14ac:dyDescent="0.2">
      <c r="B49" s="150" t="s">
        <v>94</v>
      </c>
      <c r="C49" s="138">
        <f>SUMIF(Trades!$E$9:$E$1498,Exposure!$B49,Trades!$G$9:$G$1498)</f>
        <v>0</v>
      </c>
      <c r="D49" s="139">
        <f>-SUMIF(Trades!$E$9:$E$1498,Exposure!$B49,Trades!$I$9:$I$1498)</f>
        <v>0</v>
      </c>
      <c r="E49" s="133"/>
      <c r="F49" s="147">
        <f>SUMIF(Trades!$H$9:$H$1498,Exposure!F$4&amp;Exposure!$B49,Trades!$B$9:$B$1498)</f>
        <v>0</v>
      </c>
      <c r="G49" s="216">
        <f>SUMIF(Trades!$H$9:$H$1498,Exposure!G$4&amp;Exposure!$B49,Trades!$B$9:$B$1498)</f>
        <v>0</v>
      </c>
      <c r="H49" s="216">
        <f>SUMIF(Trades!$H$9:$H$1498,Exposure!H$4&amp;Exposure!$B49,Trades!$B$9:$B$1498)</f>
        <v>0</v>
      </c>
      <c r="I49" s="216">
        <f>SUMIF(Trades!$H$9:$H$1498,Exposure!I$4&amp;Exposure!$B49,Trades!$B$9:$B$1498)</f>
        <v>0</v>
      </c>
      <c r="J49" s="216">
        <f>SUMIF(Trades!$H$9:$H$1498,Exposure!J$4&amp;Exposure!$B49,Trades!$B$9:$B$1498)</f>
        <v>0</v>
      </c>
      <c r="K49" s="216">
        <f>SUMIF(Trades!$H$9:$H$1498,Exposure!K$4&amp;Exposure!$B49,Trades!$B$9:$B$1498)</f>
        <v>0</v>
      </c>
      <c r="L49" s="216">
        <f>SUMIF(Trades!$H$9:$H$1498,Exposure!L$4&amp;Exposure!$B49,Trades!$B$9:$B$1498)</f>
        <v>0</v>
      </c>
      <c r="M49" s="217">
        <f>SUMIF(Trades!$H$9:$H$1498,Exposure!M$4&amp;Exposure!$B49,Trades!$B$9:$B$1498)</f>
        <v>0</v>
      </c>
    </row>
    <row r="50" spans="2:13" ht="15" x14ac:dyDescent="0.2">
      <c r="B50" s="136"/>
      <c r="C50" s="145"/>
      <c r="D50" s="146"/>
      <c r="E50" s="137"/>
      <c r="F50" s="149"/>
      <c r="G50" s="219"/>
      <c r="H50" s="219"/>
      <c r="I50" s="219"/>
      <c r="J50" s="219"/>
      <c r="K50" s="219"/>
      <c r="L50" s="219"/>
      <c r="M50" s="220"/>
    </row>
    <row r="51" spans="2:13" ht="15" x14ac:dyDescent="0.2">
      <c r="B51" s="134" t="s">
        <v>123</v>
      </c>
      <c r="C51" s="142">
        <f>SUMIF(Trades!$E$9:$E$1498,Exposure!$B51,Trades!$G$9:$G$1498)</f>
        <v>0</v>
      </c>
      <c r="D51" s="141">
        <f>-SUMIF(Trades!$E$9:$E$1498,Exposure!$B51,Trades!$I$9:$I$1498)</f>
        <v>0</v>
      </c>
      <c r="E51" s="112"/>
      <c r="F51" s="148">
        <f>SUMIF(Trades!$H$9:$H$1498,Exposure!F$4&amp;Exposure!$B51,Trades!$B$9:$B$1498)</f>
        <v>0</v>
      </c>
      <c r="G51" s="215">
        <f>SUMIF(Trades!$H$9:$H$1498,Exposure!G$4&amp;Exposure!$B51,Trades!$B$9:$B$1498)</f>
        <v>0</v>
      </c>
      <c r="H51" s="215">
        <f>SUMIF(Trades!$H$9:$H$1498,Exposure!H$4&amp;Exposure!$B51,Trades!$B$9:$B$1498)</f>
        <v>0</v>
      </c>
      <c r="I51" s="215">
        <f>SUMIF(Trades!$H$9:$H$1498,Exposure!I$4&amp;Exposure!$B51,Trades!$B$9:$B$1498)</f>
        <v>0</v>
      </c>
      <c r="J51" s="215">
        <f>SUMIF(Trades!$H$9:$H$1498,Exposure!J$4&amp;Exposure!$B51,Trades!$B$9:$B$1498)</f>
        <v>0</v>
      </c>
      <c r="K51" s="215">
        <f>SUMIF(Trades!$H$9:$H$1498,Exposure!K$4&amp;Exposure!$B51,Trades!$B$9:$B$1498)</f>
        <v>0</v>
      </c>
      <c r="L51" s="215">
        <f>SUMIF(Trades!$H$9:$H$1498,Exposure!L$4&amp;Exposure!$B51,Trades!$B$9:$B$1498)</f>
        <v>0</v>
      </c>
      <c r="M51" s="218">
        <f>SUMIF(Trades!$H$9:$H$1498,Exposure!M$4&amp;Exposure!$B51,Trades!$B$9:$B$1498)</f>
        <v>0</v>
      </c>
    </row>
    <row r="52" spans="2:13" ht="15" x14ac:dyDescent="0.2">
      <c r="B52" s="134"/>
      <c r="C52" s="142"/>
      <c r="D52" s="141"/>
      <c r="E52" s="112"/>
      <c r="F52" s="148"/>
      <c r="G52" s="215"/>
      <c r="H52" s="215"/>
      <c r="I52" s="215"/>
      <c r="J52" s="215"/>
      <c r="K52" s="215"/>
      <c r="L52" s="215"/>
      <c r="M52" s="218"/>
    </row>
    <row r="53" spans="2:13" ht="15" x14ac:dyDescent="0.2">
      <c r="B53" s="132" t="s">
        <v>121</v>
      </c>
      <c r="C53" s="138">
        <f>SUMIF(Trades!$E$9:$E$1498,Exposure!$B53,Trades!$G$9:$G$1498)</f>
        <v>0</v>
      </c>
      <c r="D53" s="139">
        <f>-SUMIF(Trades!$E$9:$E$1498,Exposure!$B53,Trades!$I$9:$I$1498)</f>
        <v>0</v>
      </c>
      <c r="E53" s="133"/>
      <c r="F53" s="147">
        <f>SUMIF(Trades!$H$9:$H$1498,Exposure!F$4&amp;Exposure!$B53,Trades!$B$9:$B$1498)</f>
        <v>0</v>
      </c>
      <c r="G53" s="216">
        <f>SUMIF(Trades!$H$9:$H$1498,Exposure!G$4&amp;Exposure!$B53,Trades!$B$9:$B$1498)</f>
        <v>0</v>
      </c>
      <c r="H53" s="216">
        <f>SUMIF(Trades!$H$9:$H$1498,Exposure!H$4&amp;Exposure!$B53,Trades!$B$9:$B$1498)</f>
        <v>0</v>
      </c>
      <c r="I53" s="216">
        <f>SUMIF(Trades!$H$9:$H$1498,Exposure!I$4&amp;Exposure!$B53,Trades!$B$9:$B$1498)</f>
        <v>0</v>
      </c>
      <c r="J53" s="216">
        <f>SUMIF(Trades!$H$9:$H$1498,Exposure!J$4&amp;Exposure!$B53,Trades!$B$9:$B$1498)</f>
        <v>0</v>
      </c>
      <c r="K53" s="216">
        <f>SUMIF(Trades!$H$9:$H$1498,Exposure!K$4&amp;Exposure!$B53,Trades!$B$9:$B$1498)</f>
        <v>0</v>
      </c>
      <c r="L53" s="216">
        <f>SUMIF(Trades!$H$9:$H$1498,Exposure!L$4&amp;Exposure!$B53,Trades!$B$9:$B$1498)</f>
        <v>0</v>
      </c>
      <c r="M53" s="217">
        <f>SUMIF(Trades!$H$9:$H$1498,Exposure!M$4&amp;Exposure!$B53,Trades!$B$9:$B$1498)</f>
        <v>0</v>
      </c>
    </row>
    <row r="54" spans="2:13" ht="15" x14ac:dyDescent="0.2">
      <c r="B54" s="136"/>
      <c r="C54" s="145"/>
      <c r="D54" s="146"/>
      <c r="E54" s="137"/>
      <c r="F54" s="149"/>
      <c r="G54" s="219"/>
      <c r="H54" s="219"/>
      <c r="I54" s="219"/>
      <c r="J54" s="219"/>
      <c r="K54" s="219"/>
      <c r="L54" s="219"/>
      <c r="M54" s="220"/>
    </row>
    <row r="55" spans="2:13" ht="15" x14ac:dyDescent="0.2">
      <c r="B55" s="134" t="s">
        <v>78</v>
      </c>
      <c r="C55" s="142">
        <f>SUMIF(Trades!$E$9:$E$1498,Exposure!$B55,Trades!$G$9:$G$1498)</f>
        <v>0</v>
      </c>
      <c r="D55" s="141">
        <f>-SUMIF(Trades!$E$9:$E$1498,Exposure!$B55,Trades!$I$9:$I$1498)</f>
        <v>0</v>
      </c>
      <c r="E55" s="112"/>
      <c r="F55" s="148">
        <f>SUMIF(Trades!$H$9:$H$1498,Exposure!F$4&amp;Exposure!$B55,Trades!$B$9:$B$1498)</f>
        <v>0</v>
      </c>
      <c r="G55" s="215">
        <f>SUMIF(Trades!$H$9:$H$1498,Exposure!G$4&amp;Exposure!$B55,Trades!$B$9:$B$1498)</f>
        <v>0</v>
      </c>
      <c r="H55" s="215">
        <f>SUMIF(Trades!$H$9:$H$1498,Exposure!H$4&amp;Exposure!$B55,Trades!$B$9:$B$1498)</f>
        <v>0</v>
      </c>
      <c r="I55" s="215">
        <f>SUMIF(Trades!$H$9:$H$1498,Exposure!I$4&amp;Exposure!$B55,Trades!$B$9:$B$1498)</f>
        <v>0</v>
      </c>
      <c r="J55" s="215">
        <f>SUMIF(Trades!$H$9:$H$1498,Exposure!J$4&amp;Exposure!$B55,Trades!$B$9:$B$1498)</f>
        <v>0</v>
      </c>
      <c r="K55" s="215">
        <f>SUMIF(Trades!$H$9:$H$1498,Exposure!K$4&amp;Exposure!$B55,Trades!$B$9:$B$1498)</f>
        <v>0</v>
      </c>
      <c r="L55" s="215">
        <f>SUMIF(Trades!$H$9:$H$1498,Exposure!L$4&amp;Exposure!$B55,Trades!$B$9:$B$1498)</f>
        <v>0</v>
      </c>
      <c r="M55" s="218">
        <f>SUMIF(Trades!$H$9:$H$1498,Exposure!M$4&amp;Exposure!$B55,Trades!$B$9:$B$1498)</f>
        <v>0</v>
      </c>
    </row>
    <row r="56" spans="2:13" ht="15" x14ac:dyDescent="0.2">
      <c r="B56" s="134"/>
      <c r="C56" s="142"/>
      <c r="D56" s="141"/>
      <c r="E56" s="112"/>
      <c r="F56" s="148"/>
      <c r="G56" s="215"/>
      <c r="H56" s="215"/>
      <c r="I56" s="215"/>
      <c r="J56" s="215"/>
      <c r="K56" s="215"/>
      <c r="L56" s="215"/>
      <c r="M56" s="218"/>
    </row>
    <row r="57" spans="2:13" ht="15" x14ac:dyDescent="0.2">
      <c r="B57" s="132" t="s">
        <v>130</v>
      </c>
      <c r="C57" s="138">
        <f>SUMIF(Trades!$E$9:$E$1498,Exposure!$B57,Trades!$G$9:$G$1498)</f>
        <v>0</v>
      </c>
      <c r="D57" s="139">
        <f>-SUMIF(Trades!$E$9:$E$1498,Exposure!$B57,Trades!$I$9:$I$1498)</f>
        <v>0</v>
      </c>
      <c r="E57" s="133"/>
      <c r="F57" s="147">
        <f>SUMIF(Trades!$H$9:$H$1498,Exposure!F$4&amp;Exposure!$B57,Trades!$B$9:$B$1498)</f>
        <v>0</v>
      </c>
      <c r="G57" s="216">
        <f>SUMIF(Trades!$H$9:$H$1498,Exposure!G$4&amp;Exposure!$B57,Trades!$B$9:$B$1498)</f>
        <v>0</v>
      </c>
      <c r="H57" s="216">
        <f>SUMIF(Trades!$H$9:$H$1498,Exposure!H$4&amp;Exposure!$B57,Trades!$B$9:$B$1498)</f>
        <v>0</v>
      </c>
      <c r="I57" s="216">
        <f>SUMIF(Trades!$H$9:$H$1498,Exposure!I$4&amp;Exposure!$B57,Trades!$B$9:$B$1498)</f>
        <v>0</v>
      </c>
      <c r="J57" s="216">
        <f>SUMIF(Trades!$H$9:$H$1498,Exposure!J$4&amp;Exposure!$B57,Trades!$B$9:$B$1498)</f>
        <v>0</v>
      </c>
      <c r="K57" s="216">
        <f>SUMIF(Trades!$H$9:$H$1498,Exposure!K$4&amp;Exposure!$B57,Trades!$B$9:$B$1498)</f>
        <v>0</v>
      </c>
      <c r="L57" s="216">
        <f>SUMIF(Trades!$H$9:$H$1498,Exposure!L$4&amp;Exposure!$B57,Trades!$B$9:$B$1498)</f>
        <v>0</v>
      </c>
      <c r="M57" s="217">
        <f>SUMIF(Trades!$H$9:$H$1498,Exposure!M$4&amp;Exposure!$B57,Trades!$B$9:$B$1498)</f>
        <v>0</v>
      </c>
    </row>
    <row r="58" spans="2:13" ht="15" x14ac:dyDescent="0.2">
      <c r="B58" s="136"/>
      <c r="C58" s="145"/>
      <c r="D58" s="146"/>
      <c r="E58" s="137"/>
      <c r="F58" s="149"/>
      <c r="G58" s="219"/>
      <c r="H58" s="219"/>
      <c r="I58" s="219"/>
      <c r="J58" s="219"/>
      <c r="K58" s="219"/>
      <c r="L58" s="219"/>
      <c r="M58" s="220"/>
    </row>
    <row r="59" spans="2:13" ht="15" x14ac:dyDescent="0.2">
      <c r="B59" s="134" t="s">
        <v>136</v>
      </c>
      <c r="C59" s="142">
        <f>SUMIF(Trades!$E$9:$E$1498,Exposure!$B59,Trades!$G$9:$G$1498)</f>
        <v>0</v>
      </c>
      <c r="D59" s="141">
        <f>-SUMIF(Trades!$E$9:$E$1498,Exposure!$B59,Trades!$I$9:$I$1498)</f>
        <v>0</v>
      </c>
      <c r="E59" s="112"/>
      <c r="F59" s="148">
        <f>SUMIF(Trades!$H$9:$H$1498,Exposure!F$4&amp;Exposure!$B59,Trades!$B$9:$B$1498)</f>
        <v>0</v>
      </c>
      <c r="G59" s="215">
        <f>SUMIF(Trades!$H$9:$H$1498,Exposure!G$4&amp;Exposure!$B59,Trades!$B$9:$B$1498)</f>
        <v>0</v>
      </c>
      <c r="H59" s="215">
        <f>SUMIF(Trades!$H$9:$H$1498,Exposure!H$4&amp;Exposure!$B59,Trades!$B$9:$B$1498)</f>
        <v>0</v>
      </c>
      <c r="I59" s="215">
        <f>SUMIF(Trades!$H$9:$H$1498,Exposure!I$4&amp;Exposure!$B59,Trades!$B$9:$B$1498)</f>
        <v>0</v>
      </c>
      <c r="J59" s="215">
        <f>SUMIF(Trades!$H$9:$H$1498,Exposure!J$4&amp;Exposure!$B59,Trades!$B$9:$B$1498)</f>
        <v>0</v>
      </c>
      <c r="K59" s="215">
        <f>SUMIF(Trades!$H$9:$H$1498,Exposure!K$4&amp;Exposure!$B59,Trades!$B$9:$B$1498)</f>
        <v>0</v>
      </c>
      <c r="L59" s="215">
        <f>SUMIF(Trades!$H$9:$H$1498,Exposure!L$4&amp;Exposure!$B59,Trades!$B$9:$B$1498)</f>
        <v>0</v>
      </c>
      <c r="M59" s="218">
        <f>SUMIF(Trades!$H$9:$H$1498,Exposure!M$4&amp;Exposure!$B59,Trades!$B$9:$B$1498)</f>
        <v>0</v>
      </c>
    </row>
    <row r="60" spans="2:13" ht="15" x14ac:dyDescent="0.2">
      <c r="B60" s="134"/>
      <c r="C60" s="142"/>
      <c r="D60" s="141"/>
      <c r="E60" s="112"/>
      <c r="F60" s="148"/>
      <c r="G60" s="215"/>
      <c r="H60" s="215"/>
      <c r="I60" s="215"/>
      <c r="J60" s="215"/>
      <c r="K60" s="215"/>
      <c r="L60" s="215"/>
      <c r="M60" s="218"/>
    </row>
    <row r="61" spans="2:13" ht="15" x14ac:dyDescent="0.2">
      <c r="B61" s="132" t="s">
        <v>135</v>
      </c>
      <c r="C61" s="138">
        <f>SUMIF(Trades!$E$9:$E$1498,Exposure!$B61,Trades!$G$9:$G$1498)</f>
        <v>0</v>
      </c>
      <c r="D61" s="139">
        <f>-SUMIF(Trades!$E$9:$E$1498,Exposure!$B61,Trades!$I$9:$I$1498)</f>
        <v>0</v>
      </c>
      <c r="E61" s="133"/>
      <c r="F61" s="147">
        <f>SUMIF(Trades!$H$9:$H$1498,Exposure!F$4&amp;Exposure!$B61,Trades!$B$9:$B$1498)</f>
        <v>0</v>
      </c>
      <c r="G61" s="216">
        <f>SUMIF(Trades!$H$9:$H$1498,Exposure!G$4&amp;Exposure!$B61,Trades!$B$9:$B$1498)</f>
        <v>0</v>
      </c>
      <c r="H61" s="216">
        <f>SUMIF(Trades!$H$9:$H$1498,Exposure!H$4&amp;Exposure!$B61,Trades!$B$9:$B$1498)</f>
        <v>0</v>
      </c>
      <c r="I61" s="216">
        <f>SUMIF(Trades!$H$9:$H$1498,Exposure!I$4&amp;Exposure!$B61,Trades!$B$9:$B$1498)</f>
        <v>0</v>
      </c>
      <c r="J61" s="216">
        <f>SUMIF(Trades!$H$9:$H$1498,Exposure!J$4&amp;Exposure!$B61,Trades!$B$9:$B$1498)</f>
        <v>0</v>
      </c>
      <c r="K61" s="216">
        <f>SUMIF(Trades!$H$9:$H$1498,Exposure!K$4&amp;Exposure!$B61,Trades!$B$9:$B$1498)</f>
        <v>0</v>
      </c>
      <c r="L61" s="216">
        <f>SUMIF(Trades!$H$9:$H$1498,Exposure!L$4&amp;Exposure!$B61,Trades!$B$9:$B$1498)</f>
        <v>0</v>
      </c>
      <c r="M61" s="217">
        <f>SUMIF(Trades!$H$9:$H$1498,Exposure!M$4&amp;Exposure!$B61,Trades!$B$9:$B$1498)</f>
        <v>0</v>
      </c>
    </row>
    <row r="62" spans="2:13" ht="15" x14ac:dyDescent="0.2">
      <c r="B62" s="136"/>
      <c r="C62" s="145"/>
      <c r="D62" s="146"/>
      <c r="E62" s="137"/>
      <c r="F62" s="149"/>
      <c r="G62" s="219"/>
      <c r="H62" s="219"/>
      <c r="I62" s="219"/>
      <c r="J62" s="219"/>
      <c r="K62" s="219"/>
      <c r="L62" s="219"/>
      <c r="M62" s="220"/>
    </row>
    <row r="63" spans="2:13" ht="15" x14ac:dyDescent="0.2">
      <c r="B63" s="134" t="s">
        <v>125</v>
      </c>
      <c r="C63" s="142">
        <f>SUMIF(Trades!$E$9:$E$1498,Exposure!$B63,Trades!$G$9:$G$1498)</f>
        <v>0</v>
      </c>
      <c r="D63" s="141">
        <f>-SUMIF(Trades!$E$9:$E$1498,Exposure!$B63,Trades!$I$9:$I$1498)</f>
        <v>0</v>
      </c>
      <c r="E63" s="112"/>
      <c r="F63" s="148">
        <f>SUMIF(Trades!$H$9:$H$1498,Exposure!F$4&amp;Exposure!$B63,Trades!$B$9:$B$1498)</f>
        <v>0</v>
      </c>
      <c r="G63" s="215">
        <f>SUMIF(Trades!$H$9:$H$1498,Exposure!G$4&amp;Exposure!$B63,Trades!$B$9:$B$1498)</f>
        <v>0</v>
      </c>
      <c r="H63" s="215">
        <f>SUMIF(Trades!$H$9:$H$1498,Exposure!H$4&amp;Exposure!$B63,Trades!$B$9:$B$1498)</f>
        <v>0</v>
      </c>
      <c r="I63" s="215">
        <f>SUMIF(Trades!$H$9:$H$1498,Exposure!I$4&amp;Exposure!$B63,Trades!$B$9:$B$1498)</f>
        <v>0</v>
      </c>
      <c r="J63" s="215">
        <f>SUMIF(Trades!$H$9:$H$1498,Exposure!J$4&amp;Exposure!$B63,Trades!$B$9:$B$1498)</f>
        <v>0</v>
      </c>
      <c r="K63" s="215">
        <f>SUMIF(Trades!$H$9:$H$1498,Exposure!K$4&amp;Exposure!$B63,Trades!$B$9:$B$1498)</f>
        <v>0</v>
      </c>
      <c r="L63" s="215">
        <f>SUMIF(Trades!$H$9:$H$1498,Exposure!L$4&amp;Exposure!$B63,Trades!$B$9:$B$1498)</f>
        <v>0</v>
      </c>
      <c r="M63" s="218">
        <f>SUMIF(Trades!$H$9:$H$1498,Exposure!M$4&amp;Exposure!$B63,Trades!$B$9:$B$1498)</f>
        <v>0</v>
      </c>
    </row>
    <row r="64" spans="2:13" ht="15" x14ac:dyDescent="0.2">
      <c r="B64" s="134"/>
      <c r="C64" s="142"/>
      <c r="D64" s="141"/>
      <c r="E64" s="112"/>
      <c r="F64" s="148"/>
      <c r="G64" s="215"/>
      <c r="H64" s="215"/>
      <c r="I64" s="215"/>
      <c r="J64" s="215"/>
      <c r="K64" s="215"/>
      <c r="L64" s="215"/>
      <c r="M64" s="218"/>
    </row>
    <row r="65" spans="2:13" ht="15" x14ac:dyDescent="0.2">
      <c r="B65" s="132" t="s">
        <v>134</v>
      </c>
      <c r="C65" s="138">
        <f>SUMIF(Trades!$E$9:$E$1498,Exposure!$B65,Trades!$G$9:$G$1498)</f>
        <v>0</v>
      </c>
      <c r="D65" s="139">
        <f>-SUMIF(Trades!$E$9:$E$1498,Exposure!$B65,Trades!$I$9:$I$1498)</f>
        <v>0</v>
      </c>
      <c r="E65" s="133"/>
      <c r="F65" s="147">
        <f>SUMIF(Trades!$H$9:$H$1498,Exposure!F$4&amp;Exposure!$B65,Trades!$B$9:$B$1498)</f>
        <v>0</v>
      </c>
      <c r="G65" s="216">
        <f>SUMIF(Trades!$H$9:$H$1498,Exposure!G$4&amp;Exposure!$B65,Trades!$B$9:$B$1498)</f>
        <v>0</v>
      </c>
      <c r="H65" s="216">
        <f>SUMIF(Trades!$H$9:$H$1498,Exposure!H$4&amp;Exposure!$B65,Trades!$B$9:$B$1498)</f>
        <v>0</v>
      </c>
      <c r="I65" s="216">
        <f>SUMIF(Trades!$H$9:$H$1498,Exposure!I$4&amp;Exposure!$B65,Trades!$B$9:$B$1498)</f>
        <v>0</v>
      </c>
      <c r="J65" s="216">
        <f>SUMIF(Trades!$H$9:$H$1498,Exposure!J$4&amp;Exposure!$B65,Trades!$B$9:$B$1498)</f>
        <v>0</v>
      </c>
      <c r="K65" s="216">
        <f>SUMIF(Trades!$H$9:$H$1498,Exposure!K$4&amp;Exposure!$B65,Trades!$B$9:$B$1498)</f>
        <v>0</v>
      </c>
      <c r="L65" s="216">
        <f>SUMIF(Trades!$H$9:$H$1498,Exposure!L$4&amp;Exposure!$B65,Trades!$B$9:$B$1498)</f>
        <v>0</v>
      </c>
      <c r="M65" s="217">
        <f>SUMIF(Trades!$H$9:$H$1498,Exposure!M$4&amp;Exposure!$B65,Trades!$B$9:$B$1498)</f>
        <v>0</v>
      </c>
    </row>
    <row r="66" spans="2:13" ht="15" x14ac:dyDescent="0.2">
      <c r="B66" s="136"/>
      <c r="C66" s="145"/>
      <c r="D66" s="146"/>
      <c r="E66" s="137"/>
      <c r="F66" s="149"/>
      <c r="G66" s="219"/>
      <c r="H66" s="219"/>
      <c r="I66" s="219"/>
      <c r="J66" s="219"/>
      <c r="K66" s="219"/>
      <c r="L66" s="219"/>
      <c r="M66" s="220"/>
    </row>
    <row r="67" spans="2:13" ht="15" x14ac:dyDescent="0.2">
      <c r="B67" s="134" t="s">
        <v>104</v>
      </c>
      <c r="C67" s="142">
        <f>SUMIF(Trades!$E$9:$E$1498,Exposure!$B67,Trades!$G$9:$G$1498)</f>
        <v>0</v>
      </c>
      <c r="D67" s="141">
        <f>-SUMIF(Trades!$E$9:$E$1498,Exposure!$B67,Trades!$I$9:$I$1498)</f>
        <v>0</v>
      </c>
      <c r="E67" s="112"/>
      <c r="F67" s="148">
        <f>SUMIF(Trades!$H$9:$H$1498,Exposure!F$4&amp;Exposure!$B67,Trades!$B$9:$B$1498)</f>
        <v>0</v>
      </c>
      <c r="G67" s="215">
        <f>SUMIF(Trades!$H$9:$H$1498,Exposure!G$4&amp;Exposure!$B67,Trades!$B$9:$B$1498)</f>
        <v>0</v>
      </c>
      <c r="H67" s="215">
        <f>SUMIF(Trades!$H$9:$H$1498,Exposure!H$4&amp;Exposure!$B67,Trades!$B$9:$B$1498)</f>
        <v>0</v>
      </c>
      <c r="I67" s="215">
        <f>SUMIF(Trades!$H$9:$H$1498,Exposure!I$4&amp;Exposure!$B67,Trades!$B$9:$B$1498)</f>
        <v>0</v>
      </c>
      <c r="J67" s="215">
        <f>SUMIF(Trades!$H$9:$H$1498,Exposure!J$4&amp;Exposure!$B67,Trades!$B$9:$B$1498)</f>
        <v>0</v>
      </c>
      <c r="K67" s="215">
        <f>SUMIF(Trades!$H$9:$H$1498,Exposure!K$4&amp;Exposure!$B67,Trades!$B$9:$B$1498)</f>
        <v>0</v>
      </c>
      <c r="L67" s="215">
        <f>SUMIF(Trades!$H$9:$H$1498,Exposure!L$4&amp;Exposure!$B67,Trades!$B$9:$B$1498)</f>
        <v>0</v>
      </c>
      <c r="M67" s="218">
        <f>SUMIF(Trades!$H$9:$H$1498,Exposure!M$4&amp;Exposure!$B67,Trades!$B$9:$B$1498)</f>
        <v>0</v>
      </c>
    </row>
    <row r="68" spans="2:13" ht="15" x14ac:dyDescent="0.2">
      <c r="B68" s="134"/>
      <c r="C68" s="142"/>
      <c r="D68" s="141"/>
      <c r="E68" s="112"/>
      <c r="F68" s="148"/>
      <c r="G68" s="215"/>
      <c r="H68" s="215"/>
      <c r="I68" s="215"/>
      <c r="J68" s="215"/>
      <c r="K68" s="215"/>
      <c r="L68" s="215"/>
      <c r="M68" s="218"/>
    </row>
    <row r="69" spans="2:13" ht="15" x14ac:dyDescent="0.2">
      <c r="B69" s="132" t="s">
        <v>140</v>
      </c>
      <c r="C69" s="138">
        <f>SUMIF(Trades!$E$9:$E$1498,Exposure!$B69,Trades!$G$9:$G$1498)</f>
        <v>0</v>
      </c>
      <c r="D69" s="139">
        <f>-SUMIF(Trades!$E$9:$E$1498,Exposure!$B69,Trades!$I$9:$I$1498)</f>
        <v>0</v>
      </c>
      <c r="E69" s="133"/>
      <c r="F69" s="147">
        <f>SUMIF(Trades!$H$9:$H$1498,Exposure!F$4&amp;Exposure!$B69,Trades!$B$9:$B$1498)</f>
        <v>0</v>
      </c>
      <c r="G69" s="216">
        <f>SUMIF(Trades!$H$9:$H$1498,Exposure!G$4&amp;Exposure!$B69,Trades!$B$9:$B$1498)</f>
        <v>0</v>
      </c>
      <c r="H69" s="216">
        <f>SUMIF(Trades!$H$9:$H$1498,Exposure!H$4&amp;Exposure!$B69,Trades!$B$9:$B$1498)</f>
        <v>0</v>
      </c>
      <c r="I69" s="216">
        <f>SUMIF(Trades!$H$9:$H$1498,Exposure!I$4&amp;Exposure!$B69,Trades!$B$9:$B$1498)</f>
        <v>0</v>
      </c>
      <c r="J69" s="216">
        <f>SUMIF(Trades!$H$9:$H$1498,Exposure!J$4&amp;Exposure!$B69,Trades!$B$9:$B$1498)</f>
        <v>0</v>
      </c>
      <c r="K69" s="216">
        <f>SUMIF(Trades!$H$9:$H$1498,Exposure!K$4&amp;Exposure!$B69,Trades!$B$9:$B$1498)</f>
        <v>0</v>
      </c>
      <c r="L69" s="216">
        <f>SUMIF(Trades!$H$9:$H$1498,Exposure!L$4&amp;Exposure!$B69,Trades!$B$9:$B$1498)</f>
        <v>0</v>
      </c>
      <c r="M69" s="217">
        <f>SUMIF(Trades!$H$9:$H$1498,Exposure!M$4&amp;Exposure!$B69,Trades!$B$9:$B$1498)</f>
        <v>0</v>
      </c>
    </row>
    <row r="70" spans="2:13" ht="15" x14ac:dyDescent="0.2">
      <c r="B70" s="136"/>
      <c r="C70" s="145"/>
      <c r="D70" s="146"/>
      <c r="E70" s="137"/>
      <c r="F70" s="149"/>
      <c r="G70" s="219"/>
      <c r="H70" s="219"/>
      <c r="I70" s="219"/>
      <c r="J70" s="219"/>
      <c r="K70" s="219"/>
      <c r="L70" s="219"/>
      <c r="M70" s="220"/>
    </row>
    <row r="71" spans="2:13" ht="15" x14ac:dyDescent="0.2">
      <c r="B71" s="134" t="s">
        <v>141</v>
      </c>
      <c r="C71" s="142">
        <f>SUMIF(Trades!$E$9:$E$1498,Exposure!$B71,Trades!$G$9:$G$1498)</f>
        <v>2000</v>
      </c>
      <c r="D71" s="141">
        <f>-SUMIF(Trades!$E$9:$E$1498,Exposure!$B71,Trades!$I$9:$I$1498)</f>
        <v>-5000</v>
      </c>
      <c r="E71" s="112"/>
      <c r="F71" s="148">
        <f>SUMIF(Trades!$H$9:$H$1498,Exposure!F$4&amp;Exposure!$B71,Trades!$B$9:$B$1498)</f>
        <v>0</v>
      </c>
      <c r="G71" s="215">
        <f>SUMIF(Trades!$H$9:$H$1498,Exposure!G$4&amp;Exposure!$B71,Trades!$B$9:$B$1498)</f>
        <v>0</v>
      </c>
      <c r="H71" s="215">
        <f>SUMIF(Trades!$H$9:$H$1498,Exposure!H$4&amp;Exposure!$B71,Trades!$B$9:$B$1498)</f>
        <v>0</v>
      </c>
      <c r="I71" s="215">
        <f>SUMIF(Trades!$H$9:$H$1498,Exposure!I$4&amp;Exposure!$B71,Trades!$B$9:$B$1498)</f>
        <v>0</v>
      </c>
      <c r="J71" s="215">
        <f>SUMIF(Trades!$H$9:$H$1498,Exposure!J$4&amp;Exposure!$B71,Trades!$B$9:$B$1498)</f>
        <v>0</v>
      </c>
      <c r="K71" s="215">
        <f>SUMIF(Trades!$H$9:$H$1498,Exposure!K$4&amp;Exposure!$B71,Trades!$B$9:$B$1498)</f>
        <v>0</v>
      </c>
      <c r="L71" s="215">
        <f>SUMIF(Trades!$H$9:$H$1498,Exposure!L$4&amp;Exposure!$B71,Trades!$B$9:$B$1498)</f>
        <v>0</v>
      </c>
      <c r="M71" s="218">
        <f>SUMIF(Trades!$H$9:$H$1498,Exposure!M$4&amp;Exposure!$B71,Trades!$B$9:$B$1498)</f>
        <v>0</v>
      </c>
    </row>
    <row r="72" spans="2:13" ht="15" x14ac:dyDescent="0.2">
      <c r="B72" s="134"/>
      <c r="C72" s="142"/>
      <c r="D72" s="141"/>
      <c r="E72" s="112"/>
      <c r="F72" s="148"/>
      <c r="G72" s="215"/>
      <c r="H72" s="215"/>
      <c r="I72" s="215"/>
      <c r="J72" s="215"/>
      <c r="K72" s="215"/>
      <c r="L72" s="215"/>
      <c r="M72" s="218"/>
    </row>
    <row r="73" spans="2:13" ht="15" x14ac:dyDescent="0.2">
      <c r="B73" s="132" t="s">
        <v>142</v>
      </c>
      <c r="C73" s="138">
        <f>SUMIF(Trades!$E$9:$E$1498,Exposure!$B73,Trades!$G$9:$G$1498)</f>
        <v>0</v>
      </c>
      <c r="D73" s="139">
        <f>-SUMIF(Trades!$E$9:$E$1498,Exposure!$B73,Trades!$I$9:$I$1498)</f>
        <v>0</v>
      </c>
      <c r="E73" s="133"/>
      <c r="F73" s="147">
        <f>SUMIF(Trades!$H$9:$H$1498,Exposure!F$4&amp;Exposure!$B73,Trades!$B$9:$B$1498)</f>
        <v>0</v>
      </c>
      <c r="G73" s="216">
        <f>SUMIF(Trades!$H$9:$H$1498,Exposure!G$4&amp;Exposure!$B73,Trades!$B$9:$B$1498)</f>
        <v>0</v>
      </c>
      <c r="H73" s="216">
        <f>SUMIF(Trades!$H$9:$H$1498,Exposure!H$4&amp;Exposure!$B73,Trades!$B$9:$B$1498)</f>
        <v>0</v>
      </c>
      <c r="I73" s="216">
        <f>SUMIF(Trades!$H$9:$H$1498,Exposure!I$4&amp;Exposure!$B73,Trades!$B$9:$B$1498)</f>
        <v>0</v>
      </c>
      <c r="J73" s="216">
        <f>SUMIF(Trades!$H$9:$H$1498,Exposure!J$4&amp;Exposure!$B73,Trades!$B$9:$B$1498)</f>
        <v>0</v>
      </c>
      <c r="K73" s="216">
        <f>SUMIF(Trades!$H$9:$H$1498,Exposure!K$4&amp;Exposure!$B73,Trades!$B$9:$B$1498)</f>
        <v>0</v>
      </c>
      <c r="L73" s="216">
        <f>SUMIF(Trades!$H$9:$H$1498,Exposure!L$4&amp;Exposure!$B73,Trades!$B$9:$B$1498)</f>
        <v>0</v>
      </c>
      <c r="M73" s="217">
        <f>SUMIF(Trades!$H$9:$H$1498,Exposure!M$4&amp;Exposure!$B73,Trades!$B$9:$B$1498)</f>
        <v>0</v>
      </c>
    </row>
    <row r="74" spans="2:13" ht="15" x14ac:dyDescent="0.2">
      <c r="B74" s="136"/>
      <c r="C74" s="145"/>
      <c r="D74" s="146"/>
      <c r="E74" s="137"/>
      <c r="F74" s="149"/>
      <c r="G74" s="219"/>
      <c r="H74" s="219"/>
      <c r="I74" s="219"/>
      <c r="J74" s="219"/>
      <c r="K74" s="219"/>
      <c r="L74" s="219"/>
      <c r="M74" s="220"/>
    </row>
    <row r="75" spans="2:13" ht="15" x14ac:dyDescent="0.2">
      <c r="B75" s="134" t="s">
        <v>143</v>
      </c>
      <c r="C75" s="142">
        <f>SUMIF(Trades!$E$9:$E$1498,Exposure!$B75,Trades!$G$9:$G$1498)</f>
        <v>-50.000000000000043</v>
      </c>
      <c r="D75" s="141">
        <f>-SUMIF(Trades!$E$9:$E$1498,Exposure!$B75,Trades!$I$9:$I$1498)</f>
        <v>-750</v>
      </c>
      <c r="E75" s="112"/>
      <c r="F75" s="148">
        <f>SUMIF(Trades!$H$9:$H$1498,Exposure!F$4&amp;Exposure!$B75,Trades!$B$9:$B$1498)</f>
        <v>0</v>
      </c>
      <c r="G75" s="215">
        <f>SUMIF(Trades!$H$9:$H$1498,Exposure!G$4&amp;Exposure!$B75,Trades!$B$9:$B$1498)</f>
        <v>1000</v>
      </c>
      <c r="H75" s="215">
        <f>SUMIF(Trades!$H$9:$H$1498,Exposure!H$4&amp;Exposure!$B75,Trades!$B$9:$B$1498)</f>
        <v>0</v>
      </c>
      <c r="I75" s="215">
        <f>SUMIF(Trades!$H$9:$H$1498,Exposure!I$4&amp;Exposure!$B75,Trades!$B$9:$B$1498)</f>
        <v>0</v>
      </c>
      <c r="J75" s="215">
        <f>SUMIF(Trades!$H$9:$H$1498,Exposure!J$4&amp;Exposure!$B75,Trades!$B$9:$B$1498)</f>
        <v>0</v>
      </c>
      <c r="K75" s="215">
        <f>SUMIF(Trades!$H$9:$H$1498,Exposure!K$4&amp;Exposure!$B75,Trades!$B$9:$B$1498)</f>
        <v>0</v>
      </c>
      <c r="L75" s="215">
        <f>SUMIF(Trades!$H$9:$H$1498,Exposure!L$4&amp;Exposure!$B75,Trades!$B$9:$B$1498)</f>
        <v>0</v>
      </c>
      <c r="M75" s="218">
        <f>SUMIF(Trades!$H$9:$H$1498,Exposure!M$4&amp;Exposure!$B75,Trades!$B$9:$B$1498)</f>
        <v>0</v>
      </c>
    </row>
    <row r="76" spans="2:13" ht="15" x14ac:dyDescent="0.2">
      <c r="B76" s="134"/>
      <c r="C76" s="142"/>
      <c r="D76" s="141"/>
      <c r="E76" s="112"/>
      <c r="F76" s="148"/>
      <c r="G76" s="215"/>
      <c r="H76" s="215"/>
      <c r="I76" s="215"/>
      <c r="J76" s="215"/>
      <c r="K76" s="215"/>
      <c r="L76" s="215"/>
      <c r="M76" s="218"/>
    </row>
    <row r="77" spans="2:13" ht="15" x14ac:dyDescent="0.2">
      <c r="B77" s="150" t="s">
        <v>144</v>
      </c>
      <c r="C77" s="138">
        <f>SUMIF(Trades!$E$9:$E$1498,Exposure!$B77,Trades!$G$9:$G$1498)</f>
        <v>0</v>
      </c>
      <c r="D77" s="139">
        <f>-SUMIF(Trades!$E$9:$E$1498,Exposure!$B77,Trades!$I$9:$I$1498)</f>
        <v>0</v>
      </c>
      <c r="E77" s="133"/>
      <c r="F77" s="147">
        <f>SUMIF(Trades!$H$9:$H$1498,Exposure!F$4&amp;Exposure!$B77,Trades!$B$9:$B$1498)</f>
        <v>0</v>
      </c>
      <c r="G77" s="216">
        <f>SUMIF(Trades!$H$9:$H$1498,Exposure!G$4&amp;Exposure!$B77,Trades!$B$9:$B$1498)</f>
        <v>0</v>
      </c>
      <c r="H77" s="216">
        <f>SUMIF(Trades!$H$9:$H$1498,Exposure!H$4&amp;Exposure!$B77,Trades!$B$9:$B$1498)</f>
        <v>0</v>
      </c>
      <c r="I77" s="216">
        <f>SUMIF(Trades!$H$9:$H$1498,Exposure!I$4&amp;Exposure!$B77,Trades!$B$9:$B$1498)</f>
        <v>0</v>
      </c>
      <c r="J77" s="216">
        <f>SUMIF(Trades!$H$9:$H$1498,Exposure!J$4&amp;Exposure!$B77,Trades!$B$9:$B$1498)</f>
        <v>0</v>
      </c>
      <c r="K77" s="216">
        <f>SUMIF(Trades!$H$9:$H$1498,Exposure!K$4&amp;Exposure!$B77,Trades!$B$9:$B$1498)</f>
        <v>0</v>
      </c>
      <c r="L77" s="216">
        <f>SUMIF(Trades!$H$9:$H$1498,Exposure!L$4&amp;Exposure!$B77,Trades!$B$9:$B$1498)</f>
        <v>0</v>
      </c>
      <c r="M77" s="217">
        <f>SUMIF(Trades!$H$9:$H$1498,Exposure!M$4&amp;Exposure!$B77,Trades!$B$9:$B$1498)</f>
        <v>0</v>
      </c>
    </row>
    <row r="78" spans="2:13" ht="15" x14ac:dyDescent="0.2">
      <c r="B78" s="136"/>
      <c r="C78" s="145"/>
      <c r="D78" s="146"/>
      <c r="E78" s="137"/>
      <c r="F78" s="149"/>
      <c r="G78" s="219"/>
      <c r="H78" s="219"/>
      <c r="I78" s="219"/>
      <c r="J78" s="219"/>
      <c r="K78" s="219"/>
      <c r="L78" s="219"/>
      <c r="M78" s="220"/>
    </row>
    <row r="79" spans="2:13" ht="15" x14ac:dyDescent="0.2">
      <c r="B79" s="134" t="s">
        <v>145</v>
      </c>
      <c r="C79" s="142">
        <f>SUMIF(Trades!$E$9:$E$1498,Exposure!$B79,Trades!$G$9:$G$1498)</f>
        <v>0</v>
      </c>
      <c r="D79" s="141">
        <f>-SUMIF(Trades!$E$9:$E$1498,Exposure!$B79,Trades!$I$9:$I$1498)</f>
        <v>0</v>
      </c>
      <c r="E79" s="112"/>
      <c r="F79" s="148">
        <f>SUMIF(Trades!$H$9:$H$1498,Exposure!F$4&amp;Exposure!$B79,Trades!$B$9:$B$1498)</f>
        <v>0</v>
      </c>
      <c r="G79" s="215">
        <f>SUMIF(Trades!$H$9:$H$1498,Exposure!G$4&amp;Exposure!$B79,Trades!$B$9:$B$1498)</f>
        <v>0</v>
      </c>
      <c r="H79" s="215">
        <f>SUMIF(Trades!$H$9:$H$1498,Exposure!H$4&amp;Exposure!$B79,Trades!$B$9:$B$1498)</f>
        <v>0</v>
      </c>
      <c r="I79" s="215">
        <f>SUMIF(Trades!$H$9:$H$1498,Exposure!I$4&amp;Exposure!$B79,Trades!$B$9:$B$1498)</f>
        <v>0</v>
      </c>
      <c r="J79" s="215">
        <f>SUMIF(Trades!$H$9:$H$1498,Exposure!J$4&amp;Exposure!$B79,Trades!$B$9:$B$1498)</f>
        <v>0</v>
      </c>
      <c r="K79" s="215">
        <f>SUMIF(Trades!$H$9:$H$1498,Exposure!K$4&amp;Exposure!$B79,Trades!$B$9:$B$1498)</f>
        <v>0</v>
      </c>
      <c r="L79" s="215">
        <f>SUMIF(Trades!$H$9:$H$1498,Exposure!L$4&amp;Exposure!$B79,Trades!$B$9:$B$1498)</f>
        <v>0</v>
      </c>
      <c r="M79" s="218">
        <f>SUMIF(Trades!$H$9:$H$1498,Exposure!M$4&amp;Exposure!$B79,Trades!$B$9:$B$1498)</f>
        <v>0</v>
      </c>
    </row>
    <row r="80" spans="2:13" ht="15" x14ac:dyDescent="0.2">
      <c r="B80" s="135"/>
      <c r="C80" s="143"/>
      <c r="D80" s="144"/>
      <c r="E80" s="112"/>
      <c r="F80" s="148"/>
      <c r="G80" s="215"/>
      <c r="H80" s="215"/>
      <c r="I80" s="215"/>
      <c r="J80" s="215"/>
      <c r="K80" s="215"/>
      <c r="L80" s="215"/>
      <c r="M80" s="218"/>
    </row>
    <row r="81" spans="2:13" ht="15" x14ac:dyDescent="0.2">
      <c r="B81" s="132" t="s">
        <v>146</v>
      </c>
      <c r="C81" s="138">
        <f>SUMIF(Trades!$E$9:$E$1498,Exposure!$B81,Trades!$G$9:$G$1498)</f>
        <v>0</v>
      </c>
      <c r="D81" s="139">
        <f>-SUMIF(Trades!$E$9:$E$1498,Exposure!$B81,Trades!$I$9:$I$1498)</f>
        <v>0</v>
      </c>
      <c r="E81" s="133"/>
      <c r="F81" s="147">
        <f>SUMIF(Trades!$H$9:$H$1498,Exposure!F$4&amp;Exposure!$B81,Trades!$B$9:$B$1498)</f>
        <v>0</v>
      </c>
      <c r="G81" s="216">
        <f>SUMIF(Trades!$H$9:$H$1498,Exposure!G$4&amp;Exposure!$B81,Trades!$B$9:$B$1498)</f>
        <v>0</v>
      </c>
      <c r="H81" s="216">
        <f>SUMIF(Trades!$H$9:$H$1498,Exposure!H$4&amp;Exposure!$B81,Trades!$B$9:$B$1498)</f>
        <v>0</v>
      </c>
      <c r="I81" s="216">
        <f>SUMIF(Trades!$H$9:$H$1498,Exposure!I$4&amp;Exposure!$B81,Trades!$B$9:$B$1498)</f>
        <v>0</v>
      </c>
      <c r="J81" s="216">
        <f>SUMIF(Trades!$H$9:$H$1498,Exposure!J$4&amp;Exposure!$B81,Trades!$B$9:$B$1498)</f>
        <v>0</v>
      </c>
      <c r="K81" s="216">
        <f>SUMIF(Trades!$H$9:$H$1498,Exposure!K$4&amp;Exposure!$B81,Trades!$B$9:$B$1498)</f>
        <v>0</v>
      </c>
      <c r="L81" s="216">
        <f>SUMIF(Trades!$H$9:$H$1498,Exposure!L$4&amp;Exposure!$B81,Trades!$B$9:$B$1498)</f>
        <v>0</v>
      </c>
      <c r="M81" s="217">
        <f>SUMIF(Trades!$H$9:$H$1498,Exposure!M$4&amp;Exposure!$B81,Trades!$B$9:$B$1498)</f>
        <v>0</v>
      </c>
    </row>
    <row r="82" spans="2:13" ht="15" x14ac:dyDescent="0.2">
      <c r="B82" s="151"/>
      <c r="C82" s="153"/>
      <c r="D82" s="154"/>
      <c r="E82" s="137"/>
      <c r="F82" s="149"/>
      <c r="G82" s="219"/>
      <c r="H82" s="219"/>
      <c r="I82" s="219"/>
      <c r="J82" s="219"/>
      <c r="K82" s="219"/>
      <c r="L82" s="219"/>
      <c r="M82" s="220"/>
    </row>
    <row r="83" spans="2:13" ht="15" x14ac:dyDescent="0.2">
      <c r="B83" s="136" t="s">
        <v>147</v>
      </c>
      <c r="C83" s="145">
        <f>SUMIF(Trades!$E$9:$E$1498,Exposure!$B83,Trades!$G$9:$G$1498)</f>
        <v>0</v>
      </c>
      <c r="D83" s="146">
        <f>-SUMIF(Trades!$E$9:$E$1498,Exposure!$B83,Trades!$I$9:$I$1498)</f>
        <v>0</v>
      </c>
      <c r="E83" s="137"/>
      <c r="F83" s="149">
        <f>SUMIF(Trades!$H$9:$H$1498,Exposure!F$4&amp;Exposure!$B83,Trades!$B$9:$B$1498)</f>
        <v>0</v>
      </c>
      <c r="G83" s="219">
        <f>SUMIF(Trades!$H$9:$H$1498,Exposure!G$4&amp;Exposure!$B83,Trades!$B$9:$B$1498)</f>
        <v>0</v>
      </c>
      <c r="H83" s="219">
        <f>SUMIF(Trades!$H$9:$H$1498,Exposure!H$4&amp;Exposure!$B83,Trades!$B$9:$B$1498)</f>
        <v>0</v>
      </c>
      <c r="I83" s="219">
        <f>SUMIF(Trades!$H$9:$H$1498,Exposure!I$4&amp;Exposure!$B83,Trades!$B$9:$B$1498)</f>
        <v>0</v>
      </c>
      <c r="J83" s="219">
        <f>SUMIF(Trades!$H$9:$H$1498,Exposure!J$4&amp;Exposure!$B83,Trades!$B$9:$B$1498)</f>
        <v>0</v>
      </c>
      <c r="K83" s="219">
        <f>SUMIF(Trades!$H$9:$H$1498,Exposure!K$4&amp;Exposure!$B83,Trades!$B$9:$B$1498)</f>
        <v>0</v>
      </c>
      <c r="L83" s="219">
        <f>SUMIF(Trades!$H$9:$H$1498,Exposure!L$4&amp;Exposure!$B83,Trades!$B$9:$B$1498)</f>
        <v>0</v>
      </c>
      <c r="M83" s="220">
        <f>SUMIF(Trades!$H$9:$H$1498,Exposure!M$4&amp;Exposure!$B83,Trades!$B$9:$B$1498)</f>
        <v>0</v>
      </c>
    </row>
    <row r="84" spans="2:13" ht="15" x14ac:dyDescent="0.2">
      <c r="B84" s="119"/>
      <c r="C84" s="112"/>
      <c r="D84" s="112"/>
      <c r="E84" s="112"/>
      <c r="F84" s="116"/>
      <c r="G84" s="215"/>
      <c r="H84" s="215"/>
      <c r="I84" s="215"/>
      <c r="J84" s="215"/>
      <c r="K84" s="215"/>
      <c r="L84" s="215"/>
      <c r="M84" s="215"/>
    </row>
    <row r="85" spans="2:13" x14ac:dyDescent="0.2">
      <c r="B85" s="112"/>
      <c r="C85" s="112"/>
      <c r="D85" s="112"/>
      <c r="E85" s="112"/>
      <c r="F85" s="112"/>
      <c r="G85" s="210"/>
      <c r="H85" s="210"/>
      <c r="I85" s="210"/>
      <c r="J85" s="210"/>
      <c r="K85" s="210"/>
      <c r="L85" s="210"/>
      <c r="M85" s="210"/>
    </row>
    <row r="86" spans="2:13" x14ac:dyDescent="0.2">
      <c r="B86" s="155"/>
      <c r="C86" s="5">
        <f>SUM(C7:C85)</f>
        <v>2983.75</v>
      </c>
      <c r="D86" s="4"/>
      <c r="E86" s="4"/>
      <c r="F86" s="5">
        <f t="shared" ref="F86:L86" si="0">SUM(F7:F85)</f>
        <v>500</v>
      </c>
      <c r="G86" s="221">
        <f t="shared" si="0"/>
        <v>1000</v>
      </c>
      <c r="H86" s="221">
        <f t="shared" si="0"/>
        <v>300</v>
      </c>
      <c r="I86" s="221">
        <f t="shared" si="0"/>
        <v>0</v>
      </c>
      <c r="J86" s="221">
        <f t="shared" si="0"/>
        <v>0</v>
      </c>
      <c r="K86" s="221">
        <f t="shared" si="0"/>
        <v>-100</v>
      </c>
      <c r="L86" s="221">
        <f t="shared" si="0"/>
        <v>0</v>
      </c>
      <c r="M86" s="222">
        <f>SUM(M10:M85)</f>
        <v>0</v>
      </c>
    </row>
    <row r="87" spans="2:13" ht="20.25" x14ac:dyDescent="0.3">
      <c r="B87" s="112"/>
      <c r="C87" s="112"/>
      <c r="D87" s="112"/>
      <c r="E87" s="112" t="s">
        <v>59</v>
      </c>
      <c r="F87" s="130" t="s">
        <v>45</v>
      </c>
      <c r="G87" s="214" t="s">
        <v>28</v>
      </c>
      <c r="H87" s="214" t="s">
        <v>48</v>
      </c>
      <c r="I87" s="214" t="s">
        <v>25</v>
      </c>
      <c r="J87" s="214" t="s">
        <v>11</v>
      </c>
      <c r="K87" s="214" t="s">
        <v>14</v>
      </c>
      <c r="L87" s="214" t="s">
        <v>13</v>
      </c>
      <c r="M87" s="214" t="s">
        <v>10</v>
      </c>
    </row>
    <row r="88" spans="2:13" x14ac:dyDescent="0.2">
      <c r="G88" s="156"/>
      <c r="H88" s="156"/>
      <c r="I88" s="156"/>
      <c r="J88" s="156"/>
      <c r="K88" s="156"/>
      <c r="L88" s="156"/>
      <c r="M88" s="156"/>
    </row>
    <row r="89" spans="2:13" x14ac:dyDescent="0.2">
      <c r="G89" s="156"/>
      <c r="H89" s="156"/>
      <c r="I89" s="156"/>
      <c r="J89" s="156"/>
      <c r="K89" s="156"/>
      <c r="L89" s="156"/>
      <c r="M89" s="156"/>
    </row>
    <row r="90" spans="2:13" x14ac:dyDescent="0.2">
      <c r="G90" s="156"/>
      <c r="H90" s="156"/>
      <c r="I90" s="156"/>
      <c r="J90" s="156"/>
      <c r="K90" s="156"/>
      <c r="L90" s="156"/>
      <c r="M90" s="156"/>
    </row>
    <row r="91" spans="2:13" x14ac:dyDescent="0.2">
      <c r="G91" s="156"/>
      <c r="H91" s="156"/>
      <c r="I91" s="156"/>
      <c r="J91" s="156"/>
      <c r="K91" s="156"/>
      <c r="L91" s="156"/>
      <c r="M91" s="156"/>
    </row>
    <row r="92" spans="2:13" x14ac:dyDescent="0.2">
      <c r="G92" s="156"/>
      <c r="H92" s="156"/>
      <c r="I92" s="156"/>
      <c r="J92" s="156"/>
      <c r="K92" s="156"/>
      <c r="L92" s="156"/>
      <c r="M92" s="156"/>
    </row>
    <row r="93" spans="2:13" x14ac:dyDescent="0.2">
      <c r="G93" s="156"/>
      <c r="H93" s="156"/>
      <c r="I93" s="156"/>
      <c r="J93" s="156"/>
      <c r="K93" s="156"/>
      <c r="L93" s="156"/>
      <c r="M93" s="156"/>
    </row>
    <row r="94" spans="2:13" x14ac:dyDescent="0.2">
      <c r="G94" s="156"/>
      <c r="H94" s="156"/>
      <c r="I94" s="156"/>
      <c r="J94" s="156"/>
      <c r="K94" s="156"/>
      <c r="L94" s="156"/>
      <c r="M94" s="156"/>
    </row>
    <row r="95" spans="2:13" x14ac:dyDescent="0.2">
      <c r="G95" s="156"/>
      <c r="H95" s="156"/>
      <c r="I95" s="156"/>
      <c r="J95" s="156"/>
      <c r="K95" s="156"/>
      <c r="L95" s="156"/>
      <c r="M95" s="156"/>
    </row>
    <row r="96" spans="2:13" x14ac:dyDescent="0.2">
      <c r="G96" s="156"/>
      <c r="H96" s="156"/>
      <c r="I96" s="156"/>
      <c r="J96" s="156"/>
      <c r="K96" s="156"/>
      <c r="L96" s="156"/>
      <c r="M96" s="156"/>
    </row>
    <row r="97" spans="7:13" x14ac:dyDescent="0.2">
      <c r="G97" s="156"/>
      <c r="H97" s="156"/>
      <c r="I97" s="156"/>
      <c r="J97" s="156"/>
      <c r="K97" s="156"/>
      <c r="L97" s="156"/>
      <c r="M97" s="156"/>
    </row>
    <row r="98" spans="7:13" x14ac:dyDescent="0.2">
      <c r="G98" s="156"/>
      <c r="H98" s="156"/>
      <c r="I98" s="156"/>
      <c r="J98" s="156"/>
      <c r="K98" s="156"/>
      <c r="L98" s="156"/>
      <c r="M98" s="156"/>
    </row>
    <row r="99" spans="7:13" x14ac:dyDescent="0.2">
      <c r="G99" s="156"/>
      <c r="H99" s="156"/>
      <c r="I99" s="156"/>
      <c r="J99" s="156"/>
      <c r="K99" s="156"/>
      <c r="L99" s="156"/>
      <c r="M99" s="156"/>
    </row>
    <row r="100" spans="7:13" x14ac:dyDescent="0.2">
      <c r="G100" s="156"/>
      <c r="H100" s="156"/>
      <c r="I100" s="156"/>
      <c r="J100" s="156"/>
      <c r="K100" s="156"/>
      <c r="L100" s="156"/>
      <c r="M100" s="156"/>
    </row>
    <row r="101" spans="7:13" x14ac:dyDescent="0.2">
      <c r="G101" s="156"/>
      <c r="H101" s="156"/>
      <c r="I101" s="156"/>
      <c r="J101" s="156"/>
      <c r="K101" s="156"/>
      <c r="L101" s="156"/>
      <c r="M101" s="156"/>
    </row>
    <row r="102" spans="7:13" x14ac:dyDescent="0.2">
      <c r="G102" s="156"/>
      <c r="H102" s="156"/>
      <c r="I102" s="156"/>
      <c r="J102" s="156"/>
      <c r="K102" s="156"/>
      <c r="L102" s="156"/>
      <c r="M102" s="156"/>
    </row>
    <row r="103" spans="7:13" x14ac:dyDescent="0.2">
      <c r="G103" s="156"/>
      <c r="H103" s="156"/>
      <c r="I103" s="156"/>
      <c r="J103" s="156"/>
      <c r="K103" s="156"/>
      <c r="L103" s="156"/>
      <c r="M103" s="156"/>
    </row>
    <row r="104" spans="7:13" x14ac:dyDescent="0.2">
      <c r="G104" s="156"/>
      <c r="H104" s="156"/>
      <c r="I104" s="156"/>
      <c r="J104" s="156"/>
      <c r="K104" s="156"/>
      <c r="L104" s="156"/>
      <c r="M104" s="156"/>
    </row>
    <row r="105" spans="7:13" x14ac:dyDescent="0.2">
      <c r="G105" s="156"/>
      <c r="H105" s="156"/>
      <c r="I105" s="156"/>
      <c r="J105" s="156"/>
      <c r="K105" s="156"/>
      <c r="L105" s="156"/>
      <c r="M105" s="156"/>
    </row>
    <row r="106" spans="7:13" x14ac:dyDescent="0.2">
      <c r="G106" s="156"/>
      <c r="H106" s="156"/>
      <c r="I106" s="156"/>
      <c r="J106" s="156"/>
      <c r="K106" s="156"/>
      <c r="L106" s="156"/>
      <c r="M106" s="156"/>
    </row>
    <row r="107" spans="7:13" x14ac:dyDescent="0.2">
      <c r="G107" s="156"/>
      <c r="H107" s="156"/>
      <c r="I107" s="156"/>
      <c r="J107" s="156"/>
      <c r="K107" s="156"/>
      <c r="L107" s="156"/>
      <c r="M107" s="156"/>
    </row>
    <row r="108" spans="7:13" x14ac:dyDescent="0.2">
      <c r="G108" s="156"/>
      <c r="H108" s="156"/>
      <c r="I108" s="156"/>
      <c r="J108" s="156"/>
      <c r="K108" s="156"/>
      <c r="L108" s="156"/>
      <c r="M108" s="156"/>
    </row>
    <row r="109" spans="7:13" x14ac:dyDescent="0.2">
      <c r="G109" s="156"/>
      <c r="H109" s="156"/>
      <c r="I109" s="156"/>
      <c r="J109" s="156"/>
      <c r="K109" s="156"/>
      <c r="L109" s="156"/>
      <c r="M109" s="156"/>
    </row>
    <row r="110" spans="7:13" x14ac:dyDescent="0.2">
      <c r="G110" s="156"/>
      <c r="H110" s="156"/>
      <c r="I110" s="156"/>
      <c r="J110" s="156"/>
      <c r="K110" s="156"/>
      <c r="L110" s="156"/>
      <c r="M110" s="156"/>
    </row>
    <row r="111" spans="7:13" x14ac:dyDescent="0.2">
      <c r="G111" s="156"/>
      <c r="H111" s="156"/>
      <c r="I111" s="156"/>
      <c r="J111" s="156"/>
      <c r="K111" s="156"/>
      <c r="L111" s="156"/>
      <c r="M111" s="156"/>
    </row>
    <row r="112" spans="7:13" x14ac:dyDescent="0.2">
      <c r="G112" s="156"/>
      <c r="H112" s="156"/>
      <c r="I112" s="156"/>
      <c r="J112" s="156"/>
      <c r="K112" s="156"/>
      <c r="L112" s="156"/>
      <c r="M112" s="156"/>
    </row>
    <row r="113" spans="7:13" x14ac:dyDescent="0.2">
      <c r="G113" s="156"/>
      <c r="H113" s="156"/>
      <c r="I113" s="156"/>
      <c r="J113" s="156"/>
      <c r="K113" s="156"/>
      <c r="L113" s="156"/>
      <c r="M113" s="156"/>
    </row>
    <row r="114" spans="7:13" x14ac:dyDescent="0.2">
      <c r="G114" s="156"/>
      <c r="H114" s="156"/>
      <c r="I114" s="156"/>
      <c r="J114" s="156"/>
      <c r="K114" s="156"/>
      <c r="L114" s="156"/>
      <c r="M114" s="156"/>
    </row>
    <row r="115" spans="7:13" x14ac:dyDescent="0.2">
      <c r="G115" s="156"/>
      <c r="H115" s="156"/>
      <c r="I115" s="156"/>
      <c r="J115" s="156"/>
      <c r="K115" s="156"/>
      <c r="L115" s="156"/>
      <c r="M115" s="156"/>
    </row>
    <row r="116" spans="7:13" x14ac:dyDescent="0.2">
      <c r="G116" s="156"/>
      <c r="H116" s="156"/>
      <c r="I116" s="156"/>
      <c r="J116" s="156"/>
      <c r="K116" s="156"/>
      <c r="L116" s="156"/>
      <c r="M116" s="156"/>
    </row>
    <row r="117" spans="7:13" x14ac:dyDescent="0.2">
      <c r="G117" s="156"/>
      <c r="H117" s="156"/>
      <c r="I117" s="156"/>
      <c r="J117" s="156"/>
      <c r="K117" s="156"/>
      <c r="L117" s="156"/>
      <c r="M117" s="156"/>
    </row>
    <row r="118" spans="7:13" x14ac:dyDescent="0.2">
      <c r="G118" s="156"/>
      <c r="H118" s="156"/>
      <c r="I118" s="156"/>
      <c r="J118" s="156"/>
      <c r="K118" s="156"/>
      <c r="L118" s="156"/>
      <c r="M118" s="156"/>
    </row>
    <row r="119" spans="7:13" x14ac:dyDescent="0.2">
      <c r="G119" s="156"/>
      <c r="H119" s="156"/>
      <c r="I119" s="156"/>
      <c r="J119" s="156"/>
      <c r="K119" s="156"/>
      <c r="L119" s="156"/>
      <c r="M119" s="156"/>
    </row>
    <row r="120" spans="7:13" x14ac:dyDescent="0.2">
      <c r="G120" s="156"/>
      <c r="H120" s="156"/>
      <c r="I120" s="156"/>
      <c r="J120" s="156"/>
      <c r="K120" s="156"/>
      <c r="L120" s="156"/>
      <c r="M120" s="156"/>
    </row>
    <row r="121" spans="7:13" x14ac:dyDescent="0.2">
      <c r="G121" s="156"/>
      <c r="H121" s="156"/>
      <c r="I121" s="156"/>
      <c r="J121" s="156"/>
      <c r="K121" s="156"/>
      <c r="L121" s="156"/>
      <c r="M121" s="156"/>
    </row>
    <row r="122" spans="7:13" x14ac:dyDescent="0.2">
      <c r="G122" s="156"/>
      <c r="H122" s="156"/>
      <c r="I122" s="156"/>
      <c r="J122" s="156"/>
      <c r="K122" s="156"/>
      <c r="L122" s="156"/>
      <c r="M122" s="156"/>
    </row>
    <row r="123" spans="7:13" x14ac:dyDescent="0.2">
      <c r="G123" s="156"/>
      <c r="H123" s="156"/>
      <c r="I123" s="156"/>
      <c r="J123" s="156"/>
      <c r="K123" s="156"/>
      <c r="L123" s="156"/>
      <c r="M123" s="156"/>
    </row>
    <row r="124" spans="7:13" x14ac:dyDescent="0.2">
      <c r="G124" s="156"/>
      <c r="H124" s="156"/>
      <c r="I124" s="156"/>
      <c r="J124" s="156"/>
      <c r="K124" s="156"/>
      <c r="L124" s="156"/>
      <c r="M124" s="156"/>
    </row>
    <row r="125" spans="7:13" x14ac:dyDescent="0.2">
      <c r="G125" s="156"/>
      <c r="H125" s="156"/>
      <c r="I125" s="156"/>
      <c r="J125" s="156"/>
      <c r="K125" s="156"/>
      <c r="L125" s="156"/>
      <c r="M125" s="156"/>
    </row>
    <row r="126" spans="7:13" x14ac:dyDescent="0.2">
      <c r="G126" s="156"/>
      <c r="H126" s="156"/>
      <c r="I126" s="156"/>
      <c r="J126" s="156"/>
      <c r="K126" s="156"/>
      <c r="L126" s="156"/>
      <c r="M126" s="156"/>
    </row>
    <row r="127" spans="7:13" x14ac:dyDescent="0.2">
      <c r="G127" s="156"/>
      <c r="H127" s="156"/>
      <c r="I127" s="156"/>
      <c r="J127" s="156"/>
      <c r="K127" s="156"/>
      <c r="L127" s="156"/>
      <c r="M127" s="156"/>
    </row>
    <row r="128" spans="7:13" x14ac:dyDescent="0.2">
      <c r="G128" s="156"/>
      <c r="H128" s="156"/>
      <c r="I128" s="156"/>
      <c r="J128" s="156"/>
      <c r="K128" s="156"/>
      <c r="L128" s="156"/>
      <c r="M128" s="156"/>
    </row>
    <row r="129" spans="7:13" x14ac:dyDescent="0.2">
      <c r="G129" s="156"/>
      <c r="H129" s="156"/>
      <c r="I129" s="156"/>
      <c r="J129" s="156"/>
      <c r="K129" s="156"/>
      <c r="L129" s="156"/>
      <c r="M129" s="156"/>
    </row>
    <row r="130" spans="7:13" x14ac:dyDescent="0.2">
      <c r="G130" s="156"/>
      <c r="H130" s="156"/>
      <c r="I130" s="156"/>
      <c r="J130" s="156"/>
      <c r="K130" s="156"/>
      <c r="L130" s="156"/>
      <c r="M130" s="156"/>
    </row>
    <row r="131" spans="7:13" x14ac:dyDescent="0.2">
      <c r="G131" s="156"/>
      <c r="H131" s="156"/>
      <c r="I131" s="156"/>
      <c r="J131" s="156"/>
      <c r="K131" s="156"/>
      <c r="L131" s="156"/>
      <c r="M131" s="156"/>
    </row>
    <row r="132" spans="7:13" x14ac:dyDescent="0.2">
      <c r="G132" s="156"/>
      <c r="H132" s="156"/>
      <c r="I132" s="156"/>
      <c r="J132" s="156"/>
      <c r="K132" s="156"/>
      <c r="L132" s="156"/>
      <c r="M132" s="156"/>
    </row>
    <row r="133" spans="7:13" x14ac:dyDescent="0.2">
      <c r="G133" s="156"/>
      <c r="H133" s="156"/>
      <c r="I133" s="156"/>
      <c r="J133" s="156"/>
      <c r="K133" s="156"/>
      <c r="L133" s="156"/>
      <c r="M133" s="156"/>
    </row>
    <row r="134" spans="7:13" x14ac:dyDescent="0.2">
      <c r="G134" s="156"/>
      <c r="H134" s="156"/>
      <c r="I134" s="156"/>
      <c r="J134" s="156"/>
      <c r="K134" s="156"/>
      <c r="L134" s="156"/>
      <c r="M134" s="156"/>
    </row>
    <row r="135" spans="7:13" x14ac:dyDescent="0.2">
      <c r="G135" s="156"/>
      <c r="H135" s="156"/>
      <c r="I135" s="156"/>
      <c r="J135" s="156"/>
      <c r="K135" s="156"/>
      <c r="L135" s="156"/>
      <c r="M135" s="156"/>
    </row>
    <row r="136" spans="7:13" x14ac:dyDescent="0.2">
      <c r="G136" s="156"/>
      <c r="H136" s="156"/>
      <c r="I136" s="156"/>
      <c r="J136" s="156"/>
      <c r="K136" s="156"/>
      <c r="L136" s="156"/>
      <c r="M136" s="156"/>
    </row>
    <row r="137" spans="7:13" x14ac:dyDescent="0.2">
      <c r="G137" s="156"/>
      <c r="H137" s="156"/>
      <c r="I137" s="156"/>
      <c r="J137" s="156"/>
      <c r="K137" s="156"/>
      <c r="L137" s="156"/>
      <c r="M137" s="156"/>
    </row>
    <row r="138" spans="7:13" x14ac:dyDescent="0.2">
      <c r="G138" s="156"/>
      <c r="H138" s="156"/>
      <c r="I138" s="156"/>
      <c r="J138" s="156"/>
      <c r="K138" s="156"/>
      <c r="L138" s="156"/>
      <c r="M138" s="156"/>
    </row>
    <row r="139" spans="7:13" x14ac:dyDescent="0.2">
      <c r="G139" s="156"/>
      <c r="H139" s="156"/>
      <c r="I139" s="156"/>
      <c r="J139" s="156"/>
      <c r="K139" s="156"/>
      <c r="L139" s="156"/>
      <c r="M139" s="156"/>
    </row>
    <row r="140" spans="7:13" x14ac:dyDescent="0.2">
      <c r="G140" s="156"/>
      <c r="H140" s="156"/>
      <c r="I140" s="156"/>
      <c r="J140" s="156"/>
      <c r="K140" s="156"/>
      <c r="L140" s="156"/>
      <c r="M140" s="156"/>
    </row>
    <row r="141" spans="7:13" x14ac:dyDescent="0.2">
      <c r="G141" s="156"/>
      <c r="H141" s="156"/>
      <c r="I141" s="156"/>
      <c r="J141" s="156"/>
      <c r="K141" s="156"/>
      <c r="L141" s="156"/>
      <c r="M141" s="156"/>
    </row>
    <row r="142" spans="7:13" x14ac:dyDescent="0.2">
      <c r="G142" s="156"/>
      <c r="H142" s="156"/>
      <c r="I142" s="156"/>
      <c r="J142" s="156"/>
      <c r="K142" s="156"/>
      <c r="L142" s="156"/>
      <c r="M142" s="156"/>
    </row>
    <row r="143" spans="7:13" x14ac:dyDescent="0.2">
      <c r="G143" s="156"/>
      <c r="H143" s="156"/>
      <c r="I143" s="156"/>
      <c r="J143" s="156"/>
      <c r="K143" s="156"/>
      <c r="L143" s="156"/>
      <c r="M143" s="156"/>
    </row>
    <row r="144" spans="7:13" x14ac:dyDescent="0.2">
      <c r="G144" s="156"/>
      <c r="H144" s="156"/>
      <c r="I144" s="156"/>
      <c r="J144" s="156"/>
      <c r="K144" s="156"/>
      <c r="L144" s="156"/>
      <c r="M144" s="156"/>
    </row>
    <row r="145" spans="7:13" x14ac:dyDescent="0.2">
      <c r="G145" s="156"/>
      <c r="H145" s="156"/>
      <c r="I145" s="156"/>
      <c r="J145" s="156"/>
      <c r="K145" s="156"/>
      <c r="L145" s="156"/>
      <c r="M145" s="156"/>
    </row>
    <row r="146" spans="7:13" x14ac:dyDescent="0.2">
      <c r="G146" s="156"/>
      <c r="H146" s="156"/>
      <c r="I146" s="156"/>
      <c r="J146" s="156"/>
      <c r="K146" s="156"/>
      <c r="L146" s="156"/>
      <c r="M146" s="156"/>
    </row>
    <row r="147" spans="7:13" x14ac:dyDescent="0.2">
      <c r="G147" s="156"/>
      <c r="H147" s="156"/>
      <c r="I147" s="156"/>
      <c r="J147" s="156"/>
      <c r="K147" s="156"/>
      <c r="L147" s="156"/>
      <c r="M147" s="156"/>
    </row>
    <row r="148" spans="7:13" x14ac:dyDescent="0.2">
      <c r="G148" s="156"/>
      <c r="H148" s="156"/>
      <c r="I148" s="156"/>
      <c r="J148" s="156"/>
      <c r="K148" s="156"/>
      <c r="L148" s="156"/>
      <c r="M148" s="156"/>
    </row>
    <row r="149" spans="7:13" x14ac:dyDescent="0.2">
      <c r="G149" s="156"/>
      <c r="H149" s="156"/>
      <c r="I149" s="156"/>
      <c r="J149" s="156"/>
      <c r="K149" s="156"/>
      <c r="L149" s="156"/>
      <c r="M149" s="156"/>
    </row>
    <row r="150" spans="7:13" x14ac:dyDescent="0.2">
      <c r="G150" s="156"/>
      <c r="H150" s="156"/>
      <c r="I150" s="156"/>
      <c r="J150" s="156"/>
      <c r="K150" s="156"/>
      <c r="L150" s="156"/>
      <c r="M150" s="156"/>
    </row>
  </sheetData>
  <phoneticPr fontId="0" type="noConversion"/>
  <pageMargins left="0.75" right="0.75" top="0.5" bottom="0.25" header="0.5" footer="0.5"/>
  <pageSetup scale="55"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Position</vt:lpstr>
      <vt:lpstr>Trades</vt:lpstr>
      <vt:lpstr>WinsTrades</vt:lpstr>
      <vt:lpstr>Credit</vt:lpstr>
      <vt:lpstr>SuperbowlRisk</vt:lpstr>
      <vt:lpstr>Exposure</vt:lpstr>
      <vt:lpstr>Position!Print_Area</vt:lpstr>
    </vt:vector>
  </TitlesOfParts>
  <Company>DETM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Yahoo! Sports: NFL - Standings</dc:title>
  <dc:creator>pebachman</dc:creator>
  <cp:lastModifiedBy>Felienne</cp:lastModifiedBy>
  <cp:lastPrinted>2001-09-12T13:59:45Z</cp:lastPrinted>
  <dcterms:created xsi:type="dcterms:W3CDTF">1999-06-16T13:28:43Z</dcterms:created>
  <dcterms:modified xsi:type="dcterms:W3CDTF">2014-09-04T19:41:05Z</dcterms:modified>
</cp:coreProperties>
</file>