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820" windowHeight="8385"/>
  </bookViews>
  <sheets>
    <sheet name="Sheet1" sheetId="1" r:id="rId1"/>
    <sheet name="Sheet2" sheetId="2" r:id="rId2"/>
    <sheet name="Sheet3" sheetId="3" r:id="rId3"/>
  </sheets>
  <calcPr calcId="152511" calcMode="manual" iterate="1" iterateCount="3"/>
</workbook>
</file>

<file path=xl/calcChain.xml><?xml version="1.0" encoding="utf-8"?>
<calcChain xmlns="http://schemas.openxmlformats.org/spreadsheetml/2006/main">
  <c r="Q5" i="1" l="1"/>
  <c r="O6" i="1"/>
  <c r="Q6" i="1"/>
  <c r="H7" i="1"/>
  <c r="K13" i="1" s="1"/>
  <c r="I7" i="1"/>
  <c r="J35" i="1" s="1"/>
  <c r="L35" i="1" s="1"/>
  <c r="O7" i="1"/>
  <c r="Q7" i="1" s="1"/>
  <c r="C10" i="1"/>
  <c r="L10" i="1"/>
  <c r="C11" i="1"/>
  <c r="K11" i="1"/>
  <c r="B12" i="1"/>
  <c r="B13" i="1" s="1"/>
  <c r="H12" i="1"/>
  <c r="K12" i="1"/>
  <c r="H13" i="1"/>
  <c r="H14" i="1"/>
  <c r="K14" i="1" s="1"/>
  <c r="H15" i="1"/>
  <c r="K15" i="1" s="1"/>
  <c r="H16" i="1"/>
  <c r="K16" i="1" s="1"/>
  <c r="H17" i="1"/>
  <c r="K17" i="1"/>
  <c r="H18" i="1"/>
  <c r="K18" i="1"/>
  <c r="H19" i="1"/>
  <c r="K19" i="1"/>
  <c r="H20" i="1"/>
  <c r="H21" i="1"/>
  <c r="K21" i="1" s="1"/>
  <c r="H22" i="1"/>
  <c r="K22" i="1" s="1"/>
  <c r="H23" i="1"/>
  <c r="K23" i="1"/>
  <c r="H24" i="1"/>
  <c r="K24" i="1"/>
  <c r="H25" i="1"/>
  <c r="K25" i="1" s="1"/>
  <c r="H26" i="1"/>
  <c r="K26" i="1" s="1"/>
  <c r="H27" i="1"/>
  <c r="K27" i="1"/>
  <c r="H28" i="1"/>
  <c r="K28" i="1"/>
  <c r="H29" i="1"/>
  <c r="K29" i="1" s="1"/>
  <c r="H30" i="1"/>
  <c r="K30" i="1" s="1"/>
  <c r="H31" i="1"/>
  <c r="K31" i="1"/>
  <c r="H32" i="1"/>
  <c r="K32" i="1"/>
  <c r="H33" i="1"/>
  <c r="K33" i="1" s="1"/>
  <c r="H34" i="1"/>
  <c r="K34" i="1" s="1"/>
  <c r="H35" i="1"/>
  <c r="K35" i="1"/>
  <c r="H36" i="1"/>
  <c r="K36" i="1"/>
  <c r="H37" i="1"/>
  <c r="K37" i="1" s="1"/>
  <c r="H38" i="1"/>
  <c r="K38" i="1" s="1"/>
  <c r="H39" i="1"/>
  <c r="K39" i="1"/>
  <c r="H40" i="1"/>
  <c r="K40" i="1"/>
  <c r="H41" i="1"/>
  <c r="K41" i="1" s="1"/>
  <c r="D42" i="1"/>
  <c r="E42" i="1"/>
  <c r="B14" i="1" l="1"/>
  <c r="C13" i="1"/>
  <c r="J18" i="1"/>
  <c r="L18" i="1" s="1"/>
  <c r="J20" i="1"/>
  <c r="L20" i="1" s="1"/>
  <c r="J13" i="1"/>
  <c r="L13" i="1" s="1"/>
  <c r="J41" i="1"/>
  <c r="L41" i="1" s="1"/>
  <c r="J37" i="1"/>
  <c r="L37" i="1" s="1"/>
  <c r="J33" i="1"/>
  <c r="L33" i="1" s="1"/>
  <c r="J29" i="1"/>
  <c r="L29" i="1" s="1"/>
  <c r="J25" i="1"/>
  <c r="L25" i="1" s="1"/>
  <c r="J21" i="1"/>
  <c r="L21" i="1" s="1"/>
  <c r="J14" i="1"/>
  <c r="L14" i="1" s="1"/>
  <c r="C12" i="1"/>
  <c r="J15" i="1"/>
  <c r="L15" i="1" s="1"/>
  <c r="J38" i="1"/>
  <c r="L38" i="1" s="1"/>
  <c r="J34" i="1"/>
  <c r="L34" i="1" s="1"/>
  <c r="J30" i="1"/>
  <c r="L30" i="1" s="1"/>
  <c r="J26" i="1"/>
  <c r="L26" i="1" s="1"/>
  <c r="J22" i="1"/>
  <c r="L22" i="1" s="1"/>
  <c r="J16" i="1"/>
  <c r="L16" i="1" s="1"/>
  <c r="J39" i="1"/>
  <c r="L39" i="1" s="1"/>
  <c r="J31" i="1"/>
  <c r="L31" i="1" s="1"/>
  <c r="J27" i="1"/>
  <c r="L27" i="1" s="1"/>
  <c r="J23" i="1"/>
  <c r="L23" i="1" s="1"/>
  <c r="J17" i="1"/>
  <c r="L17" i="1" s="1"/>
  <c r="J11" i="1"/>
  <c r="J40" i="1"/>
  <c r="L40" i="1" s="1"/>
  <c r="J36" i="1"/>
  <c r="L36" i="1" s="1"/>
  <c r="J32" i="1"/>
  <c r="L32" i="1" s="1"/>
  <c r="J28" i="1"/>
  <c r="L28" i="1" s="1"/>
  <c r="J24" i="1"/>
  <c r="L24" i="1" s="1"/>
  <c r="K20" i="1"/>
  <c r="K42" i="1" s="1"/>
  <c r="J19" i="1"/>
  <c r="L19" i="1" s="1"/>
  <c r="J12" i="1"/>
  <c r="L12" i="1" s="1"/>
  <c r="B15" i="1" l="1"/>
  <c r="C14" i="1"/>
  <c r="J42" i="1"/>
  <c r="L11" i="1"/>
  <c r="L42" i="1" l="1"/>
  <c r="C15" i="1"/>
  <c r="B16" i="1"/>
  <c r="C16" i="1" l="1"/>
  <c r="B17" i="1"/>
  <c r="C17" i="1" l="1"/>
  <c r="B18" i="1"/>
  <c r="B19" i="1" l="1"/>
  <c r="C18" i="1"/>
  <c r="B20" i="1" l="1"/>
  <c r="C19" i="1"/>
  <c r="B21" i="1" l="1"/>
  <c r="C20" i="1"/>
  <c r="C21" i="1" l="1"/>
  <c r="B22" i="1"/>
  <c r="C22" i="1" l="1"/>
  <c r="B23" i="1"/>
  <c r="C23" i="1" l="1"/>
  <c r="B24" i="1"/>
  <c r="B25" i="1" l="1"/>
  <c r="C24" i="1"/>
  <c r="B26" i="1" l="1"/>
  <c r="C25" i="1"/>
  <c r="C26" i="1" l="1"/>
  <c r="B27" i="1"/>
  <c r="C27" i="1" l="1"/>
  <c r="B28" i="1"/>
  <c r="B29" i="1" l="1"/>
  <c r="C28" i="1"/>
  <c r="B30" i="1" l="1"/>
  <c r="C29" i="1"/>
  <c r="C30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B37" i="1" l="1"/>
  <c r="C36" i="1"/>
  <c r="C37" i="1" l="1"/>
  <c r="B38" i="1"/>
  <c r="C38" i="1" l="1"/>
  <c r="B39" i="1"/>
  <c r="C39" i="1" l="1"/>
  <c r="B40" i="1"/>
  <c r="B41" i="1" l="1"/>
  <c r="C41" i="1" s="1"/>
  <c r="C40" i="1"/>
  <c r="O10" i="1" l="1"/>
  <c r="O17" i="1"/>
  <c r="O19" i="1" s="1"/>
  <c r="O12" i="1"/>
  <c r="O14" i="1" s="1"/>
  <c r="O13" i="1" l="1"/>
  <c r="O15" i="1" s="1"/>
  <c r="O18" i="1"/>
  <c r="O20" i="1" s="1"/>
</calcChain>
</file>

<file path=xl/sharedStrings.xml><?xml version="1.0" encoding="utf-8"?>
<sst xmlns="http://schemas.openxmlformats.org/spreadsheetml/2006/main" count="42" uniqueCount="34">
  <si>
    <t>Oil (Bbls)</t>
  </si>
  <si>
    <t>Gas (MMBtu)</t>
  </si>
  <si>
    <t>Production Month</t>
  </si>
  <si>
    <t>Funding Date</t>
  </si>
  <si>
    <t>Total</t>
  </si>
  <si>
    <t>Month Production Received</t>
  </si>
  <si>
    <t>Month Lag</t>
  </si>
  <si>
    <t>Basis</t>
  </si>
  <si>
    <t>Premium</t>
  </si>
  <si>
    <t>PRESTON EXPLORATION</t>
  </si>
  <si>
    <t>Bid Oil Price ($/Bbl)</t>
  </si>
  <si>
    <t>Bid Gas Price ($/MMBtu)</t>
  </si>
  <si>
    <t>Gas Swap Price</t>
  </si>
  <si>
    <t>Price Adjustments</t>
  </si>
  <si>
    <t>Gas</t>
  </si>
  <si>
    <t>Oil</t>
  </si>
  <si>
    <t>Oil Cash Flows ($)</t>
  </si>
  <si>
    <t>Gas Cash Flows ($)</t>
  </si>
  <si>
    <t>Total Cash Flows ($)</t>
  </si>
  <si>
    <t>Libor</t>
  </si>
  <si>
    <t>Plus</t>
  </si>
  <si>
    <t>Pre-synd. Disc. Rate</t>
  </si>
  <si>
    <t>Post-synd. Disc. Rate</t>
  </si>
  <si>
    <t>Preston's Disc Rate</t>
  </si>
  <si>
    <t>XNPV</t>
  </si>
  <si>
    <t>at Preston's Discount Rate</t>
  </si>
  <si>
    <t>Pricing Date</t>
  </si>
  <si>
    <t>Structuring Fee</t>
  </si>
  <si>
    <t>at Pre-syndication Discount Rate</t>
  </si>
  <si>
    <t>Total Profit</t>
  </si>
  <si>
    <t>Interest Rate Spread</t>
  </si>
  <si>
    <t>at Post-syndication Discount Rate</t>
  </si>
  <si>
    <t>Mid-day for oil and gas</t>
  </si>
  <si>
    <t>VPP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</si>
</sst>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_(* #,##0_);_(* \(#,##0\);_(* &quot;-&quot;??_);_(@_)"/>
    <numFmt numFmtId="167" formatCode="0.000"/>
    <numFmt numFmtId="168" formatCode="_(* #,##0.000_);_(* \(#,##0.000\);_(* &quot;-&quot;??_);_(@_)"/>
    <numFmt numFmtId="169" formatCode="_(* #,##0.0000_);_(* \(#,##0.0000\);_(* &quot;-&quot;??_);_(@_)"/>
    <numFmt numFmtId="172" formatCode="0.000%"/>
  </numFmts>
  <fonts count="11" x14ac:knownFonts="1">
    <font>
      <sz val="10"/>
      <name val="Times New Roman"/>
    </font>
    <font>
      <sz val="10"/>
      <name val="Times New Roman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 val="singleAccounting"/>
      <sz val="10"/>
      <name val="Times New Roman"/>
      <family val="1"/>
    </font>
    <font>
      <b/>
      <sz val="10"/>
      <color indexed="12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0" applyNumberFormat="1"/>
    <xf numFmtId="168" fontId="0" fillId="0" borderId="0" xfId="0" applyNumberFormat="1"/>
    <xf numFmtId="167" fontId="2" fillId="0" borderId="0" xfId="0" applyNumberFormat="1" applyFont="1"/>
    <xf numFmtId="17" fontId="2" fillId="0" borderId="0" xfId="0" applyNumberFormat="1" applyFont="1"/>
    <xf numFmtId="17" fontId="3" fillId="0" borderId="0" xfId="0" applyNumberFormat="1" applyFont="1"/>
    <xf numFmtId="0" fontId="5" fillId="0" borderId="0" xfId="0" applyFont="1" applyAlignment="1">
      <alignment horizontal="center" wrapText="1"/>
    </xf>
    <xf numFmtId="14" fontId="5" fillId="0" borderId="0" xfId="0" applyNumberFormat="1" applyFont="1" applyAlignment="1">
      <alignment horizontal="center" wrapText="1"/>
    </xf>
    <xf numFmtId="0" fontId="4" fillId="0" borderId="0" xfId="0" applyFont="1"/>
    <xf numFmtId="167" fontId="6" fillId="0" borderId="0" xfId="0" applyNumberFormat="1" applyFont="1"/>
    <xf numFmtId="0" fontId="4" fillId="0" borderId="0" xfId="0" applyFont="1" applyAlignment="1">
      <alignment horizontal="left" indent="1"/>
    </xf>
    <xf numFmtId="0" fontId="4" fillId="0" borderId="1" xfId="0" applyFont="1" applyBorder="1" applyAlignment="1">
      <alignment horizontal="left" indent="1"/>
    </xf>
    <xf numFmtId="169" fontId="4" fillId="0" borderId="0" xfId="0" applyNumberFormat="1" applyFont="1"/>
    <xf numFmtId="0" fontId="7" fillId="0" borderId="0" xfId="0" applyFont="1"/>
    <xf numFmtId="165" fontId="7" fillId="0" borderId="0" xfId="0" applyNumberFormat="1" applyFont="1"/>
    <xf numFmtId="165" fontId="7" fillId="0" borderId="0" xfId="1" applyNumberFormat="1" applyFont="1"/>
    <xf numFmtId="3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3" fontId="0" fillId="0" borderId="0" xfId="0" applyNumberFormat="1"/>
    <xf numFmtId="0" fontId="3" fillId="0" borderId="2" xfId="0" applyFont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5" xfId="0" applyBorder="1"/>
    <xf numFmtId="0" fontId="2" fillId="0" borderId="0" xfId="0" applyFont="1" applyBorder="1" applyAlignment="1">
      <alignment horizontal="center"/>
    </xf>
    <xf numFmtId="172" fontId="2" fillId="0" borderId="6" xfId="2" applyNumberFormat="1" applyFont="1" applyBorder="1" applyAlignment="1">
      <alignment horizontal="center"/>
    </xf>
    <xf numFmtId="0" fontId="0" fillId="0" borderId="7" xfId="0" applyBorder="1"/>
    <xf numFmtId="0" fontId="2" fillId="0" borderId="1" xfId="0" applyFont="1" applyBorder="1" applyAlignment="1">
      <alignment horizontal="center"/>
    </xf>
    <xf numFmtId="172" fontId="2" fillId="0" borderId="8" xfId="2" applyNumberFormat="1" applyFont="1" applyBorder="1" applyAlignment="1">
      <alignment horizontal="center"/>
    </xf>
    <xf numFmtId="14" fontId="2" fillId="0" borderId="0" xfId="0" applyNumberFormat="1" applyFont="1"/>
    <xf numFmtId="10" fontId="2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0" xfId="0" applyNumberFormat="1" applyFont="1"/>
    <xf numFmtId="168" fontId="4" fillId="0" borderId="0" xfId="0" applyNumberFormat="1" applyFont="1"/>
    <xf numFmtId="169" fontId="6" fillId="0" borderId="0" xfId="1" applyNumberFormat="1" applyFont="1"/>
    <xf numFmtId="168" fontId="6" fillId="0" borderId="0" xfId="1" applyNumberFormat="1" applyFont="1"/>
    <xf numFmtId="169" fontId="6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tabSelected="1" workbookViewId="0"/>
  </sheetViews>
  <sheetFormatPr defaultRowHeight="12.75" outlineLevelRow="1" outlineLevelCol="1" x14ac:dyDescent="0.2"/>
  <cols>
    <col min="1" max="1" width="13.33203125" bestFit="1" customWidth="1"/>
    <col min="2" max="2" width="13.83203125" customWidth="1"/>
    <col min="3" max="3" width="17" customWidth="1"/>
    <col min="4" max="4" width="11" customWidth="1" outlineLevel="1"/>
    <col min="5" max="5" width="12.6640625" bestFit="1" customWidth="1"/>
    <col min="7" max="7" width="11.83203125" customWidth="1"/>
    <col min="8" max="8" width="12.33203125" customWidth="1"/>
    <col min="9" max="9" width="14" bestFit="1" customWidth="1"/>
    <col min="10" max="10" width="13" bestFit="1" customWidth="1"/>
    <col min="11" max="11" width="14" customWidth="1"/>
    <col min="12" max="12" width="14" bestFit="1" customWidth="1"/>
    <col min="13" max="13" width="13.83203125" bestFit="1" customWidth="1"/>
    <col min="14" max="14" width="20.33203125" bestFit="1" customWidth="1"/>
    <col min="15" max="15" width="14" bestFit="1" customWidth="1"/>
    <col min="16" max="16" width="11.33203125" customWidth="1"/>
    <col min="17" max="17" width="13.83203125" bestFit="1" customWidth="1"/>
    <col min="19" max="19" width="11.33203125" customWidth="1"/>
  </cols>
  <sheetData>
    <row r="1" spans="1:19" outlineLevel="1" x14ac:dyDescent="0.2">
      <c r="C1" s="1" t="s">
        <v>6</v>
      </c>
      <c r="G1" t="s">
        <v>26</v>
      </c>
      <c r="H1" s="35">
        <v>36860</v>
      </c>
      <c r="I1" s="3" t="s">
        <v>32</v>
      </c>
    </row>
    <row r="2" spans="1:19" outlineLevel="1" x14ac:dyDescent="0.2">
      <c r="C2" s="4">
        <v>1</v>
      </c>
    </row>
    <row r="3" spans="1:19" ht="18.75" x14ac:dyDescent="0.3">
      <c r="A3" s="22" t="s">
        <v>9</v>
      </c>
      <c r="C3" s="4"/>
      <c r="G3" s="12" t="s">
        <v>13</v>
      </c>
      <c r="H3" s="12"/>
      <c r="I3" s="12"/>
      <c r="K3" s="23" t="s">
        <v>12</v>
      </c>
      <c r="L3" s="13">
        <v>4.7</v>
      </c>
    </row>
    <row r="4" spans="1:19" ht="15.75" x14ac:dyDescent="0.25">
      <c r="A4" s="21" t="s">
        <v>33</v>
      </c>
      <c r="C4" s="4"/>
      <c r="H4" s="24" t="s">
        <v>14</v>
      </c>
      <c r="I4" s="24" t="s">
        <v>15</v>
      </c>
      <c r="J4" s="12"/>
      <c r="K4" s="12"/>
      <c r="N4" s="26"/>
      <c r="O4" s="27" t="s">
        <v>19</v>
      </c>
      <c r="P4" s="27" t="s">
        <v>20</v>
      </c>
      <c r="Q4" s="28" t="s">
        <v>4</v>
      </c>
    </row>
    <row r="5" spans="1:19" x14ac:dyDescent="0.2">
      <c r="C5" s="4"/>
      <c r="G5" s="14" t="s">
        <v>7</v>
      </c>
      <c r="H5" s="41">
        <v>-3.5000000000000003E-2</v>
      </c>
      <c r="I5" s="42">
        <v>-1.25</v>
      </c>
      <c r="J5" s="12"/>
      <c r="K5" s="12"/>
      <c r="N5" s="29" t="s">
        <v>21</v>
      </c>
      <c r="O5" s="30">
        <v>670</v>
      </c>
      <c r="P5" s="30">
        <v>380</v>
      </c>
      <c r="Q5" s="31">
        <f>(O5+P5)/10000</f>
        <v>0.105</v>
      </c>
    </row>
    <row r="6" spans="1:19" x14ac:dyDescent="0.2">
      <c r="C6" s="4"/>
      <c r="G6" s="15" t="s">
        <v>8</v>
      </c>
      <c r="H6" s="43">
        <v>2.5000000000000001E-3</v>
      </c>
      <c r="I6" s="43">
        <v>0</v>
      </c>
      <c r="J6" s="12"/>
      <c r="K6" s="12"/>
      <c r="N6" s="29" t="s">
        <v>22</v>
      </c>
      <c r="O6" s="37">
        <f>O5</f>
        <v>670</v>
      </c>
      <c r="P6" s="30">
        <v>135</v>
      </c>
      <c r="Q6" s="31">
        <f>(O6+P6)/10000</f>
        <v>8.0500000000000002E-2</v>
      </c>
    </row>
    <row r="7" spans="1:19" x14ac:dyDescent="0.2">
      <c r="C7" s="4"/>
      <c r="G7" s="12" t="s">
        <v>4</v>
      </c>
      <c r="H7" s="16">
        <f>H5+H6</f>
        <v>-3.2500000000000001E-2</v>
      </c>
      <c r="I7" s="40">
        <f>I5+I6</f>
        <v>-1.25</v>
      </c>
      <c r="J7" s="12"/>
      <c r="K7" s="12"/>
      <c r="N7" s="32" t="s">
        <v>23</v>
      </c>
      <c r="O7" s="38">
        <f>O6</f>
        <v>670</v>
      </c>
      <c r="P7" s="33">
        <v>480</v>
      </c>
      <c r="Q7" s="34">
        <f>(O7+P7)/10000</f>
        <v>0.115</v>
      </c>
    </row>
    <row r="8" spans="1:19" x14ac:dyDescent="0.2">
      <c r="N8" t="s">
        <v>27</v>
      </c>
      <c r="Q8" s="36">
        <v>1.2500000000000001E-2</v>
      </c>
    </row>
    <row r="9" spans="1:19" s="10" customFormat="1" ht="45" x14ac:dyDescent="0.35">
      <c r="B9" s="10" t="s">
        <v>2</v>
      </c>
      <c r="C9" s="10" t="s">
        <v>5</v>
      </c>
      <c r="D9" s="10" t="s">
        <v>0</v>
      </c>
      <c r="E9" s="10" t="s">
        <v>1</v>
      </c>
      <c r="G9" s="10" t="s">
        <v>10</v>
      </c>
      <c r="H9" s="11" t="s">
        <v>11</v>
      </c>
      <c r="J9" s="10" t="s">
        <v>16</v>
      </c>
      <c r="K9" s="11" t="s">
        <v>17</v>
      </c>
      <c r="L9" s="11" t="s">
        <v>18</v>
      </c>
    </row>
    <row r="10" spans="1:19" outlineLevel="1" x14ac:dyDescent="0.2">
      <c r="A10" t="s">
        <v>3</v>
      </c>
      <c r="B10" s="8">
        <v>36868</v>
      </c>
      <c r="C10" s="9">
        <f>B10</f>
        <v>36868</v>
      </c>
      <c r="E10" s="2">
        <v>0</v>
      </c>
      <c r="L10" s="25">
        <f>J10+K10</f>
        <v>0</v>
      </c>
      <c r="M10" s="2"/>
      <c r="N10" t="s">
        <v>24</v>
      </c>
      <c r="O10" s="2">
        <f>XNPV($Q$7,L10:L41,C10:C41)</f>
        <v>44624912.048887603</v>
      </c>
      <c r="P10" t="s">
        <v>25</v>
      </c>
      <c r="Q10" s="2"/>
    </row>
    <row r="11" spans="1:19" x14ac:dyDescent="0.2">
      <c r="B11" s="8">
        <v>36885</v>
      </c>
      <c r="C11" s="9">
        <f t="shared" ref="C11:C41" si="0">EDATE(B11,$C$2)</f>
        <v>36916</v>
      </c>
      <c r="D11" s="2">
        <v>16740</v>
      </c>
      <c r="E11" s="2">
        <v>300700</v>
      </c>
      <c r="G11" s="39">
        <v>33.42</v>
      </c>
      <c r="H11" s="3">
        <v>6.016</v>
      </c>
      <c r="J11" s="25">
        <f>D11*(G11+$I$7)</f>
        <v>538525.80000000005</v>
      </c>
      <c r="K11" s="25">
        <f>E11*(H11+$H$7)</f>
        <v>1799238.4500000002</v>
      </c>
      <c r="L11" s="25">
        <f>J11+K11</f>
        <v>2337764.25</v>
      </c>
      <c r="M11" s="2"/>
      <c r="O11" s="7"/>
      <c r="P11" s="6"/>
      <c r="Q11" s="2"/>
      <c r="S11" s="3"/>
    </row>
    <row r="12" spans="1:19" x14ac:dyDescent="0.2">
      <c r="B12" s="9">
        <f t="shared" ref="B12:B41" si="1">EDATE(B11,1)</f>
        <v>36916</v>
      </c>
      <c r="C12" s="9">
        <f t="shared" si="0"/>
        <v>36947</v>
      </c>
      <c r="D12" s="2">
        <v>17050</v>
      </c>
      <c r="E12" s="2">
        <v>322710</v>
      </c>
      <c r="G12" s="39">
        <v>32.479999999999997</v>
      </c>
      <c r="H12" s="5">
        <f t="shared" ref="H12:H41" si="2">$L$3</f>
        <v>4.7</v>
      </c>
      <c r="J12" s="25">
        <f t="shared" ref="J12:J41" si="3">D12*(G12+$I$7)</f>
        <v>532471.5</v>
      </c>
      <c r="K12" s="25">
        <f t="shared" ref="K12:K41" si="4">E12*(H12+$H$7)</f>
        <v>1506248.925</v>
      </c>
      <c r="L12" s="25">
        <f t="shared" ref="L12:L41" si="5">J12+K12</f>
        <v>2038720.425</v>
      </c>
      <c r="M12" s="2"/>
      <c r="N12" t="s">
        <v>24</v>
      </c>
      <c r="O12" s="2">
        <f>XNPV($Q$5,L10:L41,C10:C41)</f>
        <v>45111008.197805472</v>
      </c>
      <c r="P12" s="6" t="s">
        <v>28</v>
      </c>
      <c r="Q12" s="2"/>
    </row>
    <row r="13" spans="1:19" x14ac:dyDescent="0.2">
      <c r="B13" s="9">
        <f t="shared" si="1"/>
        <v>36947</v>
      </c>
      <c r="C13" s="9">
        <f t="shared" si="0"/>
        <v>36975</v>
      </c>
      <c r="D13" s="2">
        <v>16800</v>
      </c>
      <c r="E13" s="2">
        <v>321440</v>
      </c>
      <c r="G13" s="39">
        <v>31.55</v>
      </c>
      <c r="H13" s="5">
        <f t="shared" si="2"/>
        <v>4.7</v>
      </c>
      <c r="J13" s="25">
        <f t="shared" si="3"/>
        <v>509040</v>
      </c>
      <c r="K13" s="25">
        <f t="shared" si="4"/>
        <v>1500321.2000000002</v>
      </c>
      <c r="L13" s="25">
        <f t="shared" si="5"/>
        <v>2009361.2000000002</v>
      </c>
      <c r="M13" s="2"/>
      <c r="N13" t="s">
        <v>27</v>
      </c>
      <c r="O13" s="2">
        <f>$O$10*$Q$8</f>
        <v>557811.40061109501</v>
      </c>
      <c r="P13" s="6"/>
      <c r="Q13" s="2"/>
    </row>
    <row r="14" spans="1:19" x14ac:dyDescent="0.2">
      <c r="B14" s="9">
        <f t="shared" si="1"/>
        <v>36975</v>
      </c>
      <c r="C14" s="9">
        <f t="shared" si="0"/>
        <v>37006</v>
      </c>
      <c r="D14" s="2">
        <v>16430</v>
      </c>
      <c r="E14" s="2">
        <v>320385</v>
      </c>
      <c r="G14" s="39">
        <v>30.64</v>
      </c>
      <c r="H14" s="5">
        <f t="shared" si="2"/>
        <v>4.7</v>
      </c>
      <c r="J14" s="25">
        <f t="shared" si="3"/>
        <v>482877.7</v>
      </c>
      <c r="K14" s="25">
        <f t="shared" si="4"/>
        <v>1495396.9875</v>
      </c>
      <c r="L14" s="25">
        <f t="shared" si="5"/>
        <v>1978274.6875</v>
      </c>
      <c r="M14" s="2"/>
      <c r="N14" t="s">
        <v>30</v>
      </c>
      <c r="O14" s="2">
        <f>O12-O10</f>
        <v>486096.14891786873</v>
      </c>
      <c r="P14" s="6"/>
      <c r="Q14" s="2"/>
    </row>
    <row r="15" spans="1:19" x14ac:dyDescent="0.2">
      <c r="B15" s="9">
        <f t="shared" si="1"/>
        <v>37006</v>
      </c>
      <c r="C15" s="9">
        <f t="shared" si="0"/>
        <v>37036</v>
      </c>
      <c r="D15" s="2">
        <v>16200</v>
      </c>
      <c r="E15" s="2">
        <v>319200</v>
      </c>
      <c r="G15" s="39">
        <v>29.92</v>
      </c>
      <c r="H15" s="5">
        <f t="shared" si="2"/>
        <v>4.7</v>
      </c>
      <c r="J15" s="25">
        <f t="shared" si="3"/>
        <v>464454</v>
      </c>
      <c r="K15" s="25">
        <f t="shared" si="4"/>
        <v>1489866.0000000002</v>
      </c>
      <c r="L15" s="25">
        <f t="shared" si="5"/>
        <v>1954320.0000000002</v>
      </c>
      <c r="M15" s="2"/>
      <c r="N15" t="s">
        <v>29</v>
      </c>
      <c r="O15" s="2">
        <f>+O13+O14</f>
        <v>1043907.5495289637</v>
      </c>
      <c r="P15" s="6"/>
      <c r="Q15" s="2"/>
    </row>
    <row r="16" spans="1:19" x14ac:dyDescent="0.2">
      <c r="B16" s="9">
        <f t="shared" si="1"/>
        <v>37036</v>
      </c>
      <c r="C16" s="9">
        <f t="shared" si="0"/>
        <v>37067</v>
      </c>
      <c r="D16" s="2">
        <v>15975.955192648169</v>
      </c>
      <c r="E16" s="2">
        <v>318060</v>
      </c>
      <c r="G16" s="39">
        <v>29.26</v>
      </c>
      <c r="H16" s="5">
        <f t="shared" si="2"/>
        <v>4.7</v>
      </c>
      <c r="J16" s="25">
        <f t="shared" si="3"/>
        <v>447486.50494607526</v>
      </c>
      <c r="K16" s="25">
        <f t="shared" si="4"/>
        <v>1484545.05</v>
      </c>
      <c r="L16" s="25">
        <f t="shared" si="5"/>
        <v>1932031.5549460752</v>
      </c>
      <c r="M16" s="2"/>
      <c r="O16" s="7"/>
      <c r="P16" s="6"/>
      <c r="Q16" s="2"/>
    </row>
    <row r="17" spans="2:17" x14ac:dyDescent="0.2">
      <c r="B17" s="9">
        <f t="shared" si="1"/>
        <v>37067</v>
      </c>
      <c r="C17" s="9">
        <f t="shared" si="0"/>
        <v>37097</v>
      </c>
      <c r="D17" s="2">
        <v>15750</v>
      </c>
      <c r="E17" s="2">
        <v>316950</v>
      </c>
      <c r="G17" s="39">
        <v>28.62</v>
      </c>
      <c r="H17" s="5">
        <f t="shared" si="2"/>
        <v>4.7</v>
      </c>
      <c r="J17" s="25">
        <f t="shared" si="3"/>
        <v>431077.5</v>
      </c>
      <c r="K17" s="25">
        <f t="shared" si="4"/>
        <v>1479364.1250000002</v>
      </c>
      <c r="L17" s="25">
        <f t="shared" si="5"/>
        <v>1910441.6250000002</v>
      </c>
      <c r="M17" s="2"/>
      <c r="N17" t="s">
        <v>24</v>
      </c>
      <c r="O17" s="2">
        <f>XNPV($Q$6,L10:L41,C10:C41)</f>
        <v>46352670.247575179</v>
      </c>
      <c r="P17" s="6" t="s">
        <v>31</v>
      </c>
      <c r="Q17" s="2"/>
    </row>
    <row r="18" spans="2:17" x14ac:dyDescent="0.2">
      <c r="B18" s="9">
        <f t="shared" si="1"/>
        <v>37097</v>
      </c>
      <c r="C18" s="9">
        <f t="shared" si="0"/>
        <v>37128</v>
      </c>
      <c r="D18" s="2">
        <v>15500</v>
      </c>
      <c r="E18" s="2">
        <v>313100</v>
      </c>
      <c r="G18" s="39">
        <v>28.11</v>
      </c>
      <c r="H18" s="5">
        <f t="shared" si="2"/>
        <v>4.7</v>
      </c>
      <c r="J18" s="25">
        <f t="shared" si="3"/>
        <v>416330</v>
      </c>
      <c r="K18" s="25">
        <f t="shared" si="4"/>
        <v>1461394.2500000002</v>
      </c>
      <c r="L18" s="25">
        <f t="shared" si="5"/>
        <v>1877724.2500000002</v>
      </c>
      <c r="M18" s="2"/>
      <c r="N18" t="s">
        <v>27</v>
      </c>
      <c r="O18" s="2">
        <f>$O$10*$Q$8</f>
        <v>557811.40061109501</v>
      </c>
      <c r="P18" s="6"/>
      <c r="Q18" s="2"/>
    </row>
    <row r="19" spans="2:17" x14ac:dyDescent="0.2">
      <c r="B19" s="9">
        <f t="shared" si="1"/>
        <v>37128</v>
      </c>
      <c r="C19" s="9">
        <f t="shared" si="0"/>
        <v>37159</v>
      </c>
      <c r="D19" s="2">
        <v>15035</v>
      </c>
      <c r="E19" s="2">
        <v>306900</v>
      </c>
      <c r="G19" s="39">
        <v>27.63</v>
      </c>
      <c r="H19" s="5">
        <f t="shared" si="2"/>
        <v>4.7</v>
      </c>
      <c r="J19" s="25">
        <f t="shared" si="3"/>
        <v>396623.3</v>
      </c>
      <c r="K19" s="25">
        <f t="shared" si="4"/>
        <v>1432455.7500000002</v>
      </c>
      <c r="L19" s="25">
        <f t="shared" si="5"/>
        <v>1829079.0500000003</v>
      </c>
      <c r="M19" s="2"/>
      <c r="N19" t="s">
        <v>30</v>
      </c>
      <c r="O19" s="2">
        <f>O17-O10</f>
        <v>1727758.1986875758</v>
      </c>
      <c r="P19" s="6"/>
      <c r="Q19" s="2"/>
    </row>
    <row r="20" spans="2:17" x14ac:dyDescent="0.2">
      <c r="B20" s="9">
        <f t="shared" si="1"/>
        <v>37159</v>
      </c>
      <c r="C20" s="9">
        <f t="shared" si="0"/>
        <v>37189</v>
      </c>
      <c r="D20" s="2">
        <v>14700</v>
      </c>
      <c r="E20" s="2">
        <v>301350</v>
      </c>
      <c r="G20" s="39">
        <v>27.23</v>
      </c>
      <c r="H20" s="5">
        <f t="shared" si="2"/>
        <v>4.7</v>
      </c>
      <c r="J20" s="25">
        <f t="shared" si="3"/>
        <v>381906</v>
      </c>
      <c r="K20" s="25">
        <f t="shared" si="4"/>
        <v>1406551.1250000002</v>
      </c>
      <c r="L20" s="25">
        <f t="shared" si="5"/>
        <v>1788457.1250000002</v>
      </c>
      <c r="M20" s="2"/>
      <c r="N20" t="s">
        <v>29</v>
      </c>
      <c r="O20" s="2">
        <f>O18+O19</f>
        <v>2285569.5992986709</v>
      </c>
      <c r="P20" s="6"/>
      <c r="Q20" s="2"/>
    </row>
    <row r="21" spans="2:17" x14ac:dyDescent="0.2">
      <c r="B21" s="9">
        <f t="shared" si="1"/>
        <v>37189</v>
      </c>
      <c r="C21" s="9">
        <f t="shared" si="0"/>
        <v>37220</v>
      </c>
      <c r="D21" s="2">
        <v>14415</v>
      </c>
      <c r="E21" s="2">
        <v>296205</v>
      </c>
      <c r="G21" s="39">
        <v>26.83</v>
      </c>
      <c r="H21" s="5">
        <f t="shared" si="2"/>
        <v>4.7</v>
      </c>
      <c r="J21" s="25">
        <f t="shared" si="3"/>
        <v>368735.69999999995</v>
      </c>
      <c r="K21" s="25">
        <f t="shared" si="4"/>
        <v>1382536.8375000001</v>
      </c>
      <c r="L21" s="25">
        <f t="shared" si="5"/>
        <v>1751272.5375000001</v>
      </c>
      <c r="M21" s="2"/>
      <c r="O21" s="7"/>
      <c r="P21" s="6"/>
      <c r="Q21" s="2"/>
    </row>
    <row r="22" spans="2:17" x14ac:dyDescent="0.2">
      <c r="B22" s="9">
        <f t="shared" si="1"/>
        <v>37220</v>
      </c>
      <c r="C22" s="9">
        <f t="shared" si="0"/>
        <v>37250</v>
      </c>
      <c r="D22" s="2">
        <v>14100</v>
      </c>
      <c r="E22" s="2">
        <v>291300</v>
      </c>
      <c r="G22" s="39">
        <v>26.39</v>
      </c>
      <c r="H22" s="5">
        <f t="shared" si="2"/>
        <v>4.7</v>
      </c>
      <c r="J22" s="25">
        <f t="shared" si="3"/>
        <v>354474</v>
      </c>
      <c r="K22" s="25">
        <f t="shared" si="4"/>
        <v>1359642.7500000002</v>
      </c>
      <c r="L22" s="25">
        <f t="shared" si="5"/>
        <v>1714116.7500000002</v>
      </c>
      <c r="M22" s="2"/>
      <c r="O22" s="7"/>
      <c r="P22" s="6"/>
      <c r="Q22" s="2"/>
    </row>
    <row r="23" spans="2:17" x14ac:dyDescent="0.2">
      <c r="B23" s="9">
        <f t="shared" si="1"/>
        <v>37250</v>
      </c>
      <c r="C23" s="9">
        <f t="shared" si="0"/>
        <v>37281</v>
      </c>
      <c r="D23" s="2">
        <v>13950</v>
      </c>
      <c r="E23" s="2">
        <v>286905</v>
      </c>
      <c r="G23" s="39">
        <v>26.03</v>
      </c>
      <c r="H23" s="5">
        <f t="shared" si="2"/>
        <v>4.7</v>
      </c>
      <c r="J23" s="25">
        <f t="shared" si="3"/>
        <v>345681</v>
      </c>
      <c r="K23" s="25">
        <f t="shared" si="4"/>
        <v>1339129.0875000001</v>
      </c>
      <c r="L23" s="25">
        <f t="shared" si="5"/>
        <v>1684810.0875000001</v>
      </c>
      <c r="M23" s="2"/>
      <c r="O23" s="7"/>
      <c r="P23" s="6"/>
      <c r="Q23" s="2"/>
    </row>
    <row r="24" spans="2:17" x14ac:dyDescent="0.2">
      <c r="B24" s="9">
        <f t="shared" si="1"/>
        <v>37281</v>
      </c>
      <c r="C24" s="9">
        <f t="shared" si="0"/>
        <v>37312</v>
      </c>
      <c r="D24" s="2">
        <v>13485</v>
      </c>
      <c r="E24" s="2">
        <v>282875</v>
      </c>
      <c r="G24" s="39">
        <v>25.7</v>
      </c>
      <c r="H24" s="5">
        <f t="shared" si="2"/>
        <v>4.7</v>
      </c>
      <c r="J24" s="25">
        <f t="shared" si="3"/>
        <v>329708.25</v>
      </c>
      <c r="K24" s="25">
        <f t="shared" si="4"/>
        <v>1320319.0625000002</v>
      </c>
      <c r="L24" s="25">
        <f t="shared" si="5"/>
        <v>1650027.3125000002</v>
      </c>
      <c r="M24" s="2"/>
      <c r="O24" s="7"/>
      <c r="P24" s="6"/>
      <c r="Q24" s="2"/>
    </row>
    <row r="25" spans="2:17" x14ac:dyDescent="0.2">
      <c r="B25" s="9">
        <f t="shared" si="1"/>
        <v>37312</v>
      </c>
      <c r="C25" s="9">
        <f t="shared" si="0"/>
        <v>37340</v>
      </c>
      <c r="D25" s="2">
        <v>13300</v>
      </c>
      <c r="E25" s="2">
        <v>279160</v>
      </c>
      <c r="G25" s="39">
        <v>25.39</v>
      </c>
      <c r="H25" s="5">
        <f t="shared" si="2"/>
        <v>4.7</v>
      </c>
      <c r="J25" s="25">
        <f t="shared" si="3"/>
        <v>321062</v>
      </c>
      <c r="K25" s="25">
        <f t="shared" si="4"/>
        <v>1302979.3</v>
      </c>
      <c r="L25" s="25">
        <f t="shared" si="5"/>
        <v>1624041.3</v>
      </c>
      <c r="M25" s="2"/>
      <c r="O25" s="7"/>
      <c r="P25" s="6"/>
      <c r="Q25" s="2"/>
    </row>
    <row r="26" spans="2:17" x14ac:dyDescent="0.2">
      <c r="B26" s="9">
        <f t="shared" si="1"/>
        <v>37340</v>
      </c>
      <c r="C26" s="9">
        <f t="shared" si="0"/>
        <v>37371</v>
      </c>
      <c r="D26" s="2">
        <v>13020</v>
      </c>
      <c r="E26" s="2">
        <v>275745</v>
      </c>
      <c r="G26" s="39">
        <v>25.12</v>
      </c>
      <c r="H26" s="5">
        <f t="shared" si="2"/>
        <v>4.7</v>
      </c>
      <c r="J26" s="25">
        <f t="shared" si="3"/>
        <v>310787.40000000002</v>
      </c>
      <c r="K26" s="25">
        <f t="shared" si="4"/>
        <v>1287039.7875000001</v>
      </c>
      <c r="L26" s="25">
        <f t="shared" si="5"/>
        <v>1597827.1875</v>
      </c>
      <c r="M26" s="2"/>
      <c r="O26" s="7"/>
      <c r="P26" s="6"/>
      <c r="Q26" s="2"/>
    </row>
    <row r="27" spans="2:17" x14ac:dyDescent="0.2">
      <c r="B27" s="9">
        <f t="shared" si="1"/>
        <v>37371</v>
      </c>
      <c r="C27" s="9">
        <f t="shared" si="0"/>
        <v>37401</v>
      </c>
      <c r="D27" s="2">
        <v>12900</v>
      </c>
      <c r="E27" s="2">
        <v>272550</v>
      </c>
      <c r="G27" s="39">
        <v>24.92</v>
      </c>
      <c r="H27" s="5">
        <f t="shared" si="2"/>
        <v>4.7</v>
      </c>
      <c r="J27" s="25">
        <f t="shared" si="3"/>
        <v>305343</v>
      </c>
      <c r="K27" s="25">
        <f t="shared" si="4"/>
        <v>1272127.125</v>
      </c>
      <c r="L27" s="25">
        <f t="shared" si="5"/>
        <v>1577470.125</v>
      </c>
      <c r="M27" s="2"/>
      <c r="O27" s="7"/>
      <c r="P27" s="6"/>
      <c r="Q27" s="2"/>
    </row>
    <row r="28" spans="2:17" x14ac:dyDescent="0.2">
      <c r="B28" s="9">
        <f t="shared" si="1"/>
        <v>37401</v>
      </c>
      <c r="C28" s="9">
        <f t="shared" si="0"/>
        <v>37432</v>
      </c>
      <c r="D28" s="2">
        <v>12710</v>
      </c>
      <c r="E28" s="2">
        <v>269545</v>
      </c>
      <c r="G28" s="39">
        <v>24.75</v>
      </c>
      <c r="H28" s="5">
        <f t="shared" si="2"/>
        <v>4.7</v>
      </c>
      <c r="J28" s="25">
        <f t="shared" si="3"/>
        <v>298685</v>
      </c>
      <c r="K28" s="25">
        <f t="shared" si="4"/>
        <v>1258101.2875000001</v>
      </c>
      <c r="L28" s="25">
        <f t="shared" si="5"/>
        <v>1556786.2875000001</v>
      </c>
      <c r="M28" s="2"/>
      <c r="O28" s="7"/>
      <c r="P28" s="6"/>
      <c r="Q28" s="2"/>
    </row>
    <row r="29" spans="2:17" x14ac:dyDescent="0.2">
      <c r="B29" s="9">
        <f t="shared" si="1"/>
        <v>37432</v>
      </c>
      <c r="C29" s="9">
        <f t="shared" si="0"/>
        <v>37462</v>
      </c>
      <c r="D29" s="2">
        <v>12450</v>
      </c>
      <c r="E29" s="2">
        <v>266850</v>
      </c>
      <c r="G29" s="39">
        <v>24.61</v>
      </c>
      <c r="H29" s="5">
        <f t="shared" si="2"/>
        <v>4.7</v>
      </c>
      <c r="J29" s="25">
        <f t="shared" si="3"/>
        <v>290832</v>
      </c>
      <c r="K29" s="25">
        <f t="shared" si="4"/>
        <v>1245522.375</v>
      </c>
      <c r="L29" s="25">
        <f t="shared" si="5"/>
        <v>1536354.375</v>
      </c>
      <c r="M29" s="2"/>
      <c r="O29" s="7"/>
      <c r="P29" s="6"/>
      <c r="Q29" s="2"/>
    </row>
    <row r="30" spans="2:17" x14ac:dyDescent="0.2">
      <c r="B30" s="9">
        <f t="shared" si="1"/>
        <v>37462</v>
      </c>
      <c r="C30" s="9">
        <f t="shared" si="0"/>
        <v>37493</v>
      </c>
      <c r="D30" s="2">
        <v>12400</v>
      </c>
      <c r="E30" s="2">
        <v>263500</v>
      </c>
      <c r="G30" s="39">
        <v>24.45</v>
      </c>
      <c r="H30" s="5">
        <f t="shared" si="2"/>
        <v>4.7</v>
      </c>
      <c r="J30" s="25">
        <f t="shared" si="3"/>
        <v>287680</v>
      </c>
      <c r="K30" s="25">
        <f t="shared" si="4"/>
        <v>1229886.25</v>
      </c>
      <c r="L30" s="25">
        <f t="shared" si="5"/>
        <v>1517566.25</v>
      </c>
      <c r="M30" s="2"/>
      <c r="O30" s="7"/>
      <c r="P30" s="6"/>
      <c r="Q30" s="2"/>
    </row>
    <row r="31" spans="2:17" x14ac:dyDescent="0.2">
      <c r="B31" s="9">
        <f t="shared" si="1"/>
        <v>37493</v>
      </c>
      <c r="C31" s="9">
        <f t="shared" si="0"/>
        <v>37524</v>
      </c>
      <c r="D31" s="2">
        <v>12090</v>
      </c>
      <c r="E31" s="2">
        <v>252650</v>
      </c>
      <c r="G31" s="39">
        <v>24.3</v>
      </c>
      <c r="H31" s="5">
        <f t="shared" si="2"/>
        <v>4.7</v>
      </c>
      <c r="J31" s="25">
        <f t="shared" si="3"/>
        <v>278674.5</v>
      </c>
      <c r="K31" s="25">
        <f t="shared" si="4"/>
        <v>1179243.875</v>
      </c>
      <c r="L31" s="25">
        <f t="shared" si="5"/>
        <v>1457918.375</v>
      </c>
      <c r="M31" s="2"/>
      <c r="O31" s="7"/>
      <c r="P31" s="6"/>
      <c r="Q31" s="2"/>
    </row>
    <row r="32" spans="2:17" x14ac:dyDescent="0.2">
      <c r="B32" s="9">
        <f t="shared" si="1"/>
        <v>37524</v>
      </c>
      <c r="C32" s="9">
        <f t="shared" si="0"/>
        <v>37554</v>
      </c>
      <c r="D32" s="2">
        <v>13350</v>
      </c>
      <c r="E32" s="2">
        <v>267300</v>
      </c>
      <c r="G32" s="39">
        <v>24.17</v>
      </c>
      <c r="H32" s="5">
        <f t="shared" si="2"/>
        <v>4.7</v>
      </c>
      <c r="J32" s="25">
        <f t="shared" si="3"/>
        <v>305982</v>
      </c>
      <c r="K32" s="25">
        <f t="shared" si="4"/>
        <v>1247622.75</v>
      </c>
      <c r="L32" s="25">
        <f t="shared" si="5"/>
        <v>1553604.75</v>
      </c>
      <c r="M32" s="2"/>
      <c r="O32" s="7"/>
      <c r="P32" s="6"/>
      <c r="Q32" s="2"/>
    </row>
    <row r="33" spans="2:17" x14ac:dyDescent="0.2">
      <c r="B33" s="9">
        <f t="shared" si="1"/>
        <v>37554</v>
      </c>
      <c r="C33" s="9">
        <f t="shared" si="0"/>
        <v>37585</v>
      </c>
      <c r="D33" s="2">
        <v>13175</v>
      </c>
      <c r="E33" s="2">
        <v>264895</v>
      </c>
      <c r="G33" s="39">
        <v>24.03</v>
      </c>
      <c r="H33" s="5">
        <f t="shared" si="2"/>
        <v>4.7</v>
      </c>
      <c r="J33" s="25">
        <f t="shared" si="3"/>
        <v>300126.5</v>
      </c>
      <c r="K33" s="25">
        <f t="shared" si="4"/>
        <v>1236397.4125000001</v>
      </c>
      <c r="L33" s="25">
        <f t="shared" si="5"/>
        <v>1536523.9125000001</v>
      </c>
      <c r="M33" s="2"/>
      <c r="O33" s="7"/>
      <c r="P33" s="6"/>
      <c r="Q33" s="2"/>
    </row>
    <row r="34" spans="2:17" x14ac:dyDescent="0.2">
      <c r="B34" s="9">
        <f t="shared" si="1"/>
        <v>37585</v>
      </c>
      <c r="C34" s="9">
        <f t="shared" si="0"/>
        <v>37615</v>
      </c>
      <c r="D34" s="2">
        <v>12900</v>
      </c>
      <c r="E34" s="2">
        <v>262500</v>
      </c>
      <c r="G34" s="39">
        <v>23.88</v>
      </c>
      <c r="H34" s="5">
        <f t="shared" si="2"/>
        <v>4.7</v>
      </c>
      <c r="J34" s="25">
        <f t="shared" si="3"/>
        <v>291927</v>
      </c>
      <c r="K34" s="25">
        <f t="shared" si="4"/>
        <v>1225218.75</v>
      </c>
      <c r="L34" s="25">
        <f t="shared" si="5"/>
        <v>1517145.75</v>
      </c>
      <c r="M34" s="2"/>
      <c r="O34" s="7"/>
      <c r="P34" s="6"/>
      <c r="Q34" s="2"/>
    </row>
    <row r="35" spans="2:17" x14ac:dyDescent="0.2">
      <c r="B35" s="9">
        <f t="shared" si="1"/>
        <v>37615</v>
      </c>
      <c r="C35" s="9">
        <f t="shared" si="0"/>
        <v>37646</v>
      </c>
      <c r="D35" s="2">
        <v>12710</v>
      </c>
      <c r="E35" s="2">
        <v>260400</v>
      </c>
      <c r="G35" s="39">
        <v>23.75</v>
      </c>
      <c r="H35" s="5">
        <f t="shared" si="2"/>
        <v>4.7</v>
      </c>
      <c r="J35" s="25">
        <f t="shared" si="3"/>
        <v>285975</v>
      </c>
      <c r="K35" s="25">
        <f t="shared" si="4"/>
        <v>1215417</v>
      </c>
      <c r="L35" s="25">
        <f t="shared" si="5"/>
        <v>1501392</v>
      </c>
      <c r="M35" s="2"/>
      <c r="O35" s="7"/>
      <c r="P35" s="6"/>
      <c r="Q35" s="2"/>
    </row>
    <row r="36" spans="2:17" x14ac:dyDescent="0.2">
      <c r="B36" s="9">
        <f t="shared" si="1"/>
        <v>37646</v>
      </c>
      <c r="C36" s="9">
        <f t="shared" si="0"/>
        <v>37677</v>
      </c>
      <c r="D36" s="2">
        <v>11935</v>
      </c>
      <c r="E36" s="2">
        <v>254355</v>
      </c>
      <c r="G36" s="39">
        <v>23.59</v>
      </c>
      <c r="H36" s="5">
        <f t="shared" si="2"/>
        <v>4.7</v>
      </c>
      <c r="J36" s="25">
        <f t="shared" si="3"/>
        <v>266627.90000000002</v>
      </c>
      <c r="K36" s="25">
        <f t="shared" si="4"/>
        <v>1187201.9625000001</v>
      </c>
      <c r="L36" s="25">
        <f t="shared" si="5"/>
        <v>1453829.8625000003</v>
      </c>
      <c r="M36" s="2"/>
      <c r="O36" s="7"/>
      <c r="P36" s="6"/>
      <c r="Q36" s="2"/>
    </row>
    <row r="37" spans="2:17" x14ac:dyDescent="0.2">
      <c r="B37" s="9">
        <f t="shared" si="1"/>
        <v>37677</v>
      </c>
      <c r="C37" s="9">
        <f t="shared" si="0"/>
        <v>37705</v>
      </c>
      <c r="D37" s="2">
        <v>11200</v>
      </c>
      <c r="E37" s="2">
        <v>236180</v>
      </c>
      <c r="G37" s="39">
        <v>23.47</v>
      </c>
      <c r="H37" s="5">
        <f t="shared" si="2"/>
        <v>4.7</v>
      </c>
      <c r="J37" s="25">
        <f t="shared" si="3"/>
        <v>248864</v>
      </c>
      <c r="K37" s="25">
        <f t="shared" si="4"/>
        <v>1102370.1500000001</v>
      </c>
      <c r="L37" s="25">
        <f t="shared" si="5"/>
        <v>1351234.1500000001</v>
      </c>
      <c r="M37" s="2"/>
      <c r="O37" s="7"/>
      <c r="P37" s="6"/>
      <c r="Q37" s="2"/>
    </row>
    <row r="38" spans="2:17" x14ac:dyDescent="0.2">
      <c r="B38" s="9">
        <f t="shared" si="1"/>
        <v>37705</v>
      </c>
      <c r="C38" s="9">
        <f t="shared" si="0"/>
        <v>37736</v>
      </c>
      <c r="D38" s="2">
        <v>10075</v>
      </c>
      <c r="E38" s="2">
        <v>227230</v>
      </c>
      <c r="G38" s="39">
        <v>23.34</v>
      </c>
      <c r="H38" s="5">
        <f t="shared" si="2"/>
        <v>4.7</v>
      </c>
      <c r="J38" s="25">
        <f t="shared" si="3"/>
        <v>222556.75</v>
      </c>
      <c r="K38" s="25">
        <f t="shared" si="4"/>
        <v>1060596.0250000001</v>
      </c>
      <c r="L38" s="25">
        <f t="shared" si="5"/>
        <v>1283152.7750000001</v>
      </c>
      <c r="M38" s="2"/>
      <c r="O38" s="7"/>
      <c r="P38" s="6"/>
      <c r="Q38" s="2"/>
    </row>
    <row r="39" spans="2:17" x14ac:dyDescent="0.2">
      <c r="B39" s="9">
        <f t="shared" si="1"/>
        <v>37736</v>
      </c>
      <c r="C39" s="9">
        <f t="shared" si="0"/>
        <v>37766</v>
      </c>
      <c r="D39" s="2">
        <v>9000</v>
      </c>
      <c r="E39" s="2">
        <v>218400</v>
      </c>
      <c r="G39" s="39">
        <v>23.21</v>
      </c>
      <c r="H39" s="5">
        <f t="shared" si="2"/>
        <v>4.7</v>
      </c>
      <c r="J39" s="25">
        <f t="shared" si="3"/>
        <v>197640</v>
      </c>
      <c r="K39" s="25">
        <f t="shared" si="4"/>
        <v>1019382.0000000001</v>
      </c>
      <c r="L39" s="25">
        <f t="shared" si="5"/>
        <v>1217022</v>
      </c>
      <c r="M39" s="2"/>
      <c r="O39" s="7"/>
      <c r="P39" s="6"/>
      <c r="Q39" s="2"/>
    </row>
    <row r="40" spans="2:17" x14ac:dyDescent="0.2">
      <c r="B40" s="9">
        <f t="shared" si="1"/>
        <v>37766</v>
      </c>
      <c r="C40" s="9">
        <f t="shared" si="0"/>
        <v>37797</v>
      </c>
      <c r="D40" s="2">
        <v>8370</v>
      </c>
      <c r="E40" s="2">
        <v>210490</v>
      </c>
      <c r="G40" s="39">
        <v>23.1</v>
      </c>
      <c r="H40" s="5">
        <f t="shared" si="2"/>
        <v>4.7</v>
      </c>
      <c r="J40" s="25">
        <f t="shared" si="3"/>
        <v>182884.5</v>
      </c>
      <c r="K40" s="25">
        <f t="shared" si="4"/>
        <v>982462.07500000007</v>
      </c>
      <c r="L40" s="25">
        <f t="shared" si="5"/>
        <v>1165346.5750000002</v>
      </c>
      <c r="M40" s="2"/>
      <c r="O40" s="7"/>
      <c r="P40" s="6"/>
      <c r="Q40" s="2"/>
    </row>
    <row r="41" spans="2:17" x14ac:dyDescent="0.2">
      <c r="B41" s="9">
        <f t="shared" si="1"/>
        <v>37797</v>
      </c>
      <c r="C41" s="9">
        <f t="shared" si="0"/>
        <v>37827</v>
      </c>
      <c r="D41" s="2">
        <v>7500</v>
      </c>
      <c r="E41" s="2">
        <v>203250</v>
      </c>
      <c r="G41" s="39">
        <v>23.01</v>
      </c>
      <c r="H41" s="5">
        <f t="shared" si="2"/>
        <v>4.7</v>
      </c>
      <c r="J41" s="25">
        <f t="shared" si="3"/>
        <v>163200</v>
      </c>
      <c r="K41" s="25">
        <f t="shared" si="4"/>
        <v>948669.37500000012</v>
      </c>
      <c r="L41" s="25">
        <f t="shared" si="5"/>
        <v>1111869.375</v>
      </c>
      <c r="M41" s="2"/>
      <c r="O41" s="7"/>
      <c r="P41" s="6"/>
      <c r="Q41" s="2"/>
    </row>
    <row r="42" spans="2:17" s="12" customFormat="1" ht="13.5" x14ac:dyDescent="0.25">
      <c r="B42" s="17" t="s">
        <v>4</v>
      </c>
      <c r="D42" s="18">
        <f>SUM(D11:D41)</f>
        <v>415215.95519264817</v>
      </c>
      <c r="E42" s="18">
        <f>SUM(E11:E41)</f>
        <v>8583080</v>
      </c>
      <c r="G42" s="5"/>
      <c r="H42" s="6"/>
      <c r="I42" s="18"/>
      <c r="J42" s="18">
        <f>SUM(J11:J41)</f>
        <v>10558238.804946076</v>
      </c>
      <c r="K42" s="18">
        <f>SUM(K11:K41)</f>
        <v>40457247.100000001</v>
      </c>
      <c r="L42" s="18">
        <f>SUM(L11:L41)</f>
        <v>51015485.904946081</v>
      </c>
      <c r="M42" s="18"/>
      <c r="Q42" s="18"/>
    </row>
    <row r="44" spans="2:17" s="12" customFormat="1" ht="13.5" x14ac:dyDescent="0.25">
      <c r="B44" s="17"/>
      <c r="I44" s="19"/>
      <c r="M44" s="19"/>
      <c r="Q44" s="19"/>
    </row>
    <row r="47" spans="2:17" ht="13.5" x14ac:dyDescent="0.25">
      <c r="K47" s="20"/>
      <c r="O47" s="20"/>
    </row>
    <row r="53" spans="13:13" ht="13.5" x14ac:dyDescent="0.25">
      <c r="M53" s="20"/>
    </row>
  </sheetData>
  <printOptions horizontalCentered="1"/>
  <pageMargins left="0.75" right="0.75" top="0.5" bottom="0.5" header="0.5" footer="0.5"/>
  <pageSetup scale="5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P. Castiglione</dc:creator>
  <cp:lastModifiedBy>Felienne</cp:lastModifiedBy>
  <cp:lastPrinted>2000-11-30T20:51:23Z</cp:lastPrinted>
  <dcterms:created xsi:type="dcterms:W3CDTF">2000-11-30T00:12:38Z</dcterms:created>
  <dcterms:modified xsi:type="dcterms:W3CDTF">2014-09-04T08:09:44Z</dcterms:modified>
</cp:coreProperties>
</file>