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7545" windowHeight="4785"/>
  </bookViews>
  <sheets>
    <sheet name="Summary" sheetId="1" r:id="rId1"/>
    <sheet name="Balance" sheetId="2" r:id="rId2"/>
  </sheets>
  <definedNames>
    <definedName name="_xlnm.Print_Area" localSheetId="1">Balance!$A$1:$H$25</definedName>
    <definedName name="_xlnm.Print_Area" localSheetId="0">Summary!$A$1:$N$98</definedName>
  </definedNames>
  <calcPr calcId="152511"/>
</workbook>
</file>

<file path=xl/calcChain.xml><?xml version="1.0" encoding="utf-8"?>
<calcChain xmlns="http://schemas.openxmlformats.org/spreadsheetml/2006/main">
  <c r="C3" i="2" l="1"/>
  <c r="D3" i="2"/>
  <c r="E3" i="2" s="1"/>
  <c r="F3" i="2" s="1"/>
  <c r="G3" i="2" s="1"/>
  <c r="D6" i="2"/>
  <c r="E6" i="2"/>
  <c r="F7" i="2"/>
  <c r="G7" i="2"/>
  <c r="B10" i="2"/>
  <c r="C10" i="2"/>
  <c r="F10" i="2"/>
  <c r="F12" i="2"/>
  <c r="G12" i="2"/>
  <c r="D13" i="2"/>
  <c r="F17" i="2"/>
  <c r="G17" i="2"/>
  <c r="B18" i="2"/>
  <c r="C18" i="2"/>
  <c r="D18" i="2"/>
  <c r="E18" i="2"/>
  <c r="C5" i="1"/>
  <c r="D5" i="1" s="1"/>
  <c r="E5" i="1" s="1"/>
  <c r="F5" i="1" s="1"/>
  <c r="G5" i="1" s="1"/>
  <c r="K5" i="1"/>
  <c r="L5" i="1"/>
  <c r="M5" i="1" s="1"/>
  <c r="N5" i="1" s="1"/>
  <c r="B10" i="1"/>
  <c r="C10" i="1"/>
  <c r="D10" i="1"/>
  <c r="E10" i="1"/>
  <c r="F10" i="1"/>
  <c r="G10" i="1"/>
  <c r="J10" i="1"/>
  <c r="K10" i="1"/>
  <c r="L10" i="1"/>
  <c r="M10" i="1"/>
  <c r="N10" i="1"/>
  <c r="C13" i="1"/>
  <c r="D13" i="1"/>
  <c r="E13" i="1"/>
  <c r="F13" i="1" s="1"/>
  <c r="G13" i="1" s="1"/>
  <c r="K13" i="1"/>
  <c r="L13" i="1"/>
  <c r="M13" i="1"/>
  <c r="N13" i="1" s="1"/>
  <c r="B14" i="1"/>
  <c r="C14" i="1"/>
  <c r="D14" i="1"/>
  <c r="D10" i="2" s="1"/>
  <c r="E14" i="1"/>
  <c r="E10" i="2" s="1"/>
  <c r="F14" i="1"/>
  <c r="G14" i="1"/>
  <c r="G18" i="1" s="1"/>
  <c r="J14" i="1"/>
  <c r="M14" i="1"/>
  <c r="B15" i="1"/>
  <c r="B11" i="2" s="1"/>
  <c r="C15" i="1"/>
  <c r="C11" i="2" s="1"/>
  <c r="D15" i="1"/>
  <c r="K15" i="1" s="1"/>
  <c r="E15" i="1"/>
  <c r="L15" i="1" s="1"/>
  <c r="F15" i="1"/>
  <c r="F11" i="2" s="1"/>
  <c r="G15" i="1"/>
  <c r="G11" i="2" s="1"/>
  <c r="J15" i="1"/>
  <c r="N15" i="1"/>
  <c r="B16" i="1"/>
  <c r="B12" i="2" s="1"/>
  <c r="C16" i="1"/>
  <c r="C12" i="2" s="1"/>
  <c r="D16" i="1"/>
  <c r="D12" i="2" s="1"/>
  <c r="E16" i="1"/>
  <c r="E12" i="2" s="1"/>
  <c r="F16" i="1"/>
  <c r="M16" i="1" s="1"/>
  <c r="G16" i="1"/>
  <c r="N16" i="1" s="1"/>
  <c r="K16" i="1"/>
  <c r="L16" i="1"/>
  <c r="B17" i="1"/>
  <c r="B13" i="2" s="1"/>
  <c r="C17" i="1"/>
  <c r="C13" i="2" s="1"/>
  <c r="D17" i="1"/>
  <c r="K17" i="1" s="1"/>
  <c r="E17" i="1"/>
  <c r="E13" i="2" s="1"/>
  <c r="F17" i="1"/>
  <c r="F18" i="1" s="1"/>
  <c r="G17" i="1"/>
  <c r="N17" i="1" s="1"/>
  <c r="L17" i="1"/>
  <c r="C18" i="1"/>
  <c r="D18" i="1"/>
  <c r="C23" i="1"/>
  <c r="D23" i="1" s="1"/>
  <c r="E23" i="1" s="1"/>
  <c r="F23" i="1" s="1"/>
  <c r="G23" i="1" s="1"/>
  <c r="K23" i="1"/>
  <c r="L23" i="1"/>
  <c r="M23" i="1"/>
  <c r="N23" i="1" s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C33" i="1"/>
  <c r="D33" i="1" s="1"/>
  <c r="E33" i="1" s="1"/>
  <c r="F33" i="1" s="1"/>
  <c r="G33" i="1" s="1"/>
  <c r="K33" i="1"/>
  <c r="L33" i="1" s="1"/>
  <c r="M33" i="1" s="1"/>
  <c r="N33" i="1" s="1"/>
  <c r="B34" i="1"/>
  <c r="C34" i="1"/>
  <c r="C37" i="1" s="1"/>
  <c r="D34" i="1"/>
  <c r="E34" i="1"/>
  <c r="E40" i="1" s="1"/>
  <c r="F34" i="1"/>
  <c r="F40" i="1" s="1"/>
  <c r="G34" i="1"/>
  <c r="N34" i="1"/>
  <c r="B37" i="1"/>
  <c r="D37" i="1"/>
  <c r="G37" i="1"/>
  <c r="J37" i="1"/>
  <c r="K37" i="1"/>
  <c r="L37" i="1"/>
  <c r="M37" i="1"/>
  <c r="N37" i="1"/>
  <c r="C39" i="1"/>
  <c r="D39" i="1"/>
  <c r="E39" i="1"/>
  <c r="F39" i="1" s="1"/>
  <c r="G39" i="1" s="1"/>
  <c r="K39" i="1"/>
  <c r="L39" i="1" s="1"/>
  <c r="M39" i="1" s="1"/>
  <c r="N39" i="1" s="1"/>
  <c r="B40" i="1"/>
  <c r="B5" i="2" s="1"/>
  <c r="B8" i="2" s="1"/>
  <c r="C40" i="1"/>
  <c r="C5" i="2" s="1"/>
  <c r="C8" i="2" s="1"/>
  <c r="D40" i="1"/>
  <c r="K40" i="1" s="1"/>
  <c r="G40" i="1"/>
  <c r="G5" i="2" s="1"/>
  <c r="B41" i="1"/>
  <c r="B6" i="2" s="1"/>
  <c r="C41" i="1"/>
  <c r="C6" i="2" s="1"/>
  <c r="D41" i="1"/>
  <c r="E41" i="1"/>
  <c r="L41" i="1" s="1"/>
  <c r="F41" i="1"/>
  <c r="F6" i="2" s="1"/>
  <c r="G41" i="1"/>
  <c r="G6" i="2" s="1"/>
  <c r="J41" i="1"/>
  <c r="M41" i="1"/>
  <c r="B42" i="1"/>
  <c r="B7" i="2" s="1"/>
  <c r="C42" i="1"/>
  <c r="C7" i="2" s="1"/>
  <c r="D42" i="1"/>
  <c r="D43" i="1" s="1"/>
  <c r="E42" i="1"/>
  <c r="L42" i="1" s="1"/>
  <c r="F42" i="1"/>
  <c r="M42" i="1" s="1"/>
  <c r="G42" i="1"/>
  <c r="J42" i="1"/>
  <c r="N42" i="1"/>
  <c r="B43" i="1"/>
  <c r="C48" i="1"/>
  <c r="D48" i="1" s="1"/>
  <c r="E48" i="1" s="1"/>
  <c r="F48" i="1" s="1"/>
  <c r="G48" i="1" s="1"/>
  <c r="K48" i="1"/>
  <c r="L48" i="1" s="1"/>
  <c r="M48" i="1" s="1"/>
  <c r="N48" i="1" s="1"/>
  <c r="B51" i="1"/>
  <c r="C51" i="1"/>
  <c r="D51" i="1"/>
  <c r="E51" i="1"/>
  <c r="F51" i="1"/>
  <c r="G51" i="1"/>
  <c r="J51" i="1"/>
  <c r="K51" i="1"/>
  <c r="L51" i="1"/>
  <c r="M51" i="1"/>
  <c r="N51" i="1"/>
  <c r="C53" i="1"/>
  <c r="D53" i="1"/>
  <c r="E53" i="1" s="1"/>
  <c r="F53" i="1" s="1"/>
  <c r="G53" i="1" s="1"/>
  <c r="K53" i="1"/>
  <c r="L53" i="1"/>
  <c r="M53" i="1" s="1"/>
  <c r="N53" i="1" s="1"/>
  <c r="F54" i="1"/>
  <c r="F16" i="2" s="1"/>
  <c r="F18" i="2" s="1"/>
  <c r="G54" i="1"/>
  <c r="G16" i="2" s="1"/>
  <c r="G18" i="2" s="1"/>
  <c r="J54" i="1"/>
  <c r="K54" i="1"/>
  <c r="L54" i="1"/>
  <c r="G55" i="1"/>
  <c r="G56" i="1" s="1"/>
  <c r="J55" i="1"/>
  <c r="K55" i="1"/>
  <c r="L55" i="1"/>
  <c r="M55" i="1"/>
  <c r="B56" i="1"/>
  <c r="C56" i="1"/>
  <c r="D56" i="1"/>
  <c r="K56" i="1" s="1"/>
  <c r="E56" i="1"/>
  <c r="L56" i="1" s="1"/>
  <c r="J56" i="1"/>
  <c r="C62" i="1"/>
  <c r="D62" i="1"/>
  <c r="E62" i="1"/>
  <c r="F62" i="1" s="1"/>
  <c r="G62" i="1" s="1"/>
  <c r="K62" i="1"/>
  <c r="L62" i="1" s="1"/>
  <c r="M62" i="1" s="1"/>
  <c r="N62" i="1" s="1"/>
  <c r="J63" i="1"/>
  <c r="K63" i="1"/>
  <c r="L63" i="1"/>
  <c r="M63" i="1"/>
  <c r="N63" i="1"/>
  <c r="J64" i="1"/>
  <c r="K64" i="1"/>
  <c r="L64" i="1"/>
  <c r="M64" i="1"/>
  <c r="N64" i="1"/>
  <c r="B65" i="1"/>
  <c r="J65" i="1" s="1"/>
  <c r="C65" i="1"/>
  <c r="D65" i="1"/>
  <c r="D66" i="1" s="1"/>
  <c r="E65" i="1"/>
  <c r="F65" i="1"/>
  <c r="N65" i="1" s="1"/>
  <c r="K65" i="1"/>
  <c r="L65" i="1"/>
  <c r="B66" i="1"/>
  <c r="B107" i="1" s="1"/>
  <c r="J107" i="1" s="1"/>
  <c r="C66" i="1"/>
  <c r="E66" i="1"/>
  <c r="F66" i="1"/>
  <c r="M66" i="1" s="1"/>
  <c r="G66" i="1"/>
  <c r="G107" i="1" s="1"/>
  <c r="C104" i="1"/>
  <c r="D104" i="1"/>
  <c r="E104" i="1"/>
  <c r="F104" i="1" s="1"/>
  <c r="G104" i="1" s="1"/>
  <c r="K104" i="1"/>
  <c r="L104" i="1" s="1"/>
  <c r="M104" i="1" s="1"/>
  <c r="N104" i="1" s="1"/>
  <c r="C105" i="1"/>
  <c r="B106" i="1"/>
  <c r="C106" i="1"/>
  <c r="K106" i="1" s="1"/>
  <c r="D106" i="1"/>
  <c r="E106" i="1"/>
  <c r="L106" i="1" s="1"/>
  <c r="F106" i="1"/>
  <c r="G106" i="1"/>
  <c r="N106" i="1" s="1"/>
  <c r="J106" i="1"/>
  <c r="M106" i="1"/>
  <c r="C107" i="1"/>
  <c r="E107" i="1"/>
  <c r="C14" i="2" l="1"/>
  <c r="C20" i="2" s="1"/>
  <c r="K66" i="1"/>
  <c r="L66" i="1"/>
  <c r="D107" i="1"/>
  <c r="K107" i="1" s="1"/>
  <c r="D57" i="1"/>
  <c r="B14" i="2"/>
  <c r="B20" i="2" s="1"/>
  <c r="G8" i="2"/>
  <c r="G20" i="2" s="1"/>
  <c r="G105" i="1"/>
  <c r="G57" i="1"/>
  <c r="N18" i="1"/>
  <c r="F105" i="1"/>
  <c r="F5" i="2"/>
  <c r="F8" i="2" s="1"/>
  <c r="F43" i="1"/>
  <c r="M43" i="1" s="1"/>
  <c r="N40" i="1"/>
  <c r="M40" i="1"/>
  <c r="E5" i="2"/>
  <c r="E43" i="1"/>
  <c r="L43" i="1" s="1"/>
  <c r="L40" i="1"/>
  <c r="D14" i="2"/>
  <c r="E11" i="2"/>
  <c r="E14" i="2" s="1"/>
  <c r="F107" i="1"/>
  <c r="M107" i="1" s="1"/>
  <c r="D105" i="1"/>
  <c r="K105" i="1" s="1"/>
  <c r="J66" i="1"/>
  <c r="M65" i="1"/>
  <c r="F56" i="1"/>
  <c r="M56" i="1" s="1"/>
  <c r="C43" i="1"/>
  <c r="J43" i="1" s="1"/>
  <c r="K41" i="1"/>
  <c r="E18" i="1"/>
  <c r="J17" i="1"/>
  <c r="K14" i="1"/>
  <c r="D5" i="2"/>
  <c r="N54" i="1"/>
  <c r="E37" i="1"/>
  <c r="B18" i="1"/>
  <c r="J16" i="1"/>
  <c r="M15" i="1"/>
  <c r="G13" i="2"/>
  <c r="E7" i="2"/>
  <c r="N66" i="1"/>
  <c r="M54" i="1"/>
  <c r="G43" i="1"/>
  <c r="N43" i="1" s="1"/>
  <c r="J40" i="1"/>
  <c r="K18" i="1"/>
  <c r="F13" i="2"/>
  <c r="F14" i="2" s="1"/>
  <c r="D7" i="2"/>
  <c r="F37" i="1"/>
  <c r="D11" i="2"/>
  <c r="N55" i="1"/>
  <c r="K42" i="1"/>
  <c r="N41" i="1"/>
  <c r="M17" i="1"/>
  <c r="N14" i="1"/>
  <c r="G10" i="2"/>
  <c r="G14" i="2" s="1"/>
  <c r="L14" i="1"/>
  <c r="C57" i="1" l="1"/>
  <c r="F20" i="2"/>
  <c r="B105" i="1"/>
  <c r="J105" i="1" s="1"/>
  <c r="B57" i="1"/>
  <c r="N105" i="1"/>
  <c r="D8" i="2"/>
  <c r="D20" i="2" s="1"/>
  <c r="L107" i="1"/>
  <c r="E8" i="2"/>
  <c r="E20" i="2" s="1"/>
  <c r="M105" i="1"/>
  <c r="F57" i="1"/>
  <c r="N56" i="1"/>
  <c r="K43" i="1"/>
  <c r="E105" i="1"/>
  <c r="L105" i="1" s="1"/>
  <c r="E57" i="1"/>
  <c r="L18" i="1"/>
  <c r="M18" i="1"/>
  <c r="J18" i="1"/>
  <c r="N107" i="1"/>
</calcChain>
</file>

<file path=xl/sharedStrings.xml><?xml version="1.0" encoding="utf-8"?>
<sst xmlns="http://schemas.openxmlformats.org/spreadsheetml/2006/main" count="116" uniqueCount="52">
  <si>
    <t>SE-MW</t>
  </si>
  <si>
    <t>S</t>
  </si>
  <si>
    <t>N</t>
  </si>
  <si>
    <t>NE</t>
  </si>
  <si>
    <t>Total</t>
  </si>
  <si>
    <t>Hydroplant</t>
  </si>
  <si>
    <t>Itaipu</t>
  </si>
  <si>
    <t>Thermoplant</t>
  </si>
  <si>
    <t>GWh</t>
  </si>
  <si>
    <t>Copel/Paraguai</t>
  </si>
  <si>
    <t>Eletrosul</t>
  </si>
  <si>
    <t>Balance</t>
  </si>
  <si>
    <t>Installed Capacity</t>
  </si>
  <si>
    <t>Historical Load (Avg MW)</t>
  </si>
  <si>
    <t>Historical Generation (Avg MW)</t>
  </si>
  <si>
    <t>Installed Capacity (MW)</t>
  </si>
  <si>
    <t>Balance of Energy (Avg MW)</t>
  </si>
  <si>
    <t>Total Gen</t>
  </si>
  <si>
    <t>Total Load</t>
  </si>
  <si>
    <t>GENERATION</t>
  </si>
  <si>
    <t>LOAD</t>
  </si>
  <si>
    <t>Total Trans</t>
  </si>
  <si>
    <t>Historical Load (YoY change)</t>
  </si>
  <si>
    <t>Historical Generation (YoY change)</t>
  </si>
  <si>
    <t>Installed Capacity (YoY change)</t>
  </si>
  <si>
    <t>International Interconnections (Avg MW)</t>
  </si>
  <si>
    <r>
      <t xml:space="preserve">Hydroplant </t>
    </r>
    <r>
      <rPr>
        <b/>
        <vertAlign val="superscript"/>
        <sz val="8"/>
        <rFont val="Arial"/>
        <family val="2"/>
      </rPr>
      <t>(1)</t>
    </r>
  </si>
  <si>
    <t>IMPORTS</t>
  </si>
  <si>
    <t xml:space="preserve"> from Paraguai to Brazil</t>
  </si>
  <si>
    <t xml:space="preserve"> from Argentina to Brazil</t>
  </si>
  <si>
    <t>Argentina to Brazil</t>
  </si>
  <si>
    <t>Historical Peak Load (YoY change)</t>
  </si>
  <si>
    <t>Average Load</t>
  </si>
  <si>
    <t>Peak Load</t>
  </si>
  <si>
    <t>Avg Load x Peak Load x Inst Capac</t>
  </si>
  <si>
    <t>Brazil</t>
  </si>
  <si>
    <r>
      <t xml:space="preserve">Hydroplant </t>
    </r>
    <r>
      <rPr>
        <b/>
        <vertAlign val="superscript"/>
        <sz val="8"/>
        <rFont val="Arial"/>
        <family val="2"/>
      </rPr>
      <t>(3)</t>
    </r>
  </si>
  <si>
    <r>
      <t xml:space="preserve">Brazilian Interconnected Power System </t>
    </r>
    <r>
      <rPr>
        <b/>
        <vertAlign val="superscript"/>
        <sz val="10"/>
        <rFont val="Arial"/>
        <family val="2"/>
      </rPr>
      <t>(1)</t>
    </r>
  </si>
  <si>
    <r>
      <t xml:space="preserve">                       (3) </t>
    </r>
    <r>
      <rPr>
        <i/>
        <sz val="8"/>
        <rFont val="Arial"/>
        <family val="2"/>
      </rPr>
      <t>Hydroplant generation includes auto-production generation</t>
    </r>
  </si>
  <si>
    <r>
      <t xml:space="preserve">Notes:    </t>
    </r>
    <r>
      <rPr>
        <i/>
        <vertAlign val="superscript"/>
        <sz val="8"/>
        <rFont val="Arial"/>
        <family val="2"/>
      </rPr>
      <t xml:space="preserve">(1) </t>
    </r>
    <r>
      <rPr>
        <i/>
        <sz val="8"/>
        <rFont val="Arial"/>
        <family val="2"/>
      </rPr>
      <t>Brazilian Interconnected Power System accounts for 98.6% of the Total National System</t>
    </r>
  </si>
  <si>
    <t>Not included in Print Area</t>
  </si>
  <si>
    <r>
      <t xml:space="preserve">Historical Peak Load </t>
    </r>
    <r>
      <rPr>
        <b/>
        <u/>
        <vertAlign val="superscript"/>
        <sz val="8"/>
        <rFont val="Arial"/>
        <family val="2"/>
      </rPr>
      <t>(2)</t>
    </r>
    <r>
      <rPr>
        <b/>
        <u/>
        <sz val="8"/>
        <rFont val="Arial"/>
        <family val="2"/>
      </rPr>
      <t xml:space="preserve"> (MWh/h)</t>
    </r>
  </si>
  <si>
    <t>SE-CW</t>
  </si>
  <si>
    <r>
      <t xml:space="preserve">                       (2)</t>
    </r>
    <r>
      <rPr>
        <i/>
        <sz val="8"/>
        <rFont val="Arial"/>
        <family val="2"/>
      </rPr>
      <t xml:space="preserve"> Peak load not simultaneously metered on the 4 sub markets. Therefore, Brazil peak load is not equivalent to the sum of the sub markets</t>
    </r>
  </si>
  <si>
    <r>
      <t xml:space="preserve">Itaipu </t>
    </r>
    <r>
      <rPr>
        <b/>
        <vertAlign val="superscript"/>
        <sz val="8"/>
        <rFont val="Arial"/>
        <family val="2"/>
      </rPr>
      <t>(4)</t>
    </r>
  </si>
  <si>
    <r>
      <t xml:space="preserve">Argentina to Brazil </t>
    </r>
    <r>
      <rPr>
        <b/>
        <vertAlign val="superscript"/>
        <sz val="8"/>
        <rFont val="Arial"/>
        <family val="2"/>
      </rPr>
      <t>(6)</t>
    </r>
  </si>
  <si>
    <r>
      <t xml:space="preserve">                       (6)</t>
    </r>
    <r>
      <rPr>
        <i/>
        <sz val="8"/>
        <rFont val="Arial"/>
        <family val="2"/>
      </rPr>
      <t xml:space="preserve"> Energy from Argentina imported by Gerasul (start of operation 2Q00)</t>
    </r>
  </si>
  <si>
    <r>
      <t xml:space="preserve">Paraguay to Brazil </t>
    </r>
    <r>
      <rPr>
        <b/>
        <vertAlign val="superscript"/>
        <sz val="8"/>
        <rFont val="Arial"/>
        <family val="2"/>
      </rPr>
      <t>(5)</t>
    </r>
  </si>
  <si>
    <t>Paraguay to Brazil</t>
  </si>
  <si>
    <t>Source:  ONS (Independent National System Operator)</t>
  </si>
  <si>
    <r>
      <t xml:space="preserve">                       (4)</t>
    </r>
    <r>
      <rPr>
        <i/>
        <sz val="8"/>
        <rFont val="Arial"/>
        <family val="2"/>
      </rPr>
      <t xml:space="preserve"> It was considered the total installed capacity of Itaipu</t>
    </r>
  </si>
  <si>
    <r>
      <t xml:space="preserve">                       (5)</t>
    </r>
    <r>
      <rPr>
        <i/>
        <sz val="8"/>
        <rFont val="Arial"/>
        <family val="2"/>
      </rPr>
      <t xml:space="preserve"> Itaipu's energy not consumed by Paraguay which is exported to Brazil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</si>
</sst>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1" formatCode="_(* #,##0_);_(* \(#,##0\);_(* &quot;-&quot;??_);_(@_)"/>
    <numFmt numFmtId="172" formatCode="0.0%"/>
  </numFmts>
  <fonts count="13" x14ac:knownFonts="1">
    <font>
      <sz val="10"/>
      <name val="Arial"/>
    </font>
    <font>
      <sz val="10"/>
      <name val="Arial"/>
    </font>
    <font>
      <b/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vertAlign val="superscript"/>
      <sz val="8"/>
      <name val="Arial"/>
      <family val="2"/>
    </font>
    <font>
      <b/>
      <vertAlign val="superscript"/>
      <sz val="10"/>
      <name val="Arial"/>
      <family val="2"/>
    </font>
    <font>
      <b/>
      <u/>
      <vertAlign val="superscript"/>
      <sz val="8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71" fontId="4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/>
    <xf numFmtId="171" fontId="3" fillId="0" borderId="0" xfId="1" applyNumberFormat="1" applyFont="1" applyBorder="1"/>
    <xf numFmtId="171" fontId="3" fillId="0" borderId="2" xfId="1" applyNumberFormat="1" applyFont="1" applyBorder="1"/>
    <xf numFmtId="0" fontId="4" fillId="0" borderId="1" xfId="0" applyFont="1" applyBorder="1" applyAlignment="1">
      <alignment horizontal="right"/>
    </xf>
    <xf numFmtId="171" fontId="4" fillId="0" borderId="0" xfId="0" applyNumberFormat="1" applyFont="1" applyBorder="1"/>
    <xf numFmtId="171" fontId="4" fillId="0" borderId="2" xfId="0" applyNumberFormat="1" applyFont="1" applyBorder="1"/>
    <xf numFmtId="0" fontId="3" fillId="0" borderId="0" xfId="0" applyFont="1" applyBorder="1" applyAlignment="1">
      <alignment horizontal="center"/>
    </xf>
    <xf numFmtId="172" fontId="3" fillId="0" borderId="0" xfId="2" applyNumberFormat="1" applyFont="1" applyBorder="1"/>
    <xf numFmtId="172" fontId="3" fillId="0" borderId="2" xfId="2" applyNumberFormat="1" applyFont="1" applyBorder="1"/>
    <xf numFmtId="0" fontId="4" fillId="0" borderId="3" xfId="0" applyFont="1" applyBorder="1" applyAlignment="1">
      <alignment horizontal="right"/>
    </xf>
    <xf numFmtId="0" fontId="2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71" fontId="4" fillId="0" borderId="0" xfId="1" applyNumberFormat="1" applyFont="1" applyBorder="1"/>
    <xf numFmtId="171" fontId="4" fillId="0" borderId="2" xfId="1" applyNumberFormat="1" applyFont="1" applyBorder="1"/>
    <xf numFmtId="171" fontId="4" fillId="0" borderId="7" xfId="1" applyNumberFormat="1" applyFont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/>
    <xf numFmtId="171" fontId="3" fillId="0" borderId="0" xfId="1" applyNumberFormat="1" applyFont="1" applyFill="1" applyBorder="1"/>
    <xf numFmtId="171" fontId="3" fillId="0" borderId="2" xfId="1" applyNumberFormat="1" applyFont="1" applyFill="1" applyBorder="1"/>
    <xf numFmtId="0" fontId="4" fillId="0" borderId="1" xfId="0" applyFont="1" applyFill="1" applyBorder="1" applyAlignment="1">
      <alignment horizontal="right"/>
    </xf>
    <xf numFmtId="171" fontId="4" fillId="0" borderId="0" xfId="1" applyNumberFormat="1" applyFont="1" applyFill="1" applyBorder="1"/>
    <xf numFmtId="171" fontId="4" fillId="0" borderId="2" xfId="1" applyNumberFormat="1" applyFont="1" applyFill="1" applyBorder="1"/>
    <xf numFmtId="0" fontId="4" fillId="0" borderId="3" xfId="0" applyFont="1" applyFill="1" applyBorder="1" applyAlignment="1">
      <alignment horizontal="right"/>
    </xf>
    <xf numFmtId="171" fontId="4" fillId="0" borderId="7" xfId="1" applyNumberFormat="1" applyFont="1" applyFill="1" applyBorder="1"/>
    <xf numFmtId="171" fontId="4" fillId="0" borderId="8" xfId="1" applyNumberFormat="1" applyFont="1" applyFill="1" applyBorder="1"/>
    <xf numFmtId="0" fontId="4" fillId="0" borderId="0" xfId="0" applyFont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71" fontId="3" fillId="0" borderId="0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171" fontId="3" fillId="0" borderId="0" xfId="1" applyNumberFormat="1" applyFont="1" applyFill="1" applyBorder="1" applyAlignment="1">
      <alignment horizontal="right"/>
    </xf>
    <xf numFmtId="37" fontId="3" fillId="0" borderId="2" xfId="1" applyNumberFormat="1" applyFont="1" applyFill="1" applyBorder="1" applyAlignment="1">
      <alignment horizontal="right"/>
    </xf>
    <xf numFmtId="171" fontId="4" fillId="0" borderId="7" xfId="0" applyNumberFormat="1" applyFont="1" applyBorder="1" applyAlignment="1">
      <alignment horizontal="right"/>
    </xf>
    <xf numFmtId="171" fontId="4" fillId="0" borderId="8" xfId="0" applyNumberFormat="1" applyFont="1" applyBorder="1" applyAlignment="1">
      <alignment horizontal="right"/>
    </xf>
    <xf numFmtId="171" fontId="4" fillId="0" borderId="7" xfId="1" applyNumberFormat="1" applyFont="1" applyBorder="1" applyAlignment="1">
      <alignment horizontal="right"/>
    </xf>
    <xf numFmtId="171" fontId="4" fillId="0" borderId="8" xfId="1" applyNumberFormat="1" applyFont="1" applyBorder="1" applyAlignment="1">
      <alignment horizontal="right"/>
    </xf>
    <xf numFmtId="172" fontId="3" fillId="0" borderId="0" xfId="2" applyNumberFormat="1" applyFont="1" applyBorder="1" applyAlignment="1">
      <alignment horizontal="right"/>
    </xf>
    <xf numFmtId="172" fontId="3" fillId="0" borderId="2" xfId="2" applyNumberFormat="1" applyFont="1" applyBorder="1" applyAlignment="1">
      <alignment horizontal="right"/>
    </xf>
    <xf numFmtId="172" fontId="4" fillId="0" borderId="7" xfId="2" applyNumberFormat="1" applyFont="1" applyBorder="1" applyAlignment="1">
      <alignment horizontal="right"/>
    </xf>
    <xf numFmtId="172" fontId="4" fillId="0" borderId="8" xfId="2" applyNumberFormat="1" applyFont="1" applyBorder="1" applyAlignment="1">
      <alignment horizontal="right"/>
    </xf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2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71" fontId="3" fillId="0" borderId="2" xfId="1" applyNumberFormat="1" applyFont="1" applyFill="1" applyBorder="1" applyAlignment="1">
      <alignment horizontal="right"/>
    </xf>
    <xf numFmtId="9" fontId="3" fillId="0" borderId="2" xfId="2" applyNumberFormat="1" applyFont="1" applyBorder="1" applyAlignment="1">
      <alignment horizontal="right"/>
    </xf>
    <xf numFmtId="9" fontId="4" fillId="0" borderId="8" xfId="2" applyNumberFormat="1" applyFont="1" applyBorder="1" applyAlignment="1">
      <alignment horizontal="right"/>
    </xf>
    <xf numFmtId="171" fontId="4" fillId="0" borderId="0" xfId="0" applyNumberFormat="1" applyFont="1" applyBorder="1" applyAlignment="1">
      <alignment horizontal="right"/>
    </xf>
    <xf numFmtId="0" fontId="0" fillId="0" borderId="0" xfId="0" applyBorder="1"/>
    <xf numFmtId="0" fontId="4" fillId="0" borderId="4" xfId="0" applyFont="1" applyBorder="1" applyAlignment="1">
      <alignment horizontal="right"/>
    </xf>
    <xf numFmtId="171" fontId="4" fillId="0" borderId="5" xfId="0" applyNumberFormat="1" applyFont="1" applyBorder="1" applyAlignment="1">
      <alignment horizontal="right"/>
    </xf>
    <xf numFmtId="171" fontId="4" fillId="0" borderId="6" xfId="0" applyNumberFormat="1" applyFont="1" applyBorder="1" applyAlignment="1">
      <alignment horizontal="right"/>
    </xf>
    <xf numFmtId="0" fontId="2" fillId="0" borderId="1" xfId="0" applyFont="1" applyFill="1" applyBorder="1"/>
    <xf numFmtId="0" fontId="0" fillId="0" borderId="0" xfId="0" applyFill="1"/>
    <xf numFmtId="0" fontId="4" fillId="0" borderId="4" xfId="0" applyFont="1" applyFill="1" applyBorder="1" applyAlignment="1">
      <alignment horizontal="right"/>
    </xf>
    <xf numFmtId="171" fontId="4" fillId="0" borderId="5" xfId="1" applyNumberFormat="1" applyFont="1" applyFill="1" applyBorder="1"/>
    <xf numFmtId="171" fontId="4" fillId="0" borderId="6" xfId="1" applyNumberFormat="1" applyFont="1" applyFill="1" applyBorder="1"/>
    <xf numFmtId="0" fontId="5" fillId="0" borderId="0" xfId="0" applyFont="1" applyAlignment="1">
      <alignment horizontal="center"/>
    </xf>
    <xf numFmtId="0" fontId="4" fillId="0" borderId="3" xfId="0" applyFont="1" applyBorder="1"/>
    <xf numFmtId="171" fontId="3" fillId="0" borderId="7" xfId="1" applyNumberFormat="1" applyFont="1" applyBorder="1"/>
    <xf numFmtId="171" fontId="3" fillId="0" borderId="8" xfId="1" applyNumberFormat="1" applyFont="1" applyBorder="1" applyAlignment="1">
      <alignment horizontal="right"/>
    </xf>
    <xf numFmtId="172" fontId="3" fillId="0" borderId="7" xfId="2" applyNumberFormat="1" applyFont="1" applyBorder="1"/>
    <xf numFmtId="172" fontId="3" fillId="0" borderId="8" xfId="2" applyNumberFormat="1" applyFont="1" applyBorder="1" applyAlignment="1">
      <alignment horizontal="right"/>
    </xf>
    <xf numFmtId="171" fontId="4" fillId="0" borderId="0" xfId="1" applyNumberFormat="1" applyFont="1" applyBorder="1" applyAlignment="1">
      <alignment horizontal="right"/>
    </xf>
    <xf numFmtId="172" fontId="4" fillId="0" borderId="0" xfId="2" applyNumberFormat="1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71" fontId="3" fillId="0" borderId="7" xfId="0" applyNumberFormat="1" applyFont="1" applyBorder="1" applyAlignment="1">
      <alignment horizontal="right"/>
    </xf>
    <xf numFmtId="171" fontId="3" fillId="0" borderId="8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2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Font="1" applyFill="1"/>
    <xf numFmtId="0" fontId="5" fillId="0" borderId="0" xfId="0" applyFont="1"/>
    <xf numFmtId="171" fontId="3" fillId="0" borderId="0" xfId="0" applyNumberFormat="1" applyFont="1" applyBorder="1" applyAlignment="1">
      <alignment horizontal="center"/>
    </xf>
    <xf numFmtId="0" fontId="12" fillId="0" borderId="0" xfId="0" applyFont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x Installed Capacity  (MW)</a:t>
            </a:r>
          </a:p>
        </c:rich>
      </c:tx>
      <c:layout>
        <c:manualLayout>
          <c:xMode val="edge"/>
          <c:yMode val="edge"/>
          <c:x val="0.28571458317499748"/>
          <c:y val="1.7361169980095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9.3750317892516727E-2"/>
          <c:w val="0.86780474143450725"/>
          <c:h val="0.73958584115207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Summary!$A$105</c:f>
              <c:strCache>
                <c:ptCount val="1"/>
                <c:pt idx="0">
                  <c:v>Average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Summary!$B$104:$G$104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Summary!$B$105:$G$105</c:f>
              <c:numCache>
                <c:formatCode>_(* #,##0_);_(* \(#,##0\);_(* "-"??_);_(@_)</c:formatCode>
                <c:ptCount val="6"/>
                <c:pt idx="0">
                  <c:v>32975.799086757987</c:v>
                </c:pt>
                <c:pt idx="1">
                  <c:v>34670.34246575342</c:v>
                </c:pt>
                <c:pt idx="2">
                  <c:v>36762.340182648404</c:v>
                </c:pt>
                <c:pt idx="3">
                  <c:v>38147.979452054795</c:v>
                </c:pt>
                <c:pt idx="4">
                  <c:v>39184.577625570768</c:v>
                </c:pt>
                <c:pt idx="5">
                  <c:v>41106.255707762561</c:v>
                </c:pt>
              </c:numCache>
            </c:numRef>
          </c:val>
        </c:ser>
        <c:ser>
          <c:idx val="1"/>
          <c:order val="1"/>
          <c:tx>
            <c:strRef>
              <c:f>Summary!$A$106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Summary!$B$104:$G$104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Summary!$B$106:$G$106</c:f>
              <c:numCache>
                <c:formatCode>_(* #,##0_);_(* \(#,##0\);_(* "-"??_);_(@_)</c:formatCode>
                <c:ptCount val="6"/>
                <c:pt idx="0">
                  <c:v>44127</c:v>
                </c:pt>
                <c:pt idx="1">
                  <c:v>46629</c:v>
                </c:pt>
                <c:pt idx="2">
                  <c:v>49141</c:v>
                </c:pt>
                <c:pt idx="3">
                  <c:v>50683</c:v>
                </c:pt>
                <c:pt idx="4">
                  <c:v>51972</c:v>
                </c:pt>
                <c:pt idx="5">
                  <c:v>54335</c:v>
                </c:pt>
              </c:numCache>
            </c:numRef>
          </c:val>
        </c:ser>
        <c:ser>
          <c:idx val="2"/>
          <c:order val="2"/>
          <c:tx>
            <c:strRef>
              <c:f>Summary!$A$107</c:f>
              <c:strCache>
                <c:ptCount val="1"/>
                <c:pt idx="0">
                  <c:v>Installed Capacity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Summary!$B$104:$G$104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cat>
          <c:val>
            <c:numRef>
              <c:f>Summary!$B$107:$G$107</c:f>
              <c:numCache>
                <c:formatCode>_(* #,##0_);_(* \(#,##0\);_(* "-"??_);_(@_)</c:formatCode>
                <c:ptCount val="6"/>
                <c:pt idx="0">
                  <c:v>53956</c:v>
                </c:pt>
                <c:pt idx="1">
                  <c:v>55885</c:v>
                </c:pt>
                <c:pt idx="2">
                  <c:v>57416.899999999994</c:v>
                </c:pt>
                <c:pt idx="3">
                  <c:v>59507.5</c:v>
                </c:pt>
                <c:pt idx="4">
                  <c:v>62076.700000000004</c:v>
                </c:pt>
                <c:pt idx="5">
                  <c:v>65120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96000"/>
        <c:axId val="144996560"/>
      </c:barChart>
      <c:catAx>
        <c:axId val="1449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99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946721068264704"/>
          <c:y val="0.90972530695701415"/>
          <c:w val="0.61194093560615126"/>
          <c:h val="7.98613819084401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x Installed Capacity (Growth)</a:t>
            </a:r>
          </a:p>
        </c:rich>
      </c:tx>
      <c:layout>
        <c:manualLayout>
          <c:xMode val="edge"/>
          <c:yMode val="edge"/>
          <c:x val="0.26222279128209913"/>
          <c:y val="1.730106729337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89038387670118E-2"/>
          <c:y val="0.11072683067763077"/>
          <c:w val="0.91777976948734696"/>
          <c:h val="0.71972439940459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Summary!$I$105</c:f>
              <c:strCache>
                <c:ptCount val="1"/>
                <c:pt idx="0">
                  <c:v>Average Load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Summary!$J$104:$N$104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Summary!$J$105:$N$105</c:f>
              <c:numCache>
                <c:formatCode>0.0%</c:formatCode>
                <c:ptCount val="5"/>
                <c:pt idx="0">
                  <c:v>5.1387484941218808E-2</c:v>
                </c:pt>
                <c:pt idx="1">
                  <c:v>6.0339690009160174E-2</c:v>
                </c:pt>
                <c:pt idx="2">
                  <c:v>3.7691813484180825E-2</c:v>
                </c:pt>
                <c:pt idx="3">
                  <c:v>2.7173081992947878E-2</c:v>
                </c:pt>
                <c:pt idx="4">
                  <c:v>4.9041694427701454E-2</c:v>
                </c:pt>
              </c:numCache>
            </c:numRef>
          </c:val>
        </c:ser>
        <c:ser>
          <c:idx val="1"/>
          <c:order val="1"/>
          <c:tx>
            <c:strRef>
              <c:f>Summary!$I$106</c:f>
              <c:strCache>
                <c:ptCount val="1"/>
                <c:pt idx="0">
                  <c:v>Peak 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Summary!$J$104:$N$104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Summary!$J$106:$N$106</c:f>
              <c:numCache>
                <c:formatCode>0.0%</c:formatCode>
                <c:ptCount val="5"/>
                <c:pt idx="0">
                  <c:v>5.6699979604323936E-2</c:v>
                </c:pt>
                <c:pt idx="1">
                  <c:v>5.3872053872053849E-2</c:v>
                </c:pt>
                <c:pt idx="2">
                  <c:v>3.1379092814554088E-2</c:v>
                </c:pt>
                <c:pt idx="3">
                  <c:v>2.5432590809541633E-2</c:v>
                </c:pt>
                <c:pt idx="4">
                  <c:v>4.5466789809897712E-2</c:v>
                </c:pt>
              </c:numCache>
            </c:numRef>
          </c:val>
        </c:ser>
        <c:ser>
          <c:idx val="2"/>
          <c:order val="2"/>
          <c:tx>
            <c:strRef>
              <c:f>Summary!$I$107</c:f>
              <c:strCache>
                <c:ptCount val="1"/>
                <c:pt idx="0">
                  <c:v>Installed Capacity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Summary!$J$104:$N$104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Summary!$J$107:$N$107</c:f>
              <c:numCache>
                <c:formatCode>0.0%</c:formatCode>
                <c:ptCount val="5"/>
                <c:pt idx="0">
                  <c:v>3.5751352954259019E-2</c:v>
                </c:pt>
                <c:pt idx="1">
                  <c:v>2.7411648921892962E-2</c:v>
                </c:pt>
                <c:pt idx="2">
                  <c:v>3.6410882510201859E-2</c:v>
                </c:pt>
                <c:pt idx="3">
                  <c:v>4.3174389782800526E-2</c:v>
                </c:pt>
                <c:pt idx="4">
                  <c:v>4.9024835405232503E-2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40784"/>
        <c:axId val="146241344"/>
      </c:barChart>
      <c:catAx>
        <c:axId val="1462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4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413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40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000047743159165"/>
          <c:y val="0.9065759261731019"/>
          <c:w val="0.63777916184713945"/>
          <c:h val="7.9584909549547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7</xdr:col>
      <xdr:colOff>0</xdr:colOff>
      <xdr:row>88</xdr:row>
      <xdr:rowOff>28575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0</xdr:colOff>
      <xdr:row>88</xdr:row>
      <xdr:rowOff>38100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07"/>
  <sheetViews>
    <sheetView tabSelected="1" zoomScaleNormal="100" workbookViewId="0">
      <selection sqref="A1:N1"/>
    </sheetView>
  </sheetViews>
  <sheetFormatPr defaultRowHeight="11.25" x14ac:dyDescent="0.2"/>
  <cols>
    <col min="1" max="1" width="17.28515625" style="1" customWidth="1"/>
    <col min="2" max="7" width="8.28515625" style="1" customWidth="1"/>
    <col min="8" max="8" width="6.5703125" style="1" customWidth="1"/>
    <col min="9" max="9" width="17.140625" style="1" customWidth="1"/>
    <col min="10" max="14" width="9.42578125" style="1" customWidth="1"/>
    <col min="15" max="16384" width="9.140625" style="1"/>
  </cols>
  <sheetData>
    <row r="1" spans="1:14" ht="16.5" thickBot="1" x14ac:dyDescent="0.3">
      <c r="A1" s="100" t="s">
        <v>37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</row>
    <row r="2" spans="1:14" ht="12" thickBot="1" x14ac:dyDescent="0.25"/>
    <row r="3" spans="1:14" ht="12" thickBot="1" x14ac:dyDescent="0.25">
      <c r="A3" s="20" t="s">
        <v>13</v>
      </c>
      <c r="B3" s="21"/>
      <c r="C3" s="21"/>
      <c r="D3" s="21"/>
      <c r="E3" s="21"/>
      <c r="F3" s="21"/>
      <c r="G3" s="22"/>
      <c r="I3" s="64" t="s">
        <v>22</v>
      </c>
      <c r="J3" s="65"/>
      <c r="K3" s="65"/>
      <c r="L3" s="65"/>
      <c r="M3" s="65"/>
      <c r="N3" s="66"/>
    </row>
    <row r="4" spans="1:14" hidden="1" x14ac:dyDescent="0.2">
      <c r="A4" s="42"/>
      <c r="B4" s="43"/>
      <c r="C4" s="43"/>
      <c r="D4" s="43"/>
      <c r="E4" s="43"/>
      <c r="F4" s="43"/>
      <c r="G4" s="44"/>
      <c r="I4" s="42"/>
      <c r="J4" s="43"/>
      <c r="K4" s="43"/>
      <c r="L4" s="43"/>
      <c r="M4" s="43"/>
      <c r="N4" s="44"/>
    </row>
    <row r="5" spans="1:14" hidden="1" x14ac:dyDescent="0.2">
      <c r="A5" s="7" t="s">
        <v>8</v>
      </c>
      <c r="B5" s="8">
        <v>1995</v>
      </c>
      <c r="C5" s="8">
        <f>B5+1</f>
        <v>1996</v>
      </c>
      <c r="D5" s="8">
        <f>C5+1</f>
        <v>1997</v>
      </c>
      <c r="E5" s="8">
        <f>D5+1</f>
        <v>1998</v>
      </c>
      <c r="F5" s="8">
        <f>E5+1</f>
        <v>1999</v>
      </c>
      <c r="G5" s="9">
        <f>F5+1</f>
        <v>2000</v>
      </c>
      <c r="I5" s="7" t="s">
        <v>8</v>
      </c>
      <c r="J5" s="8">
        <v>1996</v>
      </c>
      <c r="K5" s="8">
        <f>J5+1</f>
        <v>1997</v>
      </c>
      <c r="L5" s="8">
        <f>K5+1</f>
        <v>1998</v>
      </c>
      <c r="M5" s="8">
        <f>L5+1</f>
        <v>1999</v>
      </c>
      <c r="N5" s="9">
        <f>M5+1</f>
        <v>2000</v>
      </c>
    </row>
    <row r="6" spans="1:14" hidden="1" x14ac:dyDescent="0.2">
      <c r="A6" s="10" t="s">
        <v>0</v>
      </c>
      <c r="B6" s="11">
        <v>186163.4</v>
      </c>
      <c r="C6" s="11">
        <v>193964.2</v>
      </c>
      <c r="D6" s="11">
        <v>205630.1</v>
      </c>
      <c r="E6" s="11">
        <v>211997</v>
      </c>
      <c r="F6" s="11">
        <v>216360.3</v>
      </c>
      <c r="G6" s="12">
        <v>226976.59</v>
      </c>
      <c r="I6" s="10" t="s">
        <v>0</v>
      </c>
      <c r="J6" s="11">
        <v>193964.2</v>
      </c>
      <c r="K6" s="11">
        <v>205630.1</v>
      </c>
      <c r="L6" s="11">
        <v>211997</v>
      </c>
      <c r="M6" s="11">
        <v>216360.3</v>
      </c>
      <c r="N6" s="12">
        <v>226976.59</v>
      </c>
    </row>
    <row r="7" spans="1:14" hidden="1" x14ac:dyDescent="0.2">
      <c r="A7" s="10" t="s">
        <v>1</v>
      </c>
      <c r="B7" s="11">
        <v>45362</v>
      </c>
      <c r="C7" s="11">
        <v>47571.3</v>
      </c>
      <c r="D7" s="11">
        <v>50901.4</v>
      </c>
      <c r="E7" s="11">
        <v>52337.9</v>
      </c>
      <c r="F7" s="11">
        <v>55611.1</v>
      </c>
      <c r="G7" s="12">
        <v>59610.67</v>
      </c>
      <c r="I7" s="10" t="s">
        <v>1</v>
      </c>
      <c r="J7" s="11">
        <v>47571.3</v>
      </c>
      <c r="K7" s="11">
        <v>50901.4</v>
      </c>
      <c r="L7" s="11">
        <v>52337.9</v>
      </c>
      <c r="M7" s="11">
        <v>55611.1</v>
      </c>
      <c r="N7" s="12">
        <v>59610.67</v>
      </c>
    </row>
    <row r="8" spans="1:14" hidden="1" x14ac:dyDescent="0.2">
      <c r="A8" s="10" t="s">
        <v>3</v>
      </c>
      <c r="B8" s="11">
        <v>38668.6</v>
      </c>
      <c r="C8" s="11">
        <v>42333.2</v>
      </c>
      <c r="D8" s="11">
        <v>45361.7</v>
      </c>
      <c r="E8" s="11">
        <v>48991.7</v>
      </c>
      <c r="F8" s="11">
        <v>49847.8</v>
      </c>
      <c r="G8" s="12">
        <v>51661.72</v>
      </c>
      <c r="I8" s="10" t="s">
        <v>3</v>
      </c>
      <c r="J8" s="11">
        <v>42333.2</v>
      </c>
      <c r="K8" s="11">
        <v>45361.7</v>
      </c>
      <c r="L8" s="11">
        <v>48991.7</v>
      </c>
      <c r="M8" s="11">
        <v>49847.8</v>
      </c>
      <c r="N8" s="12">
        <v>51661.72</v>
      </c>
    </row>
    <row r="9" spans="1:14" hidden="1" x14ac:dyDescent="0.2">
      <c r="A9" s="10" t="s">
        <v>2</v>
      </c>
      <c r="B9" s="11">
        <v>18674</v>
      </c>
      <c r="C9" s="11">
        <v>19843.5</v>
      </c>
      <c r="D9" s="11">
        <v>20144.900000000001</v>
      </c>
      <c r="E9" s="11">
        <v>20849.7</v>
      </c>
      <c r="F9" s="11">
        <v>21437.7</v>
      </c>
      <c r="G9" s="12">
        <v>21841.82</v>
      </c>
      <c r="I9" s="10" t="s">
        <v>2</v>
      </c>
      <c r="J9" s="11">
        <v>19843.5</v>
      </c>
      <c r="K9" s="11">
        <v>20144.900000000001</v>
      </c>
      <c r="L9" s="11">
        <v>20849.7</v>
      </c>
      <c r="M9" s="11">
        <v>21437.7</v>
      </c>
      <c r="N9" s="12">
        <v>21841.82</v>
      </c>
    </row>
    <row r="10" spans="1:14" hidden="1" x14ac:dyDescent="0.2">
      <c r="A10" s="13" t="s">
        <v>4</v>
      </c>
      <c r="B10" s="14">
        <f t="shared" ref="B10:G10" si="0">SUM(B6:B9)</f>
        <v>288868</v>
      </c>
      <c r="C10" s="14">
        <f t="shared" si="0"/>
        <v>303712.2</v>
      </c>
      <c r="D10" s="14">
        <f t="shared" si="0"/>
        <v>322038.10000000003</v>
      </c>
      <c r="E10" s="14">
        <f t="shared" si="0"/>
        <v>334176.30000000005</v>
      </c>
      <c r="F10" s="14">
        <f t="shared" si="0"/>
        <v>343256.89999999997</v>
      </c>
      <c r="G10" s="15">
        <f t="shared" si="0"/>
        <v>360090.8</v>
      </c>
      <c r="I10" s="13" t="s">
        <v>4</v>
      </c>
      <c r="J10" s="14">
        <f>SUM(J6:J9)</f>
        <v>303712.2</v>
      </c>
      <c r="K10" s="14">
        <f>SUM(K6:K9)</f>
        <v>322038.10000000003</v>
      </c>
      <c r="L10" s="14">
        <f>SUM(L6:L9)</f>
        <v>334176.30000000005</v>
      </c>
      <c r="M10" s="14">
        <f>SUM(M6:M9)</f>
        <v>343256.89999999997</v>
      </c>
      <c r="N10" s="15">
        <f>SUM(N6:N9)</f>
        <v>360090.8</v>
      </c>
    </row>
    <row r="11" spans="1:14" hidden="1" x14ac:dyDescent="0.2">
      <c r="A11" s="4"/>
      <c r="B11" s="16"/>
      <c r="C11" s="17"/>
      <c r="D11" s="17"/>
      <c r="E11" s="17"/>
      <c r="F11" s="17"/>
      <c r="G11" s="18"/>
      <c r="I11" s="4"/>
      <c r="J11" s="17"/>
      <c r="K11" s="17"/>
      <c r="L11" s="17"/>
      <c r="M11" s="17"/>
      <c r="N11" s="18"/>
    </row>
    <row r="12" spans="1:14" x14ac:dyDescent="0.2">
      <c r="A12" s="4"/>
      <c r="B12" s="5"/>
      <c r="C12" s="5"/>
      <c r="D12" s="5"/>
      <c r="E12" s="5"/>
      <c r="F12" s="5"/>
      <c r="G12" s="6"/>
      <c r="I12" s="4"/>
      <c r="J12" s="5"/>
      <c r="K12" s="5"/>
      <c r="L12" s="5"/>
      <c r="M12" s="5"/>
      <c r="N12" s="6"/>
    </row>
    <row r="13" spans="1:14" x14ac:dyDescent="0.2">
      <c r="A13" s="7"/>
      <c r="B13" s="45">
        <v>1995</v>
      </c>
      <c r="C13" s="45">
        <f>B13+1</f>
        <v>1996</v>
      </c>
      <c r="D13" s="45">
        <f>C13+1</f>
        <v>1997</v>
      </c>
      <c r="E13" s="45">
        <f>D13+1</f>
        <v>1998</v>
      </c>
      <c r="F13" s="45">
        <f>E13+1</f>
        <v>1999</v>
      </c>
      <c r="G13" s="46">
        <f>F13+1</f>
        <v>2000</v>
      </c>
      <c r="I13" s="7"/>
      <c r="J13" s="45">
        <v>1996</v>
      </c>
      <c r="K13" s="45">
        <f>J13+1</f>
        <v>1997</v>
      </c>
      <c r="L13" s="45">
        <f>K13+1</f>
        <v>1998</v>
      </c>
      <c r="M13" s="45">
        <f>L13+1</f>
        <v>1999</v>
      </c>
      <c r="N13" s="46">
        <f>M13+1</f>
        <v>2000</v>
      </c>
    </row>
    <row r="14" spans="1:14" x14ac:dyDescent="0.2">
      <c r="A14" s="10" t="s">
        <v>42</v>
      </c>
      <c r="B14" s="47">
        <f t="shared" ref="B14:G15" si="1">B6/8760*1000</f>
        <v>21251.529680365293</v>
      </c>
      <c r="C14" s="47">
        <f t="shared" si="1"/>
        <v>22142.031963470319</v>
      </c>
      <c r="D14" s="47">
        <f t="shared" si="1"/>
        <v>23473.755707762557</v>
      </c>
      <c r="E14" s="47">
        <f t="shared" si="1"/>
        <v>24200.57077625571</v>
      </c>
      <c r="F14" s="47">
        <f t="shared" si="1"/>
        <v>24698.664383561641</v>
      </c>
      <c r="G14" s="48">
        <f t="shared" si="1"/>
        <v>25910.569634703199</v>
      </c>
      <c r="I14" s="10" t="s">
        <v>42</v>
      </c>
      <c r="J14" s="57">
        <f t="shared" ref="J14:L18" si="2">IF(OR(C14=0,B14=0),0,C14/B14-1)</f>
        <v>4.1902973409381428E-2</v>
      </c>
      <c r="K14" s="57">
        <f t="shared" si="2"/>
        <v>6.0144604004244151E-2</v>
      </c>
      <c r="L14" s="57">
        <f t="shared" si="2"/>
        <v>3.0962879461713166E-2</v>
      </c>
      <c r="M14" s="57">
        <f t="shared" ref="M14:N18" si="3">IF(OR(F14=0,E14=0),0,F14/E14-1)</f>
        <v>2.0581895026816177E-2</v>
      </c>
      <c r="N14" s="58">
        <f t="shared" si="3"/>
        <v>4.9067643185926713E-2</v>
      </c>
    </row>
    <row r="15" spans="1:14" x14ac:dyDescent="0.2">
      <c r="A15" s="10" t="s">
        <v>1</v>
      </c>
      <c r="B15" s="47">
        <f t="shared" si="1"/>
        <v>5178.3105022831051</v>
      </c>
      <c r="C15" s="47">
        <f t="shared" si="1"/>
        <v>5430.5136986301368</v>
      </c>
      <c r="D15" s="47">
        <f t="shared" si="1"/>
        <v>5810.6621004566214</v>
      </c>
      <c r="E15" s="47">
        <f t="shared" si="1"/>
        <v>5974.6461187214609</v>
      </c>
      <c r="F15" s="47">
        <f t="shared" si="1"/>
        <v>6348.2990867579911</v>
      </c>
      <c r="G15" s="48">
        <f t="shared" si="1"/>
        <v>6804.8710045662101</v>
      </c>
      <c r="I15" s="10" t="s">
        <v>1</v>
      </c>
      <c r="J15" s="57">
        <f t="shared" si="2"/>
        <v>4.8703760857105038E-2</v>
      </c>
      <c r="K15" s="57">
        <f t="shared" si="2"/>
        <v>7.0002291297484032E-2</v>
      </c>
      <c r="L15" s="57">
        <f t="shared" si="2"/>
        <v>2.8221227706899832E-2</v>
      </c>
      <c r="M15" s="57">
        <f t="shared" si="3"/>
        <v>6.2539765638285116E-2</v>
      </c>
      <c r="N15" s="58">
        <f t="shared" si="3"/>
        <v>7.1920354030040823E-2</v>
      </c>
    </row>
    <row r="16" spans="1:14" x14ac:dyDescent="0.2">
      <c r="A16" s="10" t="s">
        <v>3</v>
      </c>
      <c r="B16" s="47">
        <f t="shared" ref="B16:G16" si="4">B8/8760*1000</f>
        <v>4414.2237442922378</v>
      </c>
      <c r="C16" s="47">
        <f t="shared" si="4"/>
        <v>4832.5570776255709</v>
      </c>
      <c r="D16" s="47">
        <f t="shared" si="4"/>
        <v>5178.2762557077622</v>
      </c>
      <c r="E16" s="47">
        <f t="shared" si="4"/>
        <v>5592.6598173515986</v>
      </c>
      <c r="F16" s="47">
        <f t="shared" si="4"/>
        <v>5690.388127853882</v>
      </c>
      <c r="G16" s="48">
        <f t="shared" si="4"/>
        <v>5897.4566210045659</v>
      </c>
      <c r="I16" s="10" t="s">
        <v>3</v>
      </c>
      <c r="J16" s="57">
        <f t="shared" si="2"/>
        <v>9.4769399461061443E-2</v>
      </c>
      <c r="K16" s="57">
        <f t="shared" si="2"/>
        <v>7.1539595400300415E-2</v>
      </c>
      <c r="L16" s="57">
        <f t="shared" si="2"/>
        <v>8.0023455911043984E-2</v>
      </c>
      <c r="M16" s="57">
        <f t="shared" si="3"/>
        <v>1.7474388518871509E-2</v>
      </c>
      <c r="N16" s="58">
        <f t="shared" si="3"/>
        <v>3.6389168629307411E-2</v>
      </c>
    </row>
    <row r="17" spans="1:14" x14ac:dyDescent="0.2">
      <c r="A17" s="10" t="s">
        <v>2</v>
      </c>
      <c r="B17" s="47">
        <f t="shared" ref="B17:G17" si="5">B9/8760*1000</f>
        <v>2131.7351598173518</v>
      </c>
      <c r="C17" s="47">
        <f t="shared" si="5"/>
        <v>2265.239726027397</v>
      </c>
      <c r="D17" s="47">
        <f t="shared" si="5"/>
        <v>2299.6461187214613</v>
      </c>
      <c r="E17" s="47">
        <f t="shared" si="5"/>
        <v>2380.1027397260273</v>
      </c>
      <c r="F17" s="47">
        <f t="shared" si="5"/>
        <v>2447.2260273972602</v>
      </c>
      <c r="G17" s="48">
        <f t="shared" si="5"/>
        <v>2493.3584474885847</v>
      </c>
      <c r="I17" s="10" t="s">
        <v>2</v>
      </c>
      <c r="J17" s="57">
        <f t="shared" si="2"/>
        <v>6.2627182178429663E-2</v>
      </c>
      <c r="K17" s="57">
        <f t="shared" si="2"/>
        <v>1.5188852772948458E-2</v>
      </c>
      <c r="L17" s="57">
        <f t="shared" si="2"/>
        <v>3.4986522643448037E-2</v>
      </c>
      <c r="M17" s="57">
        <f t="shared" si="3"/>
        <v>2.8201844630858064E-2</v>
      </c>
      <c r="N17" s="58">
        <f t="shared" si="3"/>
        <v>1.8850902848719819E-2</v>
      </c>
    </row>
    <row r="18" spans="1:14" ht="12" thickBot="1" x14ac:dyDescent="0.25">
      <c r="A18" s="89" t="s">
        <v>35</v>
      </c>
      <c r="B18" s="53">
        <f t="shared" ref="B18:G18" si="6">SUM(B14:B17)</f>
        <v>32975.799086757987</v>
      </c>
      <c r="C18" s="53">
        <f t="shared" si="6"/>
        <v>34670.34246575342</v>
      </c>
      <c r="D18" s="53">
        <f t="shared" si="6"/>
        <v>36762.340182648404</v>
      </c>
      <c r="E18" s="53">
        <f t="shared" si="6"/>
        <v>38147.979452054795</v>
      </c>
      <c r="F18" s="53">
        <f t="shared" si="6"/>
        <v>39184.577625570768</v>
      </c>
      <c r="G18" s="54">
        <f t="shared" si="6"/>
        <v>41106.255707762561</v>
      </c>
      <c r="I18" s="89" t="s">
        <v>35</v>
      </c>
      <c r="J18" s="59">
        <f t="shared" si="2"/>
        <v>5.1387484941218808E-2</v>
      </c>
      <c r="K18" s="59">
        <f t="shared" si="2"/>
        <v>6.0339690009160174E-2</v>
      </c>
      <c r="L18" s="59">
        <f t="shared" si="2"/>
        <v>3.7691813484180825E-2</v>
      </c>
      <c r="M18" s="59">
        <f t="shared" si="3"/>
        <v>2.7173081992947878E-2</v>
      </c>
      <c r="N18" s="60">
        <f t="shared" si="3"/>
        <v>4.9041694427701454E-2</v>
      </c>
    </row>
    <row r="19" spans="1:14" x14ac:dyDescent="0.2">
      <c r="A19" s="41"/>
      <c r="B19" s="70"/>
      <c r="C19" s="70"/>
      <c r="D19" s="70"/>
      <c r="E19" s="70"/>
      <c r="F19" s="70"/>
      <c r="G19" s="70"/>
      <c r="I19" s="41"/>
      <c r="J19" s="87"/>
      <c r="K19" s="87"/>
      <c r="L19" s="87"/>
      <c r="M19" s="87"/>
      <c r="N19" s="87"/>
    </row>
    <row r="20" spans="1:14" ht="12" thickBot="1" x14ac:dyDescent="0.25">
      <c r="A20" s="41"/>
      <c r="B20" s="70"/>
      <c r="C20" s="70"/>
      <c r="D20" s="70"/>
      <c r="E20" s="70"/>
      <c r="F20" s="70"/>
      <c r="G20" s="70"/>
      <c r="I20" s="41"/>
      <c r="J20" s="87"/>
      <c r="K20" s="87"/>
      <c r="L20" s="87"/>
      <c r="M20" s="87"/>
      <c r="N20" s="87"/>
    </row>
    <row r="21" spans="1:14" ht="15" customHeight="1" thickBot="1" x14ac:dyDescent="0.25">
      <c r="A21" s="20" t="s">
        <v>41</v>
      </c>
      <c r="B21" s="21"/>
      <c r="C21" s="21"/>
      <c r="D21" s="21"/>
      <c r="E21" s="21"/>
      <c r="F21" s="21"/>
      <c r="G21" s="22"/>
      <c r="I21" s="64" t="s">
        <v>31</v>
      </c>
      <c r="J21" s="65"/>
      <c r="K21" s="65"/>
      <c r="L21" s="65"/>
      <c r="M21" s="65"/>
      <c r="N21" s="66"/>
    </row>
    <row r="22" spans="1:14" x14ac:dyDescent="0.2">
      <c r="A22" s="42"/>
      <c r="B22" s="43"/>
      <c r="C22" s="43"/>
      <c r="D22" s="43"/>
      <c r="E22" s="43"/>
      <c r="F22" s="43"/>
      <c r="G22" s="44"/>
      <c r="I22" s="42"/>
      <c r="J22" s="43"/>
      <c r="K22" s="43"/>
      <c r="L22" s="43"/>
      <c r="M22" s="43"/>
      <c r="N22" s="44"/>
    </row>
    <row r="23" spans="1:14" x14ac:dyDescent="0.2">
      <c r="A23" s="7"/>
      <c r="B23" s="45">
        <v>1995</v>
      </c>
      <c r="C23" s="45">
        <f>B23+1</f>
        <v>1996</v>
      </c>
      <c r="D23" s="45">
        <f>C23+1</f>
        <v>1997</v>
      </c>
      <c r="E23" s="45">
        <f>D23+1</f>
        <v>1998</v>
      </c>
      <c r="F23" s="45">
        <f>E23+1</f>
        <v>1999</v>
      </c>
      <c r="G23" s="46">
        <f>F23+1</f>
        <v>2000</v>
      </c>
      <c r="I23" s="7"/>
      <c r="J23" s="45">
        <v>1996</v>
      </c>
      <c r="K23" s="45">
        <f>J23+1</f>
        <v>1997</v>
      </c>
      <c r="L23" s="45">
        <f>K23+1</f>
        <v>1998</v>
      </c>
      <c r="M23" s="45">
        <f>L23+1</f>
        <v>1999</v>
      </c>
      <c r="N23" s="46">
        <f>M23+1</f>
        <v>2000</v>
      </c>
    </row>
    <row r="24" spans="1:14" x14ac:dyDescent="0.2">
      <c r="A24" s="10" t="s">
        <v>42</v>
      </c>
      <c r="B24" s="47">
        <v>28836</v>
      </c>
      <c r="C24" s="47">
        <v>30099</v>
      </c>
      <c r="D24" s="47">
        <v>31678</v>
      </c>
      <c r="E24" s="47">
        <v>32748</v>
      </c>
      <c r="F24" s="47">
        <v>33780</v>
      </c>
      <c r="G24" s="48">
        <v>34929</v>
      </c>
      <c r="I24" s="10" t="s">
        <v>42</v>
      </c>
      <c r="J24" s="57">
        <f t="shared" ref="J24:N28" si="7">IF(OR(C24=0,B24=0),0,C24/B24-1)</f>
        <v>4.379941739492299E-2</v>
      </c>
      <c r="K24" s="57">
        <f t="shared" si="7"/>
        <v>5.2460214625070556E-2</v>
      </c>
      <c r="L24" s="57">
        <f t="shared" si="7"/>
        <v>3.3777384935917754E-2</v>
      </c>
      <c r="M24" s="57">
        <f t="shared" si="7"/>
        <v>3.1513374862587096E-2</v>
      </c>
      <c r="N24" s="58">
        <f t="shared" si="7"/>
        <v>3.4014209591474165E-2</v>
      </c>
    </row>
    <row r="25" spans="1:14" x14ac:dyDescent="0.2">
      <c r="A25" s="10" t="s">
        <v>1</v>
      </c>
      <c r="B25" s="47">
        <v>7521</v>
      </c>
      <c r="C25" s="47">
        <v>7916</v>
      </c>
      <c r="D25" s="47">
        <v>8361</v>
      </c>
      <c r="E25" s="47">
        <v>8431</v>
      </c>
      <c r="F25" s="47">
        <v>8998</v>
      </c>
      <c r="G25" s="48">
        <v>9751</v>
      </c>
      <c r="I25" s="10" t="s">
        <v>1</v>
      </c>
      <c r="J25" s="57">
        <f t="shared" si="7"/>
        <v>5.2519611753756079E-2</v>
      </c>
      <c r="K25" s="57">
        <f t="shared" si="7"/>
        <v>5.6215260232440611E-2</v>
      </c>
      <c r="L25" s="57">
        <f t="shared" si="7"/>
        <v>8.3722042817844233E-3</v>
      </c>
      <c r="M25" s="57">
        <f t="shared" si="7"/>
        <v>6.7251808800854018E-2</v>
      </c>
      <c r="N25" s="58">
        <f t="shared" si="7"/>
        <v>8.3685263391864773E-2</v>
      </c>
    </row>
    <row r="26" spans="1:14" x14ac:dyDescent="0.2">
      <c r="A26" s="10" t="s">
        <v>3</v>
      </c>
      <c r="B26" s="47">
        <v>6086</v>
      </c>
      <c r="C26" s="47">
        <v>6752</v>
      </c>
      <c r="D26" s="47">
        <v>7334</v>
      </c>
      <c r="E26" s="47">
        <v>7515</v>
      </c>
      <c r="F26" s="47">
        <v>7531</v>
      </c>
      <c r="G26" s="48">
        <v>7932</v>
      </c>
      <c r="I26" s="10" t="s">
        <v>3</v>
      </c>
      <c r="J26" s="57">
        <f t="shared" si="7"/>
        <v>0.10943148209004283</v>
      </c>
      <c r="K26" s="57">
        <f t="shared" si="7"/>
        <v>8.6196682464454888E-2</v>
      </c>
      <c r="L26" s="57">
        <f t="shared" si="7"/>
        <v>2.4679574584128616E-2</v>
      </c>
      <c r="M26" s="57">
        <f t="shared" si="7"/>
        <v>2.1290751829674548E-3</v>
      </c>
      <c r="N26" s="58">
        <f t="shared" si="7"/>
        <v>5.324658079936273E-2</v>
      </c>
    </row>
    <row r="27" spans="1:14" x14ac:dyDescent="0.2">
      <c r="A27" s="10" t="s">
        <v>2</v>
      </c>
      <c r="B27" s="47">
        <v>2632</v>
      </c>
      <c r="C27" s="47">
        <v>2696</v>
      </c>
      <c r="D27" s="47">
        <v>2760</v>
      </c>
      <c r="E27" s="47">
        <v>2838</v>
      </c>
      <c r="F27" s="47">
        <v>2882</v>
      </c>
      <c r="G27" s="48">
        <v>2918</v>
      </c>
      <c r="I27" s="10" t="s">
        <v>2</v>
      </c>
      <c r="J27" s="57">
        <f t="shared" si="7"/>
        <v>2.4316109422492405E-2</v>
      </c>
      <c r="K27" s="57">
        <f t="shared" si="7"/>
        <v>2.3738872403560762E-2</v>
      </c>
      <c r="L27" s="57">
        <f t="shared" si="7"/>
        <v>2.8260869565217339E-2</v>
      </c>
      <c r="M27" s="57">
        <f t="shared" si="7"/>
        <v>1.5503875968992276E-2</v>
      </c>
      <c r="N27" s="58">
        <f t="shared" si="7"/>
        <v>1.2491325468424685E-2</v>
      </c>
    </row>
    <row r="28" spans="1:14" ht="12" thickBot="1" x14ac:dyDescent="0.25">
      <c r="A28" s="89" t="s">
        <v>35</v>
      </c>
      <c r="B28" s="90">
        <v>44127</v>
      </c>
      <c r="C28" s="90">
        <v>46629</v>
      </c>
      <c r="D28" s="90">
        <v>49141</v>
      </c>
      <c r="E28" s="90">
        <v>50683</v>
      </c>
      <c r="F28" s="90">
        <v>51972</v>
      </c>
      <c r="G28" s="91">
        <v>54335</v>
      </c>
      <c r="I28" s="89" t="s">
        <v>35</v>
      </c>
      <c r="J28" s="59">
        <f t="shared" si="7"/>
        <v>5.6699979604323936E-2</v>
      </c>
      <c r="K28" s="59">
        <f t="shared" si="7"/>
        <v>5.3872053872053849E-2</v>
      </c>
      <c r="L28" s="59">
        <f t="shared" si="7"/>
        <v>3.1379092814554088E-2</v>
      </c>
      <c r="M28" s="59">
        <f t="shared" si="7"/>
        <v>2.5432590809541633E-2</v>
      </c>
      <c r="N28" s="60">
        <f t="shared" si="7"/>
        <v>4.5466789809897712E-2</v>
      </c>
    </row>
    <row r="29" spans="1:14" x14ac:dyDescent="0.2">
      <c r="A29" s="41"/>
      <c r="B29" s="70"/>
      <c r="C29" s="70"/>
      <c r="D29" s="70"/>
      <c r="E29" s="70"/>
      <c r="F29" s="70"/>
      <c r="G29" s="70"/>
      <c r="I29" s="41"/>
      <c r="J29" s="87"/>
      <c r="K29" s="87"/>
      <c r="L29" s="87"/>
      <c r="M29" s="87"/>
      <c r="N29" s="87"/>
    </row>
    <row r="30" spans="1:14" ht="12" thickBot="1" x14ac:dyDescent="0.25"/>
    <row r="31" spans="1:14" ht="12" thickBot="1" x14ac:dyDescent="0.25">
      <c r="A31" s="20" t="s">
        <v>14</v>
      </c>
      <c r="B31" s="21"/>
      <c r="C31" s="21"/>
      <c r="D31" s="21"/>
      <c r="E31" s="21"/>
      <c r="F31" s="21"/>
      <c r="G31" s="22"/>
      <c r="I31" s="64" t="s">
        <v>23</v>
      </c>
      <c r="J31" s="65"/>
      <c r="K31" s="65"/>
      <c r="L31" s="65"/>
      <c r="M31" s="65"/>
      <c r="N31" s="66"/>
    </row>
    <row r="32" spans="1:14" hidden="1" x14ac:dyDescent="0.2">
      <c r="A32" s="42"/>
      <c r="B32" s="43"/>
      <c r="C32" s="43"/>
      <c r="D32" s="43"/>
      <c r="E32" s="43"/>
      <c r="F32" s="43"/>
      <c r="G32" s="44"/>
      <c r="I32" s="42"/>
      <c r="J32" s="43"/>
      <c r="K32" s="43"/>
      <c r="L32" s="43"/>
      <c r="M32" s="43"/>
      <c r="N32" s="44"/>
    </row>
    <row r="33" spans="1:14" hidden="1" x14ac:dyDescent="0.2">
      <c r="A33" s="7" t="s">
        <v>8</v>
      </c>
      <c r="B33" s="8">
        <v>1995</v>
      </c>
      <c r="C33" s="8">
        <f>B33+1</f>
        <v>1996</v>
      </c>
      <c r="D33" s="8">
        <f>C33+1</f>
        <v>1997</v>
      </c>
      <c r="E33" s="8">
        <f>D33+1</f>
        <v>1998</v>
      </c>
      <c r="F33" s="8">
        <f>E33+1</f>
        <v>1999</v>
      </c>
      <c r="G33" s="9">
        <f>F33+1</f>
        <v>2000</v>
      </c>
      <c r="I33" s="7" t="s">
        <v>8</v>
      </c>
      <c r="J33" s="8">
        <v>1996</v>
      </c>
      <c r="K33" s="8">
        <f>J33+1</f>
        <v>1997</v>
      </c>
      <c r="L33" s="8">
        <f>K33+1</f>
        <v>1998</v>
      </c>
      <c r="M33" s="8">
        <f>L33+1</f>
        <v>1999</v>
      </c>
      <c r="N33" s="9">
        <f>M33+1</f>
        <v>2000</v>
      </c>
    </row>
    <row r="34" spans="1:14" hidden="1" x14ac:dyDescent="0.2">
      <c r="A34" s="10" t="s">
        <v>5</v>
      </c>
      <c r="B34" s="11">
        <f>208446.1+96.36</f>
        <v>208542.46</v>
      </c>
      <c r="C34" s="11">
        <f>217070.6+499.3</f>
        <v>217569.9</v>
      </c>
      <c r="D34" s="11">
        <f>225761+1165</f>
        <v>226926</v>
      </c>
      <c r="E34" s="11">
        <f>239667.2+1769.52</f>
        <v>241436.72</v>
      </c>
      <c r="F34" s="11">
        <f>241257+77+994</f>
        <v>242328</v>
      </c>
      <c r="G34" s="12">
        <f>34000.69+137099.86+27431.68+49925.81</f>
        <v>248458.03999999998</v>
      </c>
      <c r="I34" s="10" t="s">
        <v>5</v>
      </c>
      <c r="J34" s="11">
        <v>217070.6</v>
      </c>
      <c r="K34" s="11">
        <v>225761</v>
      </c>
      <c r="L34" s="11">
        <v>239667.20000000001</v>
      </c>
      <c r="M34" s="11">
        <v>241257</v>
      </c>
      <c r="N34" s="12">
        <f>34000.69+137099.86+27431.68+49925.81</f>
        <v>248458.03999999998</v>
      </c>
    </row>
    <row r="35" spans="1:14" hidden="1" x14ac:dyDescent="0.2">
      <c r="A35" s="10" t="s">
        <v>6</v>
      </c>
      <c r="B35" s="11">
        <v>73658.8</v>
      </c>
      <c r="C35" s="11">
        <v>77393.100000000006</v>
      </c>
      <c r="D35" s="11">
        <v>84908.7</v>
      </c>
      <c r="E35" s="11">
        <v>83118.5</v>
      </c>
      <c r="F35" s="11">
        <v>84390.2</v>
      </c>
      <c r="G35" s="12">
        <v>87000.69</v>
      </c>
      <c r="I35" s="10" t="s">
        <v>6</v>
      </c>
      <c r="J35" s="11">
        <v>77393.100000000006</v>
      </c>
      <c r="K35" s="11">
        <v>84908.7</v>
      </c>
      <c r="L35" s="11">
        <v>83118.5</v>
      </c>
      <c r="M35" s="11">
        <v>84390.2</v>
      </c>
      <c r="N35" s="12">
        <v>87000.69</v>
      </c>
    </row>
    <row r="36" spans="1:14" hidden="1" x14ac:dyDescent="0.2">
      <c r="A36" s="10" t="s">
        <v>7</v>
      </c>
      <c r="B36" s="11">
        <v>6665.2</v>
      </c>
      <c r="C36" s="11">
        <v>8745</v>
      </c>
      <c r="D36" s="11">
        <v>10199.700000000001</v>
      </c>
      <c r="E36" s="11">
        <v>9621.4</v>
      </c>
      <c r="F36" s="11">
        <v>16276.4</v>
      </c>
      <c r="G36" s="12">
        <v>20998.21</v>
      </c>
      <c r="I36" s="10" t="s">
        <v>7</v>
      </c>
      <c r="J36" s="11">
        <v>8745</v>
      </c>
      <c r="K36" s="11">
        <v>10199.700000000001</v>
      </c>
      <c r="L36" s="11">
        <v>9621.4</v>
      </c>
      <c r="M36" s="11">
        <v>16276.4</v>
      </c>
      <c r="N36" s="12">
        <v>20998.21</v>
      </c>
    </row>
    <row r="37" spans="1:14" hidden="1" x14ac:dyDescent="0.2">
      <c r="A37" s="13" t="s">
        <v>4</v>
      </c>
      <c r="B37" s="23">
        <f t="shared" ref="B37:G37" si="8">SUM(B34:B36)</f>
        <v>288866.46000000002</v>
      </c>
      <c r="C37" s="23">
        <f t="shared" si="8"/>
        <v>303708</v>
      </c>
      <c r="D37" s="23">
        <f t="shared" si="8"/>
        <v>322034.40000000002</v>
      </c>
      <c r="E37" s="23">
        <f t="shared" si="8"/>
        <v>334176.62</v>
      </c>
      <c r="F37" s="23">
        <f t="shared" si="8"/>
        <v>342994.60000000003</v>
      </c>
      <c r="G37" s="24">
        <f t="shared" si="8"/>
        <v>356456.94</v>
      </c>
      <c r="I37" s="13" t="s">
        <v>4</v>
      </c>
      <c r="J37" s="23">
        <f>SUM(J34:J36)</f>
        <v>303208.7</v>
      </c>
      <c r="K37" s="23">
        <f>SUM(K34:K36)</f>
        <v>320869.40000000002</v>
      </c>
      <c r="L37" s="23">
        <f>SUM(L34:L36)</f>
        <v>332407.10000000003</v>
      </c>
      <c r="M37" s="23">
        <f>SUM(M34:M36)</f>
        <v>341923.60000000003</v>
      </c>
      <c r="N37" s="24">
        <f>SUM(N34:N36)</f>
        <v>356456.94</v>
      </c>
    </row>
    <row r="38" spans="1:14" x14ac:dyDescent="0.2">
      <c r="A38" s="4"/>
      <c r="B38" s="5"/>
      <c r="C38" s="5"/>
      <c r="D38" s="5"/>
      <c r="E38" s="5"/>
      <c r="F38" s="5"/>
      <c r="G38" s="6"/>
      <c r="I38" s="4"/>
      <c r="J38" s="5"/>
      <c r="K38" s="5"/>
      <c r="L38" s="5"/>
      <c r="M38" s="5"/>
      <c r="N38" s="6"/>
    </row>
    <row r="39" spans="1:14" x14ac:dyDescent="0.2">
      <c r="A39" s="7"/>
      <c r="B39" s="45">
        <v>1995</v>
      </c>
      <c r="C39" s="45">
        <f>B39+1</f>
        <v>1996</v>
      </c>
      <c r="D39" s="45">
        <f>C39+1</f>
        <v>1997</v>
      </c>
      <c r="E39" s="45">
        <f>D39+1</f>
        <v>1998</v>
      </c>
      <c r="F39" s="45">
        <f>E39+1</f>
        <v>1999</v>
      </c>
      <c r="G39" s="46">
        <f>F39+1</f>
        <v>2000</v>
      </c>
      <c r="I39" s="7"/>
      <c r="J39" s="45">
        <v>1996</v>
      </c>
      <c r="K39" s="45">
        <f>J39+1</f>
        <v>1997</v>
      </c>
      <c r="L39" s="45">
        <f>K39+1</f>
        <v>1998</v>
      </c>
      <c r="M39" s="45">
        <f>L39+1</f>
        <v>1999</v>
      </c>
      <c r="N39" s="46">
        <f>M39+1</f>
        <v>2000</v>
      </c>
    </row>
    <row r="40" spans="1:14" ht="14.25" customHeight="1" x14ac:dyDescent="0.2">
      <c r="A40" s="10" t="s">
        <v>36</v>
      </c>
      <c r="B40" s="47">
        <f t="shared" ref="B40:G40" si="9">B34/8760*1000</f>
        <v>23806.216894977169</v>
      </c>
      <c r="C40" s="47">
        <f t="shared" si="9"/>
        <v>24836.746575342466</v>
      </c>
      <c r="D40" s="47">
        <f t="shared" si="9"/>
        <v>25904.794520547945</v>
      </c>
      <c r="E40" s="47">
        <f t="shared" si="9"/>
        <v>27561.269406392694</v>
      </c>
      <c r="F40" s="47">
        <f t="shared" si="9"/>
        <v>27663.013698630137</v>
      </c>
      <c r="G40" s="48">
        <f t="shared" si="9"/>
        <v>28362.789954337899</v>
      </c>
      <c r="I40" s="10" t="s">
        <v>26</v>
      </c>
      <c r="J40" s="57">
        <f t="shared" ref="J40:L43" si="10">IF(OR(C40=0,B40=0),0,C40/B40-1)</f>
        <v>4.3288258899410792E-2</v>
      </c>
      <c r="K40" s="57">
        <f t="shared" si="10"/>
        <v>4.3002731535934036E-2</v>
      </c>
      <c r="L40" s="57">
        <f t="shared" si="10"/>
        <v>6.3944722067986959E-2</v>
      </c>
      <c r="M40" s="57">
        <f t="shared" ref="M40:N43" si="11">IF(OR(F40=0,E40=0),0,F40/E40-1)</f>
        <v>3.6915677118212198E-3</v>
      </c>
      <c r="N40" s="58">
        <f t="shared" si="11"/>
        <v>2.5296457693704477E-2</v>
      </c>
    </row>
    <row r="41" spans="1:14" x14ac:dyDescent="0.2">
      <c r="A41" s="10" t="s">
        <v>44</v>
      </c>
      <c r="B41" s="47">
        <f t="shared" ref="B41:G41" si="12">B35/8760*1000</f>
        <v>8408.5388127853894</v>
      </c>
      <c r="C41" s="47">
        <f t="shared" si="12"/>
        <v>8834.8287671232883</v>
      </c>
      <c r="D41" s="47">
        <f t="shared" si="12"/>
        <v>9692.7739726027394</v>
      </c>
      <c r="E41" s="47">
        <f t="shared" si="12"/>
        <v>9488.4132420091319</v>
      </c>
      <c r="F41" s="47">
        <f t="shared" si="12"/>
        <v>9633.5844748858453</v>
      </c>
      <c r="G41" s="48">
        <f t="shared" si="12"/>
        <v>9931.5856164383567</v>
      </c>
      <c r="I41" s="10" t="s">
        <v>6</v>
      </c>
      <c r="J41" s="57">
        <f t="shared" si="10"/>
        <v>5.0697269029633896E-2</v>
      </c>
      <c r="K41" s="57">
        <f t="shared" si="10"/>
        <v>9.7109432236206938E-2</v>
      </c>
      <c r="L41" s="57">
        <f t="shared" si="10"/>
        <v>-2.1083822976915245E-2</v>
      </c>
      <c r="M41" s="57">
        <f t="shared" si="11"/>
        <v>1.5299842995241786E-2</v>
      </c>
      <c r="N41" s="58">
        <f t="shared" si="11"/>
        <v>3.0933568115729004E-2</v>
      </c>
    </row>
    <row r="42" spans="1:14" x14ac:dyDescent="0.2">
      <c r="A42" s="10" t="s">
        <v>7</v>
      </c>
      <c r="B42" s="47">
        <f t="shared" ref="B42:G42" si="13">B36/8760*1000</f>
        <v>760.86757990867579</v>
      </c>
      <c r="C42" s="47">
        <f t="shared" si="13"/>
        <v>998.28767123287673</v>
      </c>
      <c r="D42" s="47">
        <f t="shared" si="13"/>
        <v>1164.3493150684931</v>
      </c>
      <c r="E42" s="47">
        <f t="shared" si="13"/>
        <v>1098.3333333333335</v>
      </c>
      <c r="F42" s="47">
        <f t="shared" si="13"/>
        <v>1858.0365296803652</v>
      </c>
      <c r="G42" s="48">
        <f t="shared" si="13"/>
        <v>2397.0559360730595</v>
      </c>
      <c r="I42" s="10" t="s">
        <v>7</v>
      </c>
      <c r="J42" s="57">
        <f t="shared" si="10"/>
        <v>0.31203864850267071</v>
      </c>
      <c r="K42" s="57">
        <f t="shared" si="10"/>
        <v>0.16634648370497418</v>
      </c>
      <c r="L42" s="57">
        <f t="shared" si="10"/>
        <v>-5.6697746012137396E-2</v>
      </c>
      <c r="M42" s="57">
        <f t="shared" si="11"/>
        <v>0.69168728043735817</v>
      </c>
      <c r="N42" s="58">
        <f t="shared" si="11"/>
        <v>0.2901016195227446</v>
      </c>
    </row>
    <row r="43" spans="1:14" ht="12" thickBot="1" x14ac:dyDescent="0.25">
      <c r="A43" s="19" t="s">
        <v>4</v>
      </c>
      <c r="B43" s="55">
        <f t="shared" ref="B43:G43" si="14">SUM(B40:B42)</f>
        <v>32975.623287671238</v>
      </c>
      <c r="C43" s="55">
        <f t="shared" si="14"/>
        <v>34669.863013698632</v>
      </c>
      <c r="D43" s="55">
        <f t="shared" si="14"/>
        <v>36761.917808219179</v>
      </c>
      <c r="E43" s="55">
        <f t="shared" si="14"/>
        <v>38148.01598173516</v>
      </c>
      <c r="F43" s="55">
        <f t="shared" si="14"/>
        <v>39154.634703196345</v>
      </c>
      <c r="G43" s="56">
        <f t="shared" si="14"/>
        <v>40691.431506849316</v>
      </c>
      <c r="I43" s="19" t="s">
        <v>4</v>
      </c>
      <c r="J43" s="59">
        <f t="shared" si="10"/>
        <v>5.1378550490077446E-2</v>
      </c>
      <c r="K43" s="59">
        <f t="shared" si="10"/>
        <v>6.0342170769291492E-2</v>
      </c>
      <c r="L43" s="59">
        <f t="shared" si="10"/>
        <v>3.7704729681052651E-2</v>
      </c>
      <c r="M43" s="59">
        <f t="shared" si="11"/>
        <v>2.6387184118386253E-2</v>
      </c>
      <c r="N43" s="60">
        <f t="shared" si="11"/>
        <v>3.9249422585661886E-2</v>
      </c>
    </row>
    <row r="44" spans="1:14" x14ac:dyDescent="0.2">
      <c r="A44" s="5"/>
      <c r="B44" s="98"/>
      <c r="C44" s="98"/>
      <c r="D44" s="98"/>
      <c r="E44" s="98"/>
      <c r="F44" s="98"/>
      <c r="G44" s="98"/>
      <c r="I44" s="5"/>
      <c r="J44" s="17"/>
      <c r="K44" s="17"/>
      <c r="L44" s="17"/>
      <c r="M44" s="17"/>
      <c r="N44" s="17"/>
    </row>
    <row r="45" spans="1:14" ht="12" thickBot="1" x14ac:dyDescent="0.25"/>
    <row r="46" spans="1:14" ht="12" thickBot="1" x14ac:dyDescent="0.25">
      <c r="A46" s="20" t="s">
        <v>25</v>
      </c>
      <c r="B46" s="21"/>
      <c r="C46" s="21"/>
      <c r="D46" s="21"/>
      <c r="E46" s="21"/>
      <c r="F46" s="21"/>
      <c r="G46" s="22"/>
      <c r="I46" s="64" t="s">
        <v>25</v>
      </c>
      <c r="J46" s="65"/>
      <c r="K46" s="65"/>
      <c r="L46" s="65"/>
      <c r="M46" s="65"/>
      <c r="N46" s="66"/>
    </row>
    <row r="47" spans="1:14" hidden="1" x14ac:dyDescent="0.2">
      <c r="A47" s="26"/>
      <c r="B47" s="27"/>
      <c r="C47" s="27"/>
      <c r="D47" s="27"/>
      <c r="E47" s="27"/>
      <c r="F47" s="27"/>
      <c r="G47" s="28"/>
      <c r="I47" s="61"/>
      <c r="J47" s="62"/>
      <c r="K47" s="62"/>
      <c r="L47" s="62"/>
      <c r="M47" s="62"/>
      <c r="N47" s="63"/>
    </row>
    <row r="48" spans="1:14" hidden="1" x14ac:dyDescent="0.2">
      <c r="A48" s="29" t="s">
        <v>8</v>
      </c>
      <c r="B48" s="30">
        <v>1995</v>
      </c>
      <c r="C48" s="30">
        <f>B48+1</f>
        <v>1996</v>
      </c>
      <c r="D48" s="30">
        <f>C48+1</f>
        <v>1997</v>
      </c>
      <c r="E48" s="30">
        <f>D48+1</f>
        <v>1998</v>
      </c>
      <c r="F48" s="30">
        <f>E48+1</f>
        <v>1999</v>
      </c>
      <c r="G48" s="31">
        <f>F48+1</f>
        <v>2000</v>
      </c>
      <c r="I48" s="29" t="s">
        <v>8</v>
      </c>
      <c r="J48" s="30">
        <v>1996</v>
      </c>
      <c r="K48" s="30">
        <f>J48+1</f>
        <v>1997</v>
      </c>
      <c r="L48" s="30">
        <f>K48+1</f>
        <v>1998</v>
      </c>
      <c r="M48" s="30">
        <f>L48+1</f>
        <v>1999</v>
      </c>
      <c r="N48" s="31">
        <f>M48+1</f>
        <v>2000</v>
      </c>
    </row>
    <row r="49" spans="1:14" hidden="1" x14ac:dyDescent="0.2">
      <c r="A49" s="32" t="s">
        <v>9</v>
      </c>
      <c r="B49" s="33">
        <v>0</v>
      </c>
      <c r="C49" s="33">
        <v>0</v>
      </c>
      <c r="D49" s="33">
        <v>0</v>
      </c>
      <c r="E49" s="33">
        <v>0</v>
      </c>
      <c r="F49" s="33">
        <v>262</v>
      </c>
      <c r="G49" s="34">
        <v>372.14</v>
      </c>
      <c r="I49" s="32" t="s">
        <v>9</v>
      </c>
      <c r="J49" s="33">
        <v>0</v>
      </c>
      <c r="K49" s="33">
        <v>0</v>
      </c>
      <c r="L49" s="33">
        <v>0</v>
      </c>
      <c r="M49" s="33">
        <v>262</v>
      </c>
      <c r="N49" s="34">
        <v>372.14</v>
      </c>
    </row>
    <row r="50" spans="1:14" hidden="1" x14ac:dyDescent="0.2">
      <c r="A50" s="32" t="s">
        <v>10</v>
      </c>
      <c r="B50" s="33">
        <v>0</v>
      </c>
      <c r="C50" s="33">
        <v>0</v>
      </c>
      <c r="D50" s="33">
        <v>0</v>
      </c>
      <c r="E50" s="33">
        <v>0</v>
      </c>
      <c r="F50" s="33">
        <v>0</v>
      </c>
      <c r="G50" s="34">
        <v>3263.06</v>
      </c>
      <c r="I50" s="32" t="s">
        <v>10</v>
      </c>
      <c r="J50" s="33">
        <v>0</v>
      </c>
      <c r="K50" s="33">
        <v>0</v>
      </c>
      <c r="L50" s="33">
        <v>0</v>
      </c>
      <c r="M50" s="33">
        <v>0</v>
      </c>
      <c r="N50" s="34">
        <v>3263.06</v>
      </c>
    </row>
    <row r="51" spans="1:14" hidden="1" x14ac:dyDescent="0.2">
      <c r="A51" s="35" t="s">
        <v>4</v>
      </c>
      <c r="B51" s="36">
        <f t="shared" ref="B51:G51" si="15">SUM(B49:B50)</f>
        <v>0</v>
      </c>
      <c r="C51" s="36">
        <f t="shared" si="15"/>
        <v>0</v>
      </c>
      <c r="D51" s="36">
        <f t="shared" si="15"/>
        <v>0</v>
      </c>
      <c r="E51" s="36">
        <f t="shared" si="15"/>
        <v>0</v>
      </c>
      <c r="F51" s="36">
        <f t="shared" si="15"/>
        <v>262</v>
      </c>
      <c r="G51" s="37">
        <f t="shared" si="15"/>
        <v>3635.2</v>
      </c>
      <c r="I51" s="35" t="s">
        <v>4</v>
      </c>
      <c r="J51" s="36">
        <f>SUM(J49:J50)</f>
        <v>0</v>
      </c>
      <c r="K51" s="36">
        <f>SUM(K49:K50)</f>
        <v>0</v>
      </c>
      <c r="L51" s="36">
        <f>SUM(L49:L50)</f>
        <v>0</v>
      </c>
      <c r="M51" s="36">
        <f>SUM(M49:M50)</f>
        <v>262</v>
      </c>
      <c r="N51" s="37">
        <f>SUM(N49:N50)</f>
        <v>3635.2</v>
      </c>
    </row>
    <row r="52" spans="1:14" x14ac:dyDescent="0.2">
      <c r="A52" s="26"/>
      <c r="B52" s="27"/>
      <c r="C52" s="27"/>
      <c r="D52" s="27"/>
      <c r="E52" s="27"/>
      <c r="F52" s="27"/>
      <c r="G52" s="28"/>
      <c r="I52" s="26"/>
      <c r="J52" s="27"/>
      <c r="K52" s="27"/>
      <c r="L52" s="27"/>
      <c r="M52" s="27"/>
      <c r="N52" s="28"/>
    </row>
    <row r="53" spans="1:14" x14ac:dyDescent="0.2">
      <c r="A53" s="29"/>
      <c r="B53" s="49">
        <v>1995</v>
      </c>
      <c r="C53" s="49">
        <f>B53+1</f>
        <v>1996</v>
      </c>
      <c r="D53" s="49">
        <f>C53+1</f>
        <v>1997</v>
      </c>
      <c r="E53" s="49">
        <f>D53+1</f>
        <v>1998</v>
      </c>
      <c r="F53" s="49">
        <f>E53+1</f>
        <v>1999</v>
      </c>
      <c r="G53" s="50">
        <f>F53+1</f>
        <v>2000</v>
      </c>
      <c r="I53" s="7"/>
      <c r="J53" s="45">
        <v>1996</v>
      </c>
      <c r="K53" s="49">
        <f>J53+1</f>
        <v>1997</v>
      </c>
      <c r="L53" s="49">
        <f>K53+1</f>
        <v>1998</v>
      </c>
      <c r="M53" s="49">
        <f>L53+1</f>
        <v>1999</v>
      </c>
      <c r="N53" s="50">
        <f>M53+1</f>
        <v>2000</v>
      </c>
    </row>
    <row r="54" spans="1:14" ht="13.5" customHeight="1" x14ac:dyDescent="0.2">
      <c r="A54" s="32" t="s">
        <v>47</v>
      </c>
      <c r="B54" s="51">
        <v>0</v>
      </c>
      <c r="C54" s="51">
        <v>0</v>
      </c>
      <c r="D54" s="51">
        <v>0</v>
      </c>
      <c r="E54" s="51">
        <v>0</v>
      </c>
      <c r="F54" s="51">
        <f>F49/8760*1000</f>
        <v>29.908675799086758</v>
      </c>
      <c r="G54" s="52">
        <f>G49/8760*1000</f>
        <v>42.481735159817354</v>
      </c>
      <c r="I54" s="32" t="s">
        <v>48</v>
      </c>
      <c r="J54" s="51">
        <f t="shared" ref="J54:N56" si="16">IF(OR(C54=0,B54=0),0,C54/B54-1)</f>
        <v>0</v>
      </c>
      <c r="K54" s="51">
        <f t="shared" si="16"/>
        <v>0</v>
      </c>
      <c r="L54" s="51">
        <f t="shared" si="16"/>
        <v>0</v>
      </c>
      <c r="M54" s="51">
        <f t="shared" si="16"/>
        <v>0</v>
      </c>
      <c r="N54" s="68">
        <f t="shared" si="16"/>
        <v>0.42038167938931315</v>
      </c>
    </row>
    <row r="55" spans="1:14" ht="13.5" customHeight="1" x14ac:dyDescent="0.2">
      <c r="A55" s="32" t="s">
        <v>45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2">
        <f>G50/8760*1000</f>
        <v>372.49543378995429</v>
      </c>
      <c r="I55" s="32" t="s">
        <v>30</v>
      </c>
      <c r="J55" s="51">
        <f t="shared" si="16"/>
        <v>0</v>
      </c>
      <c r="K55" s="51">
        <f t="shared" si="16"/>
        <v>0</v>
      </c>
      <c r="L55" s="51">
        <f t="shared" si="16"/>
        <v>0</v>
      </c>
      <c r="M55" s="51">
        <f t="shared" si="16"/>
        <v>0</v>
      </c>
      <c r="N55" s="67">
        <f t="shared" si="16"/>
        <v>0</v>
      </c>
    </row>
    <row r="56" spans="1:14" ht="12" thickBot="1" x14ac:dyDescent="0.25">
      <c r="A56" s="38" t="s">
        <v>4</v>
      </c>
      <c r="B56" s="39">
        <f t="shared" ref="B56:G56" si="17">SUM(B54:B55)</f>
        <v>0</v>
      </c>
      <c r="C56" s="39">
        <f t="shared" si="17"/>
        <v>0</v>
      </c>
      <c r="D56" s="39">
        <f t="shared" si="17"/>
        <v>0</v>
      </c>
      <c r="E56" s="39">
        <f t="shared" si="17"/>
        <v>0</v>
      </c>
      <c r="F56" s="39">
        <f t="shared" si="17"/>
        <v>29.908675799086758</v>
      </c>
      <c r="G56" s="40">
        <f t="shared" si="17"/>
        <v>414.97716894977162</v>
      </c>
      <c r="I56" s="38" t="s">
        <v>4</v>
      </c>
      <c r="J56" s="55">
        <f t="shared" si="16"/>
        <v>0</v>
      </c>
      <c r="K56" s="55">
        <f t="shared" si="16"/>
        <v>0</v>
      </c>
      <c r="L56" s="55">
        <f t="shared" si="16"/>
        <v>0</v>
      </c>
      <c r="M56" s="55">
        <f t="shared" si="16"/>
        <v>0</v>
      </c>
      <c r="N56" s="69">
        <f t="shared" si="16"/>
        <v>12.874809160305341</v>
      </c>
    </row>
    <row r="57" spans="1:14" x14ac:dyDescent="0.2">
      <c r="B57" s="99" t="str">
        <f t="shared" ref="B57:G57" si="18">IF(B18-B43-B56&gt;1,"Check","")</f>
        <v/>
      </c>
      <c r="C57" s="99" t="str">
        <f t="shared" si="18"/>
        <v/>
      </c>
      <c r="D57" s="99" t="str">
        <f t="shared" si="18"/>
        <v/>
      </c>
      <c r="E57" s="99" t="str">
        <f t="shared" si="18"/>
        <v/>
      </c>
      <c r="F57" s="99" t="str">
        <f t="shared" si="18"/>
        <v/>
      </c>
      <c r="G57" s="99" t="str">
        <f t="shared" si="18"/>
        <v/>
      </c>
    </row>
    <row r="58" spans="1:14" x14ac:dyDescent="0.2">
      <c r="A58" s="2"/>
      <c r="B58" s="3"/>
      <c r="C58" s="3"/>
      <c r="D58" s="3"/>
      <c r="E58" s="3"/>
      <c r="F58" s="3"/>
      <c r="G58" s="3"/>
      <c r="I58" s="2"/>
      <c r="J58" s="3"/>
      <c r="K58" s="3"/>
      <c r="L58" s="3"/>
      <c r="M58" s="3"/>
      <c r="N58" s="3"/>
    </row>
    <row r="59" spans="1:14" ht="12" thickBot="1" x14ac:dyDescent="0.25"/>
    <row r="60" spans="1:14" ht="12" thickBot="1" x14ac:dyDescent="0.25">
      <c r="A60" s="20" t="s">
        <v>15</v>
      </c>
      <c r="B60" s="21"/>
      <c r="C60" s="21"/>
      <c r="D60" s="21"/>
      <c r="E60" s="21"/>
      <c r="F60" s="21"/>
      <c r="G60" s="22"/>
      <c r="I60" s="64" t="s">
        <v>24</v>
      </c>
      <c r="J60" s="65"/>
      <c r="K60" s="65"/>
      <c r="L60" s="65"/>
      <c r="M60" s="65"/>
      <c r="N60" s="66"/>
    </row>
    <row r="61" spans="1:14" x14ac:dyDescent="0.2">
      <c r="A61" s="42"/>
      <c r="B61" s="43"/>
      <c r="C61" s="43"/>
      <c r="D61" s="43"/>
      <c r="E61" s="43"/>
      <c r="F61" s="43"/>
      <c r="G61" s="44"/>
      <c r="I61" s="42"/>
      <c r="J61" s="43"/>
      <c r="K61" s="43"/>
      <c r="L61" s="43"/>
      <c r="M61" s="43"/>
      <c r="N61" s="44"/>
    </row>
    <row r="62" spans="1:14" x14ac:dyDescent="0.2">
      <c r="A62" s="29"/>
      <c r="B62" s="49">
        <v>1995</v>
      </c>
      <c r="C62" s="49">
        <f>B62+1</f>
        <v>1996</v>
      </c>
      <c r="D62" s="49">
        <f>C62+1</f>
        <v>1997</v>
      </c>
      <c r="E62" s="49">
        <f>D62+1</f>
        <v>1998</v>
      </c>
      <c r="F62" s="49">
        <f>E62+1</f>
        <v>1999</v>
      </c>
      <c r="G62" s="50">
        <f>F62+1</f>
        <v>2000</v>
      </c>
      <c r="I62" s="7"/>
      <c r="J62" s="45">
        <v>1996</v>
      </c>
      <c r="K62" s="49">
        <f>J62+1</f>
        <v>1997</v>
      </c>
      <c r="L62" s="49">
        <f>K62+1</f>
        <v>1998</v>
      </c>
      <c r="M62" s="49">
        <f>L62+1</f>
        <v>1999</v>
      </c>
      <c r="N62" s="50">
        <f>M62+1</f>
        <v>2000</v>
      </c>
    </row>
    <row r="63" spans="1:14" x14ac:dyDescent="0.2">
      <c r="A63" s="10" t="s">
        <v>5</v>
      </c>
      <c r="B63" s="11">
        <v>44282</v>
      </c>
      <c r="C63" s="11">
        <v>45861</v>
      </c>
      <c r="D63" s="11">
        <v>47395.7</v>
      </c>
      <c r="E63" s="11">
        <v>49549.1</v>
      </c>
      <c r="F63" s="11">
        <v>51738.3</v>
      </c>
      <c r="G63" s="48">
        <v>53714</v>
      </c>
      <c r="I63" s="10" t="s">
        <v>5</v>
      </c>
      <c r="J63" s="57">
        <f t="shared" ref="J63:L66" si="19">IF(OR(C63=0,B63=0),0,C63/B63-1)</f>
        <v>3.5657829366333882E-2</v>
      </c>
      <c r="K63" s="57">
        <f t="shared" si="19"/>
        <v>3.3464163450426243E-2</v>
      </c>
      <c r="L63" s="57">
        <f t="shared" si="19"/>
        <v>4.5434501442114028E-2</v>
      </c>
      <c r="M63" s="57">
        <f t="shared" ref="M63:N66" si="20">IF(OR(F63=0,E63=0),0,F63/E63-1)</f>
        <v>4.4182437218839521E-2</v>
      </c>
      <c r="N63" s="58">
        <f t="shared" si="20"/>
        <v>3.818641122727251E-2</v>
      </c>
    </row>
    <row r="64" spans="1:14" x14ac:dyDescent="0.2">
      <c r="A64" s="10" t="s">
        <v>6</v>
      </c>
      <c r="B64" s="11">
        <v>6300</v>
      </c>
      <c r="C64" s="11">
        <v>6300</v>
      </c>
      <c r="D64" s="11">
        <v>6300</v>
      </c>
      <c r="E64" s="11">
        <v>6300</v>
      </c>
      <c r="F64" s="11">
        <v>6300</v>
      </c>
      <c r="G64" s="48">
        <v>6300</v>
      </c>
      <c r="I64" s="10" t="s">
        <v>6</v>
      </c>
      <c r="J64" s="57">
        <f t="shared" si="19"/>
        <v>0</v>
      </c>
      <c r="K64" s="57">
        <f t="shared" si="19"/>
        <v>0</v>
      </c>
      <c r="L64" s="57">
        <f t="shared" si="19"/>
        <v>0</v>
      </c>
      <c r="M64" s="57">
        <f t="shared" si="20"/>
        <v>0</v>
      </c>
      <c r="N64" s="58">
        <f t="shared" si="20"/>
        <v>0</v>
      </c>
    </row>
    <row r="65" spans="1:14" x14ac:dyDescent="0.2">
      <c r="A65" s="10" t="s">
        <v>7</v>
      </c>
      <c r="B65" s="11">
        <f>319+1361+1037+657</f>
        <v>3374</v>
      </c>
      <c r="C65" s="11">
        <f>319+1361+1387+657</f>
        <v>3724</v>
      </c>
      <c r="D65" s="11">
        <f>316.2+1361+1387+657</f>
        <v>3721.2</v>
      </c>
      <c r="E65" s="11">
        <f>219.3+1370.1+1412+657</f>
        <v>3658.3999999999996</v>
      </c>
      <c r="F65" s="11">
        <f>219.3+1338.1+412+1412+657</f>
        <v>4038.3999999999996</v>
      </c>
      <c r="G65" s="48">
        <v>5106</v>
      </c>
      <c r="I65" s="10" t="s">
        <v>7</v>
      </c>
      <c r="J65" s="57">
        <f t="shared" si="19"/>
        <v>0.10373443983402497</v>
      </c>
      <c r="K65" s="57">
        <f t="shared" si="19"/>
        <v>-7.5187969924817022E-4</v>
      </c>
      <c r="L65" s="57">
        <f t="shared" si="19"/>
        <v>-1.6876276469955931E-2</v>
      </c>
      <c r="M65" s="57">
        <f t="shared" si="20"/>
        <v>0.10387054450032807</v>
      </c>
      <c r="N65" s="58">
        <f t="shared" si="20"/>
        <v>0.26436212361331224</v>
      </c>
    </row>
    <row r="66" spans="1:14" ht="12" thickBot="1" x14ac:dyDescent="0.25">
      <c r="A66" s="19" t="s">
        <v>4</v>
      </c>
      <c r="B66" s="25">
        <f t="shared" ref="B66:G66" si="21">SUM(B63:B65)</f>
        <v>53956</v>
      </c>
      <c r="C66" s="25">
        <f t="shared" si="21"/>
        <v>55885</v>
      </c>
      <c r="D66" s="25">
        <f t="shared" si="21"/>
        <v>57416.899999999994</v>
      </c>
      <c r="E66" s="25">
        <f t="shared" si="21"/>
        <v>59507.5</v>
      </c>
      <c r="F66" s="25">
        <f t="shared" si="21"/>
        <v>62076.700000000004</v>
      </c>
      <c r="G66" s="56">
        <f t="shared" si="21"/>
        <v>65120</v>
      </c>
      <c r="I66" s="19" t="s">
        <v>4</v>
      </c>
      <c r="J66" s="59">
        <f t="shared" si="19"/>
        <v>3.5751352954259019E-2</v>
      </c>
      <c r="K66" s="59">
        <f t="shared" si="19"/>
        <v>2.7411648921892962E-2</v>
      </c>
      <c r="L66" s="59">
        <f t="shared" si="19"/>
        <v>3.6410882510201859E-2</v>
      </c>
      <c r="M66" s="59">
        <f t="shared" si="20"/>
        <v>4.3174389782800526E-2</v>
      </c>
      <c r="N66" s="60">
        <f t="shared" si="20"/>
        <v>4.9024835405232503E-2</v>
      </c>
    </row>
    <row r="67" spans="1:14" x14ac:dyDescent="0.2">
      <c r="A67" s="41"/>
      <c r="B67" s="23"/>
      <c r="C67" s="23"/>
      <c r="D67" s="23"/>
      <c r="E67" s="23"/>
      <c r="F67" s="23"/>
      <c r="G67" s="86"/>
      <c r="I67" s="41"/>
      <c r="J67" s="87"/>
      <c r="K67" s="87"/>
      <c r="L67" s="87"/>
      <c r="M67" s="87"/>
      <c r="N67" s="87"/>
    </row>
    <row r="68" spans="1:14" x14ac:dyDescent="0.2">
      <c r="A68" s="41"/>
      <c r="B68" s="23"/>
      <c r="C68" s="23"/>
      <c r="D68" s="23"/>
      <c r="E68" s="23"/>
      <c r="F68" s="23"/>
      <c r="G68" s="86"/>
      <c r="I68" s="41"/>
      <c r="J68" s="87"/>
      <c r="K68" s="87"/>
      <c r="L68" s="87"/>
      <c r="M68" s="87"/>
      <c r="N68" s="87"/>
    </row>
    <row r="69" spans="1:14" x14ac:dyDescent="0.2">
      <c r="B69" s="23"/>
      <c r="C69" s="23"/>
      <c r="D69" s="23"/>
      <c r="E69" s="23"/>
      <c r="F69" s="23"/>
      <c r="G69" s="86"/>
      <c r="I69" s="41"/>
      <c r="J69" s="87"/>
      <c r="K69" s="87"/>
      <c r="L69" s="87"/>
      <c r="M69" s="87"/>
      <c r="N69" s="87"/>
    </row>
    <row r="91" spans="1:1" x14ac:dyDescent="0.2">
      <c r="A91" s="88" t="s">
        <v>49</v>
      </c>
    </row>
    <row r="92" spans="1:1" x14ac:dyDescent="0.2">
      <c r="A92" s="88" t="s">
        <v>39</v>
      </c>
    </row>
    <row r="93" spans="1:1" x14ac:dyDescent="0.2">
      <c r="A93" s="92" t="s">
        <v>43</v>
      </c>
    </row>
    <row r="94" spans="1:1" x14ac:dyDescent="0.2">
      <c r="A94" s="92" t="s">
        <v>38</v>
      </c>
    </row>
    <row r="95" spans="1:1" x14ac:dyDescent="0.2">
      <c r="A95" s="92" t="s">
        <v>50</v>
      </c>
    </row>
    <row r="96" spans="1:1" x14ac:dyDescent="0.2">
      <c r="A96" s="92" t="s">
        <v>51</v>
      </c>
    </row>
    <row r="97" spans="1:14" x14ac:dyDescent="0.2">
      <c r="A97" s="92" t="s">
        <v>46</v>
      </c>
    </row>
    <row r="101" spans="1:14" ht="12" thickBot="1" x14ac:dyDescent="0.25">
      <c r="A101" s="97" t="s">
        <v>40</v>
      </c>
    </row>
    <row r="102" spans="1:14" ht="12" thickBot="1" x14ac:dyDescent="0.25">
      <c r="A102" s="93" t="s">
        <v>34</v>
      </c>
      <c r="B102" s="94"/>
      <c r="C102" s="94"/>
      <c r="D102" s="94"/>
      <c r="E102" s="94"/>
      <c r="F102" s="94"/>
      <c r="G102" s="95"/>
      <c r="H102" s="96"/>
      <c r="I102" s="93" t="s">
        <v>34</v>
      </c>
      <c r="J102" s="94"/>
      <c r="K102" s="94"/>
      <c r="L102" s="94"/>
      <c r="M102" s="94"/>
      <c r="N102" s="95"/>
    </row>
    <row r="103" spans="1:14" x14ac:dyDescent="0.2">
      <c r="A103" s="42"/>
      <c r="B103" s="43"/>
      <c r="C103" s="43"/>
      <c r="D103" s="43"/>
      <c r="E103" s="43"/>
      <c r="F103" s="43"/>
      <c r="G103" s="44"/>
      <c r="I103" s="42"/>
      <c r="J103" s="43"/>
      <c r="K103" s="43"/>
      <c r="L103" s="43"/>
      <c r="M103" s="43"/>
      <c r="N103" s="44"/>
    </row>
    <row r="104" spans="1:14" x14ac:dyDescent="0.2">
      <c r="A104" s="29"/>
      <c r="B104" s="49">
        <v>1995</v>
      </c>
      <c r="C104" s="49">
        <f>B104+1</f>
        <v>1996</v>
      </c>
      <c r="D104" s="49">
        <f>C104+1</f>
        <v>1997</v>
      </c>
      <c r="E104" s="49">
        <f>D104+1</f>
        <v>1998</v>
      </c>
      <c r="F104" s="49">
        <f>E104+1</f>
        <v>1999</v>
      </c>
      <c r="G104" s="50">
        <f>F104+1</f>
        <v>2000</v>
      </c>
      <c r="I104" s="29"/>
      <c r="J104" s="49">
        <v>1996</v>
      </c>
      <c r="K104" s="49">
        <f>J104+1</f>
        <v>1997</v>
      </c>
      <c r="L104" s="49">
        <f>K104+1</f>
        <v>1998</v>
      </c>
      <c r="M104" s="49">
        <f>L104+1</f>
        <v>1999</v>
      </c>
      <c r="N104" s="50">
        <f>M104+1</f>
        <v>2000</v>
      </c>
    </row>
    <row r="105" spans="1:14" x14ac:dyDescent="0.2">
      <c r="A105" s="10" t="s">
        <v>32</v>
      </c>
      <c r="B105" s="11">
        <f t="shared" ref="B105:G105" si="22">B18</f>
        <v>32975.799086757987</v>
      </c>
      <c r="C105" s="11">
        <f t="shared" si="22"/>
        <v>34670.34246575342</v>
      </c>
      <c r="D105" s="11">
        <f t="shared" si="22"/>
        <v>36762.340182648404</v>
      </c>
      <c r="E105" s="11">
        <f t="shared" si="22"/>
        <v>38147.979452054795</v>
      </c>
      <c r="F105" s="11">
        <f t="shared" si="22"/>
        <v>39184.577625570768</v>
      </c>
      <c r="G105" s="48">
        <f t="shared" si="22"/>
        <v>41106.255707762561</v>
      </c>
      <c r="I105" s="10" t="s">
        <v>32</v>
      </c>
      <c r="J105" s="17">
        <f t="shared" ref="J105:L107" si="23">IF(OR(C105=0,B105=0),0,C105/B105-1)</f>
        <v>5.1387484941218808E-2</v>
      </c>
      <c r="K105" s="17">
        <f t="shared" si="23"/>
        <v>6.0339690009160174E-2</v>
      </c>
      <c r="L105" s="17">
        <f t="shared" si="23"/>
        <v>3.7691813484180825E-2</v>
      </c>
      <c r="M105" s="17">
        <f t="shared" ref="M105:N107" si="24">IF(OR(F105=0,E105=0),0,F105/E105-1)</f>
        <v>2.7173081992947878E-2</v>
      </c>
      <c r="N105" s="58">
        <f t="shared" si="24"/>
        <v>4.9041694427701454E-2</v>
      </c>
    </row>
    <row r="106" spans="1:14" x14ac:dyDescent="0.2">
      <c r="A106" s="10" t="s">
        <v>33</v>
      </c>
      <c r="B106" s="11">
        <f t="shared" ref="B106:G106" si="25">B28</f>
        <v>44127</v>
      </c>
      <c r="C106" s="11">
        <f t="shared" si="25"/>
        <v>46629</v>
      </c>
      <c r="D106" s="11">
        <f t="shared" si="25"/>
        <v>49141</v>
      </c>
      <c r="E106" s="11">
        <f t="shared" si="25"/>
        <v>50683</v>
      </c>
      <c r="F106" s="11">
        <f t="shared" si="25"/>
        <v>51972</v>
      </c>
      <c r="G106" s="48">
        <f t="shared" si="25"/>
        <v>54335</v>
      </c>
      <c r="I106" s="10" t="s">
        <v>33</v>
      </c>
      <c r="J106" s="17">
        <f t="shared" si="23"/>
        <v>5.6699979604323936E-2</v>
      </c>
      <c r="K106" s="17">
        <f t="shared" si="23"/>
        <v>5.3872053872053849E-2</v>
      </c>
      <c r="L106" s="17">
        <f t="shared" si="23"/>
        <v>3.1379092814554088E-2</v>
      </c>
      <c r="M106" s="17">
        <f t="shared" si="24"/>
        <v>2.5432590809541633E-2</v>
      </c>
      <c r="N106" s="58">
        <f t="shared" si="24"/>
        <v>4.5466789809897712E-2</v>
      </c>
    </row>
    <row r="107" spans="1:14" ht="12" thickBot="1" x14ac:dyDescent="0.25">
      <c r="A107" s="81" t="s">
        <v>12</v>
      </c>
      <c r="B107" s="82">
        <f t="shared" ref="B107:G107" si="26">B66</f>
        <v>53956</v>
      </c>
      <c r="C107" s="82">
        <f t="shared" si="26"/>
        <v>55885</v>
      </c>
      <c r="D107" s="82">
        <f t="shared" si="26"/>
        <v>57416.899999999994</v>
      </c>
      <c r="E107" s="82">
        <f t="shared" si="26"/>
        <v>59507.5</v>
      </c>
      <c r="F107" s="82">
        <f t="shared" si="26"/>
        <v>62076.700000000004</v>
      </c>
      <c r="G107" s="83">
        <f t="shared" si="26"/>
        <v>65120</v>
      </c>
      <c r="I107" s="81" t="s">
        <v>12</v>
      </c>
      <c r="J107" s="84">
        <f t="shared" si="23"/>
        <v>3.5751352954259019E-2</v>
      </c>
      <c r="K107" s="84">
        <f t="shared" si="23"/>
        <v>2.7411648921892962E-2</v>
      </c>
      <c r="L107" s="84">
        <f t="shared" si="23"/>
        <v>3.6410882510201859E-2</v>
      </c>
      <c r="M107" s="84">
        <f t="shared" si="24"/>
        <v>4.3174389782800526E-2</v>
      </c>
      <c r="N107" s="85">
        <f t="shared" si="24"/>
        <v>4.9024835405232503E-2</v>
      </c>
    </row>
  </sheetData>
  <mergeCells count="1">
    <mergeCell ref="A1:N1"/>
  </mergeCells>
  <printOptions horizontalCentered="1"/>
  <pageMargins left="0.25" right="0.25" top="0.75" bottom="0.7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1"/>
  <sheetViews>
    <sheetView zoomScaleNormal="100" workbookViewId="0"/>
  </sheetViews>
  <sheetFormatPr defaultRowHeight="12.75" x14ac:dyDescent="0.2"/>
  <cols>
    <col min="1" max="1" width="19.5703125" customWidth="1"/>
    <col min="8" max="8" width="11" customWidth="1"/>
  </cols>
  <sheetData>
    <row r="1" spans="1:7" ht="13.5" thickBot="1" x14ac:dyDescent="0.25">
      <c r="A1" s="20" t="s">
        <v>16</v>
      </c>
      <c r="B1" s="21"/>
      <c r="C1" s="21"/>
      <c r="D1" s="21"/>
      <c r="E1" s="21"/>
      <c r="F1" s="21"/>
      <c r="G1" s="22"/>
    </row>
    <row r="2" spans="1:7" s="76" customFormat="1" x14ac:dyDescent="0.2">
      <c r="A2" s="75"/>
      <c r="B2" s="27"/>
      <c r="C2" s="27"/>
      <c r="D2" s="27"/>
      <c r="E2" s="27"/>
      <c r="F2" s="27"/>
      <c r="G2" s="28"/>
    </row>
    <row r="3" spans="1:7" x14ac:dyDescent="0.2">
      <c r="A3" s="4"/>
      <c r="B3" s="45">
        <v>1995</v>
      </c>
      <c r="C3" s="45">
        <f>B3+1</f>
        <v>1996</v>
      </c>
      <c r="D3" s="45">
        <f>C3+1</f>
        <v>1997</v>
      </c>
      <c r="E3" s="45">
        <f>D3+1</f>
        <v>1998</v>
      </c>
      <c r="F3" s="45">
        <f>E3+1</f>
        <v>1999</v>
      </c>
      <c r="G3" s="46">
        <f>F3+1</f>
        <v>2000</v>
      </c>
    </row>
    <row r="4" spans="1:7" x14ac:dyDescent="0.2">
      <c r="A4" s="7" t="s">
        <v>19</v>
      </c>
      <c r="G4" s="46"/>
    </row>
    <row r="5" spans="1:7" x14ac:dyDescent="0.2">
      <c r="A5" s="10" t="s">
        <v>5</v>
      </c>
      <c r="B5" s="47">
        <f>Summary!B40</f>
        <v>23806.216894977169</v>
      </c>
      <c r="C5" s="47">
        <f>Summary!C40</f>
        <v>24836.746575342466</v>
      </c>
      <c r="D5" s="47">
        <f>Summary!D40</f>
        <v>25904.794520547945</v>
      </c>
      <c r="E5" s="47">
        <f>Summary!E40</f>
        <v>27561.269406392694</v>
      </c>
      <c r="F5" s="47">
        <f>Summary!F40</f>
        <v>27663.013698630137</v>
      </c>
      <c r="G5" s="48">
        <f>Summary!G40</f>
        <v>28362.789954337899</v>
      </c>
    </row>
    <row r="6" spans="1:7" x14ac:dyDescent="0.2">
      <c r="A6" s="10" t="s">
        <v>6</v>
      </c>
      <c r="B6" s="47">
        <f>Summary!B41</f>
        <v>8408.5388127853894</v>
      </c>
      <c r="C6" s="47">
        <f>Summary!C41</f>
        <v>8834.8287671232883</v>
      </c>
      <c r="D6" s="47">
        <f>Summary!D41</f>
        <v>9692.7739726027394</v>
      </c>
      <c r="E6" s="47">
        <f>Summary!E41</f>
        <v>9488.4132420091319</v>
      </c>
      <c r="F6" s="47">
        <f>Summary!F41</f>
        <v>9633.5844748858453</v>
      </c>
      <c r="G6" s="48">
        <f>Summary!G41</f>
        <v>9931.5856164383567</v>
      </c>
    </row>
    <row r="7" spans="1:7" ht="13.5" thickBot="1" x14ac:dyDescent="0.25">
      <c r="A7" s="10" t="s">
        <v>7</v>
      </c>
      <c r="B7" s="47">
        <f>Summary!B42</f>
        <v>760.86757990867579</v>
      </c>
      <c r="C7" s="47">
        <f>Summary!C42</f>
        <v>998.28767123287673</v>
      </c>
      <c r="D7" s="47">
        <f>Summary!D42</f>
        <v>1164.3493150684931</v>
      </c>
      <c r="E7" s="47">
        <f>Summary!E42</f>
        <v>1098.3333333333335</v>
      </c>
      <c r="F7" s="47">
        <f>Summary!F42</f>
        <v>1858.0365296803652</v>
      </c>
      <c r="G7" s="48">
        <f>Summary!G42</f>
        <v>2397.0559360730595</v>
      </c>
    </row>
    <row r="8" spans="1:7" s="71" customFormat="1" ht="13.5" thickBot="1" x14ac:dyDescent="0.25">
      <c r="A8" s="72" t="s">
        <v>17</v>
      </c>
      <c r="B8" s="73">
        <f t="shared" ref="B8:G8" si="0">SUM(B5:B7)</f>
        <v>32975.623287671238</v>
      </c>
      <c r="C8" s="73">
        <f t="shared" si="0"/>
        <v>34669.863013698632</v>
      </c>
      <c r="D8" s="73">
        <f t="shared" si="0"/>
        <v>36761.917808219179</v>
      </c>
      <c r="E8" s="73">
        <f t="shared" si="0"/>
        <v>38148.01598173516</v>
      </c>
      <c r="F8" s="73">
        <f t="shared" si="0"/>
        <v>39154.634703196345</v>
      </c>
      <c r="G8" s="74">
        <f t="shared" si="0"/>
        <v>40691.431506849316</v>
      </c>
    </row>
    <row r="9" spans="1:7" s="71" customFormat="1" x14ac:dyDescent="0.2">
      <c r="A9" s="7" t="s">
        <v>20</v>
      </c>
      <c r="B9" s="45"/>
      <c r="C9" s="45"/>
      <c r="D9" s="45"/>
      <c r="E9" s="45"/>
      <c r="F9" s="45"/>
      <c r="G9" s="46"/>
    </row>
    <row r="10" spans="1:7" x14ac:dyDescent="0.2">
      <c r="A10" s="10" t="s">
        <v>0</v>
      </c>
      <c r="B10" s="47">
        <f>Summary!B14</f>
        <v>21251.529680365293</v>
      </c>
      <c r="C10" s="47">
        <f>Summary!C14</f>
        <v>22142.031963470319</v>
      </c>
      <c r="D10" s="47">
        <f>Summary!D14</f>
        <v>23473.755707762557</v>
      </c>
      <c r="E10" s="47">
        <f>Summary!E14</f>
        <v>24200.57077625571</v>
      </c>
      <c r="F10" s="47">
        <f>Summary!F14</f>
        <v>24698.664383561641</v>
      </c>
      <c r="G10" s="48">
        <f>Summary!G14</f>
        <v>25910.569634703199</v>
      </c>
    </row>
    <row r="11" spans="1:7" x14ac:dyDescent="0.2">
      <c r="A11" s="10" t="s">
        <v>1</v>
      </c>
      <c r="B11" s="47">
        <f>Summary!B15</f>
        <v>5178.3105022831051</v>
      </c>
      <c r="C11" s="47">
        <f>Summary!C15</f>
        <v>5430.5136986301368</v>
      </c>
      <c r="D11" s="47">
        <f>Summary!D15</f>
        <v>5810.6621004566214</v>
      </c>
      <c r="E11" s="47">
        <f>Summary!E15</f>
        <v>5974.6461187214609</v>
      </c>
      <c r="F11" s="47">
        <f>Summary!F15</f>
        <v>6348.2990867579911</v>
      </c>
      <c r="G11" s="48">
        <f>Summary!G15</f>
        <v>6804.8710045662101</v>
      </c>
    </row>
    <row r="12" spans="1:7" x14ac:dyDescent="0.2">
      <c r="A12" s="10" t="s">
        <v>3</v>
      </c>
      <c r="B12" s="47">
        <f>Summary!B16</f>
        <v>4414.2237442922378</v>
      </c>
      <c r="C12" s="47">
        <f>Summary!C16</f>
        <v>4832.5570776255709</v>
      </c>
      <c r="D12" s="47">
        <f>Summary!D16</f>
        <v>5178.2762557077622</v>
      </c>
      <c r="E12" s="47">
        <f>Summary!E16</f>
        <v>5592.6598173515986</v>
      </c>
      <c r="F12" s="47">
        <f>Summary!F16</f>
        <v>5690.388127853882</v>
      </c>
      <c r="G12" s="48">
        <f>Summary!G16</f>
        <v>5897.4566210045659</v>
      </c>
    </row>
    <row r="13" spans="1:7" ht="13.5" thickBot="1" x14ac:dyDescent="0.25">
      <c r="A13" s="10" t="s">
        <v>2</v>
      </c>
      <c r="B13" s="47">
        <f>Summary!B17</f>
        <v>2131.7351598173518</v>
      </c>
      <c r="C13" s="47">
        <f>Summary!C17</f>
        <v>2265.239726027397</v>
      </c>
      <c r="D13" s="47">
        <f>Summary!D17</f>
        <v>2299.6461187214613</v>
      </c>
      <c r="E13" s="47">
        <f>Summary!E17</f>
        <v>2380.1027397260273</v>
      </c>
      <c r="F13" s="47">
        <f>Summary!F17</f>
        <v>2447.2260273972602</v>
      </c>
      <c r="G13" s="48">
        <f>Summary!G17</f>
        <v>2493.3584474885847</v>
      </c>
    </row>
    <row r="14" spans="1:7" ht="13.5" thickBot="1" x14ac:dyDescent="0.25">
      <c r="A14" s="72" t="s">
        <v>18</v>
      </c>
      <c r="B14" s="73">
        <f t="shared" ref="B14:G14" si="1">SUM(B10:B13)</f>
        <v>32975.799086757987</v>
      </c>
      <c r="C14" s="73">
        <f t="shared" si="1"/>
        <v>34670.34246575342</v>
      </c>
      <c r="D14" s="73">
        <f t="shared" si="1"/>
        <v>36762.340182648404</v>
      </c>
      <c r="E14" s="73">
        <f t="shared" si="1"/>
        <v>38147.979452054795</v>
      </c>
      <c r="F14" s="73">
        <f t="shared" si="1"/>
        <v>39184.577625570768</v>
      </c>
      <c r="G14" s="74">
        <f t="shared" si="1"/>
        <v>41106.255707762561</v>
      </c>
    </row>
    <row r="15" spans="1:7" x14ac:dyDescent="0.2">
      <c r="A15" s="7" t="s">
        <v>27</v>
      </c>
      <c r="B15" s="45"/>
      <c r="C15" s="45"/>
      <c r="D15" s="45"/>
      <c r="E15" s="45"/>
      <c r="F15" s="45"/>
      <c r="G15" s="46"/>
    </row>
    <row r="16" spans="1:7" x14ac:dyDescent="0.2">
      <c r="A16" s="32" t="s">
        <v>28</v>
      </c>
      <c r="B16" s="51">
        <v>0</v>
      </c>
      <c r="C16" s="51">
        <v>0</v>
      </c>
      <c r="D16" s="51">
        <v>0</v>
      </c>
      <c r="E16" s="51">
        <v>0</v>
      </c>
      <c r="F16" s="51">
        <f>Summary!F54</f>
        <v>29.908675799086758</v>
      </c>
      <c r="G16" s="52">
        <f>Summary!G54</f>
        <v>42.481735159817354</v>
      </c>
    </row>
    <row r="17" spans="1:8" ht="13.5" thickBot="1" x14ac:dyDescent="0.25">
      <c r="A17" s="32" t="s">
        <v>29</v>
      </c>
      <c r="B17" s="51">
        <v>0</v>
      </c>
      <c r="C17" s="51">
        <v>0</v>
      </c>
      <c r="D17" s="51">
        <v>0</v>
      </c>
      <c r="E17" s="51">
        <v>0</v>
      </c>
      <c r="F17" s="51">
        <f>Summary!F55</f>
        <v>0</v>
      </c>
      <c r="G17" s="52">
        <f>Summary!G55</f>
        <v>372.49543378995429</v>
      </c>
    </row>
    <row r="18" spans="1:8" ht="13.5" thickBot="1" x14ac:dyDescent="0.25">
      <c r="A18" s="77" t="s">
        <v>21</v>
      </c>
      <c r="B18" s="78">
        <f t="shared" ref="B18:G18" si="2">SUM(B16:B17)</f>
        <v>0</v>
      </c>
      <c r="C18" s="78">
        <f t="shared" si="2"/>
        <v>0</v>
      </c>
      <c r="D18" s="78">
        <f t="shared" si="2"/>
        <v>0</v>
      </c>
      <c r="E18" s="78">
        <f t="shared" si="2"/>
        <v>0</v>
      </c>
      <c r="F18" s="78">
        <f t="shared" si="2"/>
        <v>29.908675799086758</v>
      </c>
      <c r="G18" s="79">
        <f t="shared" si="2"/>
        <v>414.97716894977162</v>
      </c>
    </row>
    <row r="19" spans="1:8" ht="13.5" thickBot="1" x14ac:dyDescent="0.25"/>
    <row r="20" spans="1:8" ht="13.5" thickBot="1" x14ac:dyDescent="0.25">
      <c r="A20" s="77" t="s">
        <v>11</v>
      </c>
      <c r="B20" s="78">
        <f>IF(B8+B18-B14&lt;&gt;2,B8+B18-B14,0)</f>
        <v>-0.1757990867481567</v>
      </c>
      <c r="C20" s="78">
        <f>IF(C8+C18-C14&lt;&gt;1,C8+C18-C14,0)</f>
        <v>-0.4794520547875436</v>
      </c>
      <c r="D20" s="78">
        <f>IF(D8+D18-D14&lt;&gt;1,D8+D18-D14,0)</f>
        <v>-0.42237442922487389</v>
      </c>
      <c r="E20" s="78">
        <f>IF(E8+E18-E14&lt;&gt;1,E8+E18-E14,0)</f>
        <v>3.6529680364765227E-2</v>
      </c>
      <c r="F20" s="78">
        <f>IF(F8+F18-F14&lt;&gt;1,F8+F18-F14,0)</f>
        <v>-3.4246575334691443E-2</v>
      </c>
      <c r="G20" s="79">
        <f>IF(G8+G18-G14&lt;&gt;1,G8+G18-G14,0)</f>
        <v>0.15296803652745439</v>
      </c>
      <c r="H20" s="80"/>
    </row>
    <row r="21" spans="1:8" x14ac:dyDescent="0.2">
      <c r="B21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Balance</vt:lpstr>
      <vt:lpstr>Balance!Print_Area</vt:lpstr>
      <vt:lpstr>Summary!Print_Area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Ishikawa</dc:creator>
  <cp:lastModifiedBy>Felienne</cp:lastModifiedBy>
  <cp:lastPrinted>2001-01-19T18:42:36Z</cp:lastPrinted>
  <dcterms:created xsi:type="dcterms:W3CDTF">2001-01-12T16:52:30Z</dcterms:created>
  <dcterms:modified xsi:type="dcterms:W3CDTF">2014-09-04T09:55:18Z</dcterms:modified>
</cp:coreProperties>
</file>