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</sheets>
  <definedNames>
    <definedName name="_xlnm.Print_Area" localSheetId="4">'Cost Cancel Details'!$B$1:$BB$125</definedName>
    <definedName name="_xlnm.Print_Area" localSheetId="0">'Detail by Turbine'!$A$1:$Y$22</definedName>
    <definedName name="_xlnm.Print_Area" localSheetId="3">'Summary by Region'!$A$1:$I$26</definedName>
    <definedName name="_xlnm.Print_Area" localSheetId="1">'Summary by Status'!$A$1:$J$70</definedName>
    <definedName name="_xlnm.Print_Area" localSheetId="2">'Summary by Type'!$A$1:$I$24</definedName>
    <definedName name="_xlnm.Print_Titles" localSheetId="4">'Cost Cancel Details'!$1:$3</definedName>
    <definedName name="_xlnm.Print_Titles" localSheetId="0">'Detail by Turbine'!$1:$5</definedName>
  </definedNames>
  <calcPr calcId="152511" fullCalcOnLoad="1"/>
</workbook>
</file>

<file path=xl/calcChain.xml><?xml version="1.0" encoding="utf-8"?>
<calcChain xmlns="http://schemas.openxmlformats.org/spreadsheetml/2006/main"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BC5" i="13"/>
  <c r="D6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8" i="13"/>
  <c r="E8" i="13"/>
  <c r="E11" i="13" s="1"/>
  <c r="F8" i="13"/>
  <c r="G8" i="13" s="1"/>
  <c r="H8" i="13"/>
  <c r="I8" i="13" s="1"/>
  <c r="J8" i="13" s="1"/>
  <c r="C11" i="13"/>
  <c r="D11" i="13"/>
  <c r="F11" i="13"/>
  <c r="G11" i="13"/>
  <c r="H11" i="13"/>
  <c r="I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A20" i="13" s="1"/>
  <c r="A28" i="13" s="1"/>
  <c r="B12" i="13"/>
  <c r="C12" i="13"/>
  <c r="BC13" i="13"/>
  <c r="D14" i="13"/>
  <c r="E14" i="13" s="1"/>
  <c r="BC15" i="13"/>
  <c r="D16" i="13"/>
  <c r="E16" i="13"/>
  <c r="F16" i="13"/>
  <c r="G16" i="13" s="1"/>
  <c r="C18" i="13"/>
  <c r="D18" i="13"/>
  <c r="C19" i="13"/>
  <c r="D19" i="13"/>
  <c r="E19" i="13"/>
  <c r="F19" i="13"/>
  <c r="B20" i="13"/>
  <c r="C20" i="13"/>
  <c r="BC21" i="13"/>
  <c r="D22" i="13"/>
  <c r="E22" i="13" s="1"/>
  <c r="BC23" i="13"/>
  <c r="D24" i="13"/>
  <c r="E24" i="13"/>
  <c r="F24" i="13" s="1"/>
  <c r="C26" i="13"/>
  <c r="D26" i="13"/>
  <c r="C27" i="13"/>
  <c r="D27" i="13"/>
  <c r="E27" i="13"/>
  <c r="B28" i="13"/>
  <c r="C28" i="13"/>
  <c r="BC29" i="13"/>
  <c r="D30" i="13"/>
  <c r="E30" i="13" s="1"/>
  <c r="F30" i="13"/>
  <c r="BC31" i="13"/>
  <c r="D32" i="13"/>
  <c r="E32" i="13"/>
  <c r="F32" i="13"/>
  <c r="G32" i="13" s="1"/>
  <c r="H32" i="13" s="1"/>
  <c r="I32" i="13" s="1"/>
  <c r="J32" i="13"/>
  <c r="C34" i="13"/>
  <c r="D34" i="13"/>
  <c r="C35" i="13"/>
  <c r="A36" i="13"/>
  <c r="B36" i="13"/>
  <c r="C36" i="13"/>
  <c r="BC37" i="13"/>
  <c r="D38" i="13"/>
  <c r="E38" i="13" s="1"/>
  <c r="BC39" i="13"/>
  <c r="D40" i="13"/>
  <c r="C42" i="13"/>
  <c r="D42" i="13"/>
  <c r="C43" i="13"/>
  <c r="A44" i="13"/>
  <c r="A52" i="13" s="1"/>
  <c r="A60" i="13" s="1"/>
  <c r="A68" i="13" s="1"/>
  <c r="A76" i="13" s="1"/>
  <c r="A84" i="13" s="1"/>
  <c r="A92" i="13" s="1"/>
  <c r="A100" i="13" s="1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P45" i="13"/>
  <c r="D46" i="13"/>
  <c r="E46" i="13" s="1"/>
  <c r="F46" i="13" s="1"/>
  <c r="BC47" i="13"/>
  <c r="D48" i="13"/>
  <c r="E48" i="13" s="1"/>
  <c r="E51" i="13" s="1"/>
  <c r="D50" i="13"/>
  <c r="E50" i="13"/>
  <c r="C51" i="13"/>
  <c r="D51" i="13"/>
  <c r="B52" i="13"/>
  <c r="C52" i="13"/>
  <c r="BC53" i="13"/>
  <c r="D54" i="13"/>
  <c r="E54" i="13" s="1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D56" i="13"/>
  <c r="E56" i="13" s="1"/>
  <c r="C58" i="13"/>
  <c r="D58" i="13"/>
  <c r="C59" i="13"/>
  <c r="D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B60" i="13"/>
  <c r="C60" i="13"/>
  <c r="BC61" i="13"/>
  <c r="D62" i="13"/>
  <c r="E62" i="13" s="1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D64" i="13"/>
  <c r="E64" i="13"/>
  <c r="F64" i="13"/>
  <c r="G64" i="13"/>
  <c r="C66" i="13"/>
  <c r="D66" i="13" s="1"/>
  <c r="C67" i="13"/>
  <c r="AD67" i="13"/>
  <c r="AE67" i="13"/>
  <c r="B68" i="13"/>
  <c r="C68" i="13"/>
  <c r="BC69" i="13"/>
  <c r="D70" i="13"/>
  <c r="E70" i="13" s="1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D72" i="13"/>
  <c r="E72" i="13" s="1"/>
  <c r="F72" i="13" s="1"/>
  <c r="G72" i="13" s="1"/>
  <c r="C74" i="13"/>
  <c r="V75" i="13" s="1"/>
  <c r="C75" i="13"/>
  <c r="D75" i="13"/>
  <c r="W75" i="13"/>
  <c r="X75" i="13"/>
  <c r="AJ75" i="13"/>
  <c r="AQ75" i="13"/>
  <c r="AR75" i="13"/>
  <c r="BB75" i="13"/>
  <c r="B76" i="13"/>
  <c r="C76" i="13"/>
  <c r="BC77" i="13"/>
  <c r="D78" i="13"/>
  <c r="D82" i="13" s="1"/>
  <c r="BC79" i="13"/>
  <c r="D80" i="13"/>
  <c r="E80" i="13"/>
  <c r="F80" i="13" s="1"/>
  <c r="G80" i="13" s="1"/>
  <c r="C83" i="13"/>
  <c r="D83" i="13"/>
  <c r="E83" i="13"/>
  <c r="F83" i="13"/>
  <c r="B84" i="13"/>
  <c r="C84" i="13"/>
  <c r="BC85" i="13"/>
  <c r="D86" i="13"/>
  <c r="D90" i="13" s="1"/>
  <c r="E86" i="13"/>
  <c r="F86" i="13" s="1"/>
  <c r="BC87" i="13"/>
  <c r="D88" i="13"/>
  <c r="E88" i="13"/>
  <c r="F88" i="13" s="1"/>
  <c r="G88" i="13" s="1"/>
  <c r="G91" i="13" s="1"/>
  <c r="E90" i="13"/>
  <c r="C91" i="13"/>
  <c r="D91" i="13"/>
  <c r="E91" i="13"/>
  <c r="F91" i="13"/>
  <c r="B92" i="13"/>
  <c r="C92" i="13"/>
  <c r="D93" i="13"/>
  <c r="BC93" i="13" s="1"/>
  <c r="D94" i="13"/>
  <c r="BC95" i="13"/>
  <c r="D96" i="13"/>
  <c r="E96" i="13"/>
  <c r="F96" i="13"/>
  <c r="G96" i="13"/>
  <c r="C98" i="13"/>
  <c r="C99" i="13"/>
  <c r="B100" i="13"/>
  <c r="C100" i="13"/>
  <c r="BC101" i="13"/>
  <c r="D102" i="13"/>
  <c r="E102" i="13" s="1"/>
  <c r="BC103" i="13"/>
  <c r="D104" i="13"/>
  <c r="E104" i="13" s="1"/>
  <c r="F104" i="13"/>
  <c r="G104" i="13"/>
  <c r="G107" i="13" s="1"/>
  <c r="H104" i="13"/>
  <c r="C106" i="13"/>
  <c r="D106" i="13"/>
  <c r="C107" i="13"/>
  <c r="D107" i="13"/>
  <c r="E107" i="13"/>
  <c r="F107" i="13"/>
  <c r="C115" i="13"/>
  <c r="C123" i="13" s="1"/>
  <c r="C132" i="13" s="1"/>
  <c r="D116" i="13"/>
  <c r="E116" i="13"/>
  <c r="F116" i="13"/>
  <c r="G116" i="13"/>
  <c r="H116" i="13"/>
  <c r="I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C128" i="13"/>
  <c r="U8" i="1"/>
  <c r="W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U9" i="1"/>
  <c r="H19" i="4" s="1"/>
  <c r="U10" i="1"/>
  <c r="H20" i="4" s="1"/>
  <c r="G8" i="10" s="1"/>
  <c r="W10" i="1"/>
  <c r="U11" i="1"/>
  <c r="H21" i="4" s="1"/>
  <c r="U12" i="1"/>
  <c r="H13" i="1"/>
  <c r="U13" i="1"/>
  <c r="U14" i="1"/>
  <c r="H22" i="4" s="1"/>
  <c r="F8" i="11" s="1"/>
  <c r="U15" i="1"/>
  <c r="U16" i="1"/>
  <c r="H25" i="4" s="1"/>
  <c r="G21" i="10" s="1"/>
  <c r="U17" i="1"/>
  <c r="U18" i="1"/>
  <c r="H23" i="4" s="1"/>
  <c r="U19" i="1"/>
  <c r="U20" i="1"/>
  <c r="H24" i="4" s="1"/>
  <c r="A3" i="10"/>
  <c r="I5" i="10"/>
  <c r="A8" i="10"/>
  <c r="B8" i="10"/>
  <c r="C8" i="10"/>
  <c r="D8" i="10"/>
  <c r="E8" i="10"/>
  <c r="F8" i="10"/>
  <c r="A9" i="10"/>
  <c r="B9" i="10"/>
  <c r="D9" i="10"/>
  <c r="E9" i="10"/>
  <c r="A13" i="10"/>
  <c r="B13" i="10"/>
  <c r="D13" i="10"/>
  <c r="E13" i="10"/>
  <c r="F13" i="10"/>
  <c r="A14" i="10"/>
  <c r="B14" i="10"/>
  <c r="D14" i="10"/>
  <c r="E14" i="10"/>
  <c r="G14" i="10"/>
  <c r="A15" i="10"/>
  <c r="B15" i="10"/>
  <c r="C15" i="10"/>
  <c r="D15" i="10"/>
  <c r="F15" i="10"/>
  <c r="A16" i="10"/>
  <c r="B16" i="10"/>
  <c r="C16" i="10"/>
  <c r="D16" i="10"/>
  <c r="E16" i="10"/>
  <c r="F16" i="10"/>
  <c r="A17" i="10"/>
  <c r="B17" i="10"/>
  <c r="D17" i="10"/>
  <c r="E17" i="10"/>
  <c r="A21" i="10"/>
  <c r="B21" i="10"/>
  <c r="D21" i="10"/>
  <c r="E21" i="10"/>
  <c r="F21" i="10"/>
  <c r="A24" i="10"/>
  <c r="B24" i="10"/>
  <c r="D24" i="10"/>
  <c r="E24" i="10"/>
  <c r="G24" i="10"/>
  <c r="A3" i="4"/>
  <c r="J5" i="4"/>
  <c r="A10" i="4"/>
  <c r="H10" i="4"/>
  <c r="I10" i="4"/>
  <c r="J10" i="4"/>
  <c r="C14" i="4"/>
  <c r="C14" i="10" s="1"/>
  <c r="D14" i="4"/>
  <c r="E14" i="4"/>
  <c r="F14" i="4"/>
  <c r="G14" i="4"/>
  <c r="H14" i="4"/>
  <c r="H15" i="4" s="1"/>
  <c r="J14" i="4"/>
  <c r="I14" i="10" s="1"/>
  <c r="A15" i="4"/>
  <c r="J15" i="4"/>
  <c r="C19" i="4"/>
  <c r="C13" i="10" s="1"/>
  <c r="D19" i="4"/>
  <c r="E19" i="4"/>
  <c r="F19" i="4"/>
  <c r="G19" i="4"/>
  <c r="C20" i="4"/>
  <c r="D20" i="4"/>
  <c r="E20" i="4"/>
  <c r="F20" i="4"/>
  <c r="G20" i="4"/>
  <c r="J20" i="4"/>
  <c r="I8" i="10" s="1"/>
  <c r="C21" i="4"/>
  <c r="C9" i="10" s="1"/>
  <c r="D21" i="4"/>
  <c r="E21" i="4"/>
  <c r="F21" i="4"/>
  <c r="F9" i="10" s="1"/>
  <c r="G21" i="4"/>
  <c r="C22" i="4"/>
  <c r="D22" i="4"/>
  <c r="E22" i="4"/>
  <c r="F22" i="4"/>
  <c r="G22" i="4"/>
  <c r="E15" i="10" s="1"/>
  <c r="C23" i="4"/>
  <c r="C17" i="10" s="1"/>
  <c r="D23" i="4"/>
  <c r="E23" i="4"/>
  <c r="F23" i="4"/>
  <c r="F17" i="10" s="1"/>
  <c r="G23" i="4"/>
  <c r="C24" i="4"/>
  <c r="D24" i="4"/>
  <c r="E24" i="4"/>
  <c r="F24" i="4"/>
  <c r="G24" i="4"/>
  <c r="E12" i="11" s="1"/>
  <c r="C25" i="4"/>
  <c r="C21" i="10" s="1"/>
  <c r="D25" i="4"/>
  <c r="E25" i="4"/>
  <c r="F25" i="4"/>
  <c r="G25" i="4"/>
  <c r="E20" i="11" s="1"/>
  <c r="C26" i="4"/>
  <c r="C24" i="10" s="1"/>
  <c r="D26" i="4"/>
  <c r="E26" i="4"/>
  <c r="F26" i="4"/>
  <c r="F24" i="10" s="1"/>
  <c r="G26" i="4"/>
  <c r="H26" i="4"/>
  <c r="I26" i="4"/>
  <c r="G22" i="11" s="1"/>
  <c r="J26" i="4"/>
  <c r="A27" i="4"/>
  <c r="A32" i="4"/>
  <c r="A34" i="4" s="1"/>
  <c r="A26" i="11" s="1"/>
  <c r="H32" i="4"/>
  <c r="I32" i="4"/>
  <c r="J32" i="4"/>
  <c r="A3" i="11"/>
  <c r="I5" i="11"/>
  <c r="A8" i="11"/>
  <c r="A25" i="11" s="1"/>
  <c r="B8" i="11"/>
  <c r="C8" i="11"/>
  <c r="D8" i="11"/>
  <c r="E8" i="11"/>
  <c r="A10" i="11"/>
  <c r="B10" i="11"/>
  <c r="C10" i="11"/>
  <c r="D10" i="11"/>
  <c r="E10" i="11"/>
  <c r="I10" i="11"/>
  <c r="A12" i="11"/>
  <c r="B12" i="11"/>
  <c r="C12" i="11"/>
  <c r="D12" i="11"/>
  <c r="I12" i="11"/>
  <c r="A13" i="11"/>
  <c r="B13" i="11"/>
  <c r="C13" i="11"/>
  <c r="D13" i="11"/>
  <c r="E13" i="11"/>
  <c r="I13" i="11"/>
  <c r="A15" i="11"/>
  <c r="B15" i="11"/>
  <c r="C15" i="11"/>
  <c r="E15" i="11"/>
  <c r="F15" i="11"/>
  <c r="H15" i="11"/>
  <c r="I15" i="11"/>
  <c r="A17" i="11"/>
  <c r="B17" i="11"/>
  <c r="C17" i="11"/>
  <c r="D17" i="11"/>
  <c r="E17" i="11"/>
  <c r="F17" i="11"/>
  <c r="H17" i="11"/>
  <c r="I17" i="11"/>
  <c r="A18" i="11"/>
  <c r="B18" i="11"/>
  <c r="C18" i="11"/>
  <c r="D18" i="11"/>
  <c r="E18" i="11"/>
  <c r="I18" i="11"/>
  <c r="A20" i="11"/>
  <c r="B20" i="11"/>
  <c r="C20" i="11"/>
  <c r="D20" i="11"/>
  <c r="I20" i="11"/>
  <c r="A22" i="11"/>
  <c r="B22" i="11"/>
  <c r="C22" i="11"/>
  <c r="D22" i="11"/>
  <c r="E22" i="11"/>
  <c r="F22" i="11"/>
  <c r="I22" i="11"/>
  <c r="A27" i="11" l="1"/>
  <c r="G9" i="10"/>
  <c r="G10" i="10" s="1"/>
  <c r="F18" i="11"/>
  <c r="F10" i="11"/>
  <c r="F25" i="11" s="1"/>
  <c r="G13" i="10"/>
  <c r="G18" i="10" s="1"/>
  <c r="G86" i="13"/>
  <c r="F90" i="13"/>
  <c r="G16" i="10"/>
  <c r="F12" i="11"/>
  <c r="D98" i="13"/>
  <c r="E94" i="13"/>
  <c r="H96" i="13"/>
  <c r="G99" i="13"/>
  <c r="H27" i="4"/>
  <c r="H34" i="4" s="1"/>
  <c r="H24" i="10"/>
  <c r="F20" i="11"/>
  <c r="G17" i="10"/>
  <c r="F13" i="11"/>
  <c r="I24" i="10"/>
  <c r="H22" i="11"/>
  <c r="D15" i="11"/>
  <c r="F14" i="10"/>
  <c r="G15" i="10"/>
  <c r="A26" i="10"/>
  <c r="I104" i="13"/>
  <c r="H107" i="13"/>
  <c r="D99" i="13"/>
  <c r="E99" i="13"/>
  <c r="F99" i="13"/>
  <c r="H72" i="13"/>
  <c r="G75" i="13"/>
  <c r="E74" i="13"/>
  <c r="F70" i="13"/>
  <c r="E106" i="13"/>
  <c r="F102" i="13"/>
  <c r="F62" i="13"/>
  <c r="E66" i="13"/>
  <c r="Z67" i="13"/>
  <c r="AH67" i="13"/>
  <c r="AP67" i="13"/>
  <c r="AX67" i="13"/>
  <c r="AA67" i="13"/>
  <c r="AI67" i="13"/>
  <c r="AQ67" i="13"/>
  <c r="AY67" i="13"/>
  <c r="AB67" i="13"/>
  <c r="AJ67" i="13"/>
  <c r="AR67" i="13"/>
  <c r="AZ67" i="13"/>
  <c r="AC67" i="13"/>
  <c r="AK67" i="13"/>
  <c r="AS67" i="13"/>
  <c r="BA67" i="13"/>
  <c r="AG67" i="13"/>
  <c r="AW67" i="13"/>
  <c r="V67" i="13"/>
  <c r="AL67" i="13"/>
  <c r="BB67" i="13"/>
  <c r="W67" i="13"/>
  <c r="AM67" i="13"/>
  <c r="X67" i="13"/>
  <c r="AN67" i="13"/>
  <c r="AF67" i="13"/>
  <c r="AV67" i="13"/>
  <c r="AT67" i="13"/>
  <c r="AU67" i="13"/>
  <c r="Y67" i="13"/>
  <c r="AO67" i="13"/>
  <c r="E40" i="13"/>
  <c r="D43" i="13"/>
  <c r="AS75" i="13"/>
  <c r="AA75" i="13"/>
  <c r="E75" i="13"/>
  <c r="AP75" i="13"/>
  <c r="F48" i="13"/>
  <c r="J35" i="13"/>
  <c r="K32" i="13"/>
  <c r="Y75" i="13"/>
  <c r="AG75" i="13"/>
  <c r="AO75" i="13"/>
  <c r="W12" i="1" s="1"/>
  <c r="AW75" i="13"/>
  <c r="Z75" i="13"/>
  <c r="D74" i="13"/>
  <c r="D128" i="13" s="1"/>
  <c r="AB75" i="13"/>
  <c r="AK75" i="13"/>
  <c r="AT75" i="13"/>
  <c r="AC75" i="13"/>
  <c r="AL75" i="13"/>
  <c r="AU75" i="13"/>
  <c r="AD75" i="13"/>
  <c r="AM75" i="13"/>
  <c r="AV75" i="13"/>
  <c r="AE75" i="13"/>
  <c r="AN75" i="13"/>
  <c r="AX75" i="13"/>
  <c r="F75" i="13"/>
  <c r="G67" i="13"/>
  <c r="H64" i="13"/>
  <c r="G83" i="13"/>
  <c r="H80" i="13"/>
  <c r="BA75" i="13"/>
  <c r="AI75" i="13"/>
  <c r="F67" i="13"/>
  <c r="E42" i="13"/>
  <c r="F38" i="13"/>
  <c r="AZ75" i="13"/>
  <c r="AH75" i="13"/>
  <c r="E67" i="13"/>
  <c r="E26" i="13"/>
  <c r="F22" i="13"/>
  <c r="H88" i="13"/>
  <c r="E78" i="13"/>
  <c r="AY75" i="13"/>
  <c r="AF75" i="13"/>
  <c r="F50" i="13"/>
  <c r="G46" i="13"/>
  <c r="D67" i="13"/>
  <c r="D35" i="13"/>
  <c r="E35" i="13"/>
  <c r="E34" i="13"/>
  <c r="F35" i="13"/>
  <c r="G35" i="13"/>
  <c r="H35" i="13"/>
  <c r="F54" i="13"/>
  <c r="E58" i="13"/>
  <c r="BC45" i="13"/>
  <c r="I35" i="13"/>
  <c r="F56" i="13"/>
  <c r="E59" i="13"/>
  <c r="G24" i="13"/>
  <c r="F27" i="13"/>
  <c r="F34" i="13"/>
  <c r="E18" i="13"/>
  <c r="F14" i="13"/>
  <c r="K8" i="13"/>
  <c r="J11" i="13"/>
  <c r="J116" i="13" s="1"/>
  <c r="G30" i="13"/>
  <c r="G19" i="13"/>
  <c r="H16" i="13"/>
  <c r="D10" i="13"/>
  <c r="D115" i="13" s="1"/>
  <c r="E6" i="13"/>
  <c r="F26" i="11" l="1"/>
  <c r="G28" i="10"/>
  <c r="E82" i="13"/>
  <c r="F78" i="13"/>
  <c r="H99" i="13"/>
  <c r="I96" i="13"/>
  <c r="F18" i="13"/>
  <c r="G14" i="13"/>
  <c r="I16" i="13"/>
  <c r="H19" i="13"/>
  <c r="F51" i="13"/>
  <c r="G48" i="13"/>
  <c r="F106" i="13"/>
  <c r="G102" i="13"/>
  <c r="J104" i="13"/>
  <c r="I107" i="13"/>
  <c r="F74" i="13"/>
  <c r="G70" i="13"/>
  <c r="L8" i="13"/>
  <c r="K11" i="13"/>
  <c r="K116" i="13" s="1"/>
  <c r="I88" i="13"/>
  <c r="H91" i="13"/>
  <c r="F94" i="13"/>
  <c r="E98" i="13"/>
  <c r="E128" i="13" s="1"/>
  <c r="H86" i="13"/>
  <c r="G90" i="13"/>
  <c r="H30" i="13"/>
  <c r="G34" i="13"/>
  <c r="F26" i="13"/>
  <c r="G22" i="13"/>
  <c r="D120" i="13"/>
  <c r="D124" i="13" s="1"/>
  <c r="I72" i="13"/>
  <c r="H75" i="13"/>
  <c r="D119" i="13"/>
  <c r="G26" i="10"/>
  <c r="G29" i="10" s="1"/>
  <c r="I64" i="13"/>
  <c r="H67" i="13"/>
  <c r="F59" i="13"/>
  <c r="G56" i="13"/>
  <c r="F27" i="11"/>
  <c r="D129" i="13"/>
  <c r="D130" i="13" s="1"/>
  <c r="L32" i="13"/>
  <c r="K35" i="13"/>
  <c r="E43" i="13"/>
  <c r="E120" i="13" s="1"/>
  <c r="E124" i="13" s="1"/>
  <c r="F40" i="13"/>
  <c r="G27" i="13"/>
  <c r="H24" i="13"/>
  <c r="G38" i="13"/>
  <c r="F42" i="13"/>
  <c r="F6" i="13"/>
  <c r="E10" i="13"/>
  <c r="E115" i="13" s="1"/>
  <c r="D123" i="13"/>
  <c r="D132" i="13" s="1"/>
  <c r="G54" i="13"/>
  <c r="F58" i="13"/>
  <c r="H46" i="13"/>
  <c r="G50" i="13"/>
  <c r="H83" i="13"/>
  <c r="I80" i="13"/>
  <c r="W11" i="1"/>
  <c r="J21" i="4" s="1"/>
  <c r="F66" i="13"/>
  <c r="G62" i="13"/>
  <c r="G59" i="13" l="1"/>
  <c r="H56" i="13"/>
  <c r="G58" i="13"/>
  <c r="H54" i="13"/>
  <c r="I75" i="13"/>
  <c r="J72" i="13"/>
  <c r="G94" i="13"/>
  <c r="F98" i="13"/>
  <c r="F82" i="13"/>
  <c r="G78" i="13"/>
  <c r="H50" i="13"/>
  <c r="I46" i="13"/>
  <c r="E119" i="13"/>
  <c r="H22" i="13"/>
  <c r="G26" i="13"/>
  <c r="I91" i="13"/>
  <c r="J88" i="13"/>
  <c r="G106" i="13"/>
  <c r="H102" i="13"/>
  <c r="H70" i="13"/>
  <c r="G74" i="13"/>
  <c r="I19" i="13"/>
  <c r="J16" i="13"/>
  <c r="G51" i="13"/>
  <c r="H48" i="13"/>
  <c r="G40" i="13"/>
  <c r="F43" i="13"/>
  <c r="F120" i="13" s="1"/>
  <c r="F124" i="13" s="1"/>
  <c r="J107" i="13"/>
  <c r="K104" i="13"/>
  <c r="I9" i="10"/>
  <c r="I10" i="10" s="1"/>
  <c r="H18" i="11"/>
  <c r="G42" i="13"/>
  <c r="H38" i="13"/>
  <c r="I83" i="13"/>
  <c r="J80" i="13"/>
  <c r="E123" i="13"/>
  <c r="E132" i="13" s="1"/>
  <c r="H27" i="13"/>
  <c r="I24" i="13"/>
  <c r="L35" i="13"/>
  <c r="M32" i="13"/>
  <c r="H34" i="13"/>
  <c r="I30" i="13"/>
  <c r="H14" i="13"/>
  <c r="G18" i="13"/>
  <c r="G66" i="13"/>
  <c r="H62" i="13"/>
  <c r="G6" i="13"/>
  <c r="F10" i="13"/>
  <c r="F115" i="13" s="1"/>
  <c r="J64" i="13"/>
  <c r="I67" i="13"/>
  <c r="F128" i="13"/>
  <c r="F119" i="13"/>
  <c r="L11" i="13"/>
  <c r="L116" i="13" s="1"/>
  <c r="M8" i="13"/>
  <c r="D125" i="13"/>
  <c r="D134" i="13" s="1"/>
  <c r="D133" i="13"/>
  <c r="I86" i="13"/>
  <c r="H90" i="13"/>
  <c r="E129" i="13"/>
  <c r="E130" i="13" s="1"/>
  <c r="J96" i="13"/>
  <c r="I99" i="13"/>
  <c r="H94" i="13" l="1"/>
  <c r="G98" i="13"/>
  <c r="K96" i="13"/>
  <c r="J99" i="13"/>
  <c r="K107" i="13"/>
  <c r="L104" i="13"/>
  <c r="F125" i="13"/>
  <c r="I34" i="13"/>
  <c r="J30" i="13"/>
  <c r="G43" i="13"/>
  <c r="G120" i="13" s="1"/>
  <c r="G124" i="13" s="1"/>
  <c r="H40" i="13"/>
  <c r="I14" i="13"/>
  <c r="H18" i="13"/>
  <c r="I102" i="13"/>
  <c r="H106" i="13"/>
  <c r="J86" i="13"/>
  <c r="I90" i="13"/>
  <c r="F123" i="13"/>
  <c r="F132" i="13" s="1"/>
  <c r="I38" i="13"/>
  <c r="H42" i="13"/>
  <c r="I48" i="13"/>
  <c r="H51" i="13"/>
  <c r="E133" i="13"/>
  <c r="I50" i="13"/>
  <c r="J46" i="13"/>
  <c r="I54" i="13"/>
  <c r="H58" i="13"/>
  <c r="H26" i="13"/>
  <c r="I22" i="13"/>
  <c r="H6" i="13"/>
  <c r="G10" i="13"/>
  <c r="G115" i="13" s="1"/>
  <c r="M35" i="13"/>
  <c r="N32" i="13"/>
  <c r="G119" i="13"/>
  <c r="E125" i="13"/>
  <c r="E134" i="13" s="1"/>
  <c r="G128" i="13"/>
  <c r="J75" i="13"/>
  <c r="K72" i="13"/>
  <c r="J67" i="13"/>
  <c r="K64" i="13"/>
  <c r="M11" i="13"/>
  <c r="M116" i="13" s="1"/>
  <c r="N8" i="13"/>
  <c r="H66" i="13"/>
  <c r="I62" i="13"/>
  <c r="J19" i="13"/>
  <c r="K16" i="13"/>
  <c r="F129" i="13"/>
  <c r="F130" i="13" s="1"/>
  <c r="H78" i="13"/>
  <c r="G82" i="13"/>
  <c r="H59" i="13"/>
  <c r="I56" i="13"/>
  <c r="I70" i="13"/>
  <c r="H74" i="13"/>
  <c r="J83" i="13"/>
  <c r="K80" i="13"/>
  <c r="I27" i="13"/>
  <c r="J24" i="13"/>
  <c r="J91" i="13"/>
  <c r="K88" i="13"/>
  <c r="G129" i="13"/>
  <c r="G130" i="13" s="1"/>
  <c r="G123" i="13" l="1"/>
  <c r="G132" i="13" s="1"/>
  <c r="F133" i="13"/>
  <c r="K75" i="13"/>
  <c r="L72" i="13"/>
  <c r="L88" i="13"/>
  <c r="K91" i="13"/>
  <c r="J22" i="13"/>
  <c r="I26" i="13"/>
  <c r="J48" i="13"/>
  <c r="I51" i="13"/>
  <c r="M104" i="13"/>
  <c r="L107" i="13"/>
  <c r="K83" i="13"/>
  <c r="L80" i="13"/>
  <c r="H10" i="13"/>
  <c r="H115" i="13" s="1"/>
  <c r="I6" i="13"/>
  <c r="J70" i="13"/>
  <c r="I74" i="13"/>
  <c r="J14" i="13"/>
  <c r="I18" i="13"/>
  <c r="I106" i="13"/>
  <c r="J102" i="13"/>
  <c r="I66" i="13"/>
  <c r="J62" i="13"/>
  <c r="J56" i="13"/>
  <c r="I59" i="13"/>
  <c r="J38" i="13"/>
  <c r="I42" i="13"/>
  <c r="I40" i="13"/>
  <c r="H43" i="13"/>
  <c r="H120" i="13" s="1"/>
  <c r="H124" i="13" s="1"/>
  <c r="F134" i="13"/>
  <c r="J27" i="13"/>
  <c r="K24" i="13"/>
  <c r="O8" i="13"/>
  <c r="N11" i="13"/>
  <c r="N116" i="13" s="1"/>
  <c r="J54" i="13"/>
  <c r="I58" i="13"/>
  <c r="G133" i="13"/>
  <c r="G125" i="13"/>
  <c r="G134" i="13" s="1"/>
  <c r="L96" i="13"/>
  <c r="K99" i="13"/>
  <c r="O32" i="13"/>
  <c r="N35" i="13"/>
  <c r="J50" i="13"/>
  <c r="K46" i="13"/>
  <c r="K30" i="13"/>
  <c r="J34" i="13"/>
  <c r="L16" i="13"/>
  <c r="K19" i="13"/>
  <c r="I78" i="13"/>
  <c r="H82" i="13"/>
  <c r="K67" i="13"/>
  <c r="L64" i="13"/>
  <c r="K86" i="13"/>
  <c r="J90" i="13"/>
  <c r="H98" i="13"/>
  <c r="H119" i="13" s="1"/>
  <c r="I94" i="13"/>
  <c r="I10" i="13" l="1"/>
  <c r="I115" i="13" s="1"/>
  <c r="J6" i="13"/>
  <c r="K50" i="13"/>
  <c r="L46" i="13"/>
  <c r="K54" i="13"/>
  <c r="J58" i="13"/>
  <c r="L83" i="13"/>
  <c r="M80" i="13"/>
  <c r="K22" i="13"/>
  <c r="J26" i="13"/>
  <c r="P32" i="13"/>
  <c r="O35" i="13"/>
  <c r="K38" i="13"/>
  <c r="J42" i="13"/>
  <c r="M88" i="13"/>
  <c r="L91" i="13"/>
  <c r="K102" i="13"/>
  <c r="J106" i="13"/>
  <c r="I98" i="13"/>
  <c r="I119" i="13" s="1"/>
  <c r="J94" i="13"/>
  <c r="P8" i="13"/>
  <c r="O11" i="13"/>
  <c r="O116" i="13" s="1"/>
  <c r="H128" i="13"/>
  <c r="K14" i="13"/>
  <c r="J18" i="13"/>
  <c r="M72" i="13"/>
  <c r="L75" i="13"/>
  <c r="H123" i="13"/>
  <c r="H132" i="13" s="1"/>
  <c r="H129" i="13"/>
  <c r="H133" i="13" s="1"/>
  <c r="N104" i="13"/>
  <c r="M107" i="13"/>
  <c r="I43" i="13"/>
  <c r="I120" i="13" s="1"/>
  <c r="I124" i="13" s="1"/>
  <c r="J40" i="13"/>
  <c r="L19" i="13"/>
  <c r="M16" i="13"/>
  <c r="L24" i="13"/>
  <c r="K27" i="13"/>
  <c r="K90" i="13"/>
  <c r="L86" i="13"/>
  <c r="L99" i="13"/>
  <c r="M96" i="13"/>
  <c r="K56" i="13"/>
  <c r="J59" i="13"/>
  <c r="J78" i="13"/>
  <c r="I82" i="13"/>
  <c r="L67" i="13"/>
  <c r="M64" i="13"/>
  <c r="K34" i="13"/>
  <c r="L30" i="13"/>
  <c r="J66" i="13"/>
  <c r="K62" i="13"/>
  <c r="K70" i="13"/>
  <c r="J74" i="13"/>
  <c r="J51" i="13"/>
  <c r="K48" i="13"/>
  <c r="M19" i="13" l="1"/>
  <c r="N16" i="13"/>
  <c r="K94" i="13"/>
  <c r="J98" i="13"/>
  <c r="J128" i="13" s="1"/>
  <c r="M99" i="13"/>
  <c r="N96" i="13"/>
  <c r="J43" i="13"/>
  <c r="J120" i="13" s="1"/>
  <c r="J124" i="13" s="1"/>
  <c r="K40" i="13"/>
  <c r="N72" i="13"/>
  <c r="M75" i="13"/>
  <c r="Q32" i="13"/>
  <c r="P35" i="13"/>
  <c r="M46" i="13"/>
  <c r="L50" i="13"/>
  <c r="L102" i="13"/>
  <c r="K106" i="13"/>
  <c r="L48" i="13"/>
  <c r="K51" i="13"/>
  <c r="M67" i="13"/>
  <c r="N64" i="13"/>
  <c r="L90" i="13"/>
  <c r="M86" i="13"/>
  <c r="K18" i="13"/>
  <c r="L14" i="13"/>
  <c r="K26" i="13"/>
  <c r="L22" i="13"/>
  <c r="J10" i="13"/>
  <c r="J115" i="13" s="1"/>
  <c r="K6" i="13"/>
  <c r="M30" i="13"/>
  <c r="L34" i="13"/>
  <c r="N88" i="13"/>
  <c r="M91" i="13"/>
  <c r="N80" i="13"/>
  <c r="M83" i="13"/>
  <c r="I123" i="13"/>
  <c r="L56" i="13"/>
  <c r="K59" i="13"/>
  <c r="O104" i="13"/>
  <c r="N107" i="13"/>
  <c r="L70" i="13"/>
  <c r="K74" i="13"/>
  <c r="K78" i="13"/>
  <c r="J82" i="13"/>
  <c r="J119" i="13" s="1"/>
  <c r="I129" i="13"/>
  <c r="K58" i="13"/>
  <c r="L54" i="13"/>
  <c r="K66" i="13"/>
  <c r="L62" i="13"/>
  <c r="I128" i="13"/>
  <c r="L27" i="13"/>
  <c r="M24" i="13"/>
  <c r="H130" i="13"/>
  <c r="Q8" i="13"/>
  <c r="P11" i="13"/>
  <c r="P116" i="13" s="1"/>
  <c r="K42" i="13"/>
  <c r="L38" i="13"/>
  <c r="H125" i="13"/>
  <c r="H134" i="13" s="1"/>
  <c r="I130" i="13" l="1"/>
  <c r="L59" i="13"/>
  <c r="M56" i="13"/>
  <c r="K10" i="13"/>
  <c r="K115" i="13" s="1"/>
  <c r="L6" i="13"/>
  <c r="O64" i="13"/>
  <c r="N67" i="13"/>
  <c r="O96" i="13"/>
  <c r="N99" i="13"/>
  <c r="I132" i="13"/>
  <c r="M38" i="13"/>
  <c r="L42" i="13"/>
  <c r="L66" i="13"/>
  <c r="M62" i="13"/>
  <c r="K82" i="13"/>
  <c r="K128" i="13" s="1"/>
  <c r="L78" i="13"/>
  <c r="M22" i="13"/>
  <c r="L26" i="13"/>
  <c r="O80" i="13"/>
  <c r="N83" i="13"/>
  <c r="L51" i="13"/>
  <c r="M48" i="13"/>
  <c r="R32" i="13"/>
  <c r="Q35" i="13"/>
  <c r="J123" i="13"/>
  <c r="J132" i="13" s="1"/>
  <c r="M54" i="13"/>
  <c r="L58" i="13"/>
  <c r="M70" i="13"/>
  <c r="L74" i="13"/>
  <c r="M14" i="13"/>
  <c r="L18" i="13"/>
  <c r="L94" i="13"/>
  <c r="K98" i="13"/>
  <c r="K119" i="13" s="1"/>
  <c r="R8" i="13"/>
  <c r="Q11" i="13"/>
  <c r="Q116" i="13" s="1"/>
  <c r="O88" i="13"/>
  <c r="N91" i="13"/>
  <c r="M102" i="13"/>
  <c r="L106" i="13"/>
  <c r="O72" i="13"/>
  <c r="N75" i="13"/>
  <c r="O16" i="13"/>
  <c r="N19" i="13"/>
  <c r="M50" i="13"/>
  <c r="N46" i="13"/>
  <c r="P104" i="13"/>
  <c r="O107" i="13"/>
  <c r="N86" i="13"/>
  <c r="M90" i="13"/>
  <c r="I133" i="13"/>
  <c r="K43" i="13"/>
  <c r="K120" i="13" s="1"/>
  <c r="K124" i="13" s="1"/>
  <c r="L40" i="13"/>
  <c r="M27" i="13"/>
  <c r="N24" i="13"/>
  <c r="M34" i="13"/>
  <c r="N30" i="13"/>
  <c r="I125" i="13"/>
  <c r="I134" i="13" s="1"/>
  <c r="J125" i="13"/>
  <c r="J129" i="13"/>
  <c r="J130" i="13" s="1"/>
  <c r="L82" i="13" l="1"/>
  <c r="M78" i="13"/>
  <c r="L43" i="13"/>
  <c r="L120" i="13" s="1"/>
  <c r="L124" i="13" s="1"/>
  <c r="M40" i="13"/>
  <c r="N62" i="13"/>
  <c r="M66" i="13"/>
  <c r="L128" i="13"/>
  <c r="S8" i="13"/>
  <c r="R11" i="13"/>
  <c r="R116" i="13" s="1"/>
  <c r="N54" i="13"/>
  <c r="M58" i="13"/>
  <c r="O83" i="13"/>
  <c r="P80" i="13"/>
  <c r="L119" i="13"/>
  <c r="K123" i="13"/>
  <c r="K132" i="13" s="1"/>
  <c r="R35" i="13"/>
  <c r="S32" i="13"/>
  <c r="J133" i="13"/>
  <c r="O91" i="13"/>
  <c r="P88" i="13"/>
  <c r="J134" i="13"/>
  <c r="L10" i="13"/>
  <c r="L115" i="13" s="1"/>
  <c r="L123" i="13" s="1"/>
  <c r="M6" i="13"/>
  <c r="O86" i="13"/>
  <c r="N90" i="13"/>
  <c r="P72" i="13"/>
  <c r="O75" i="13"/>
  <c r="M42" i="13"/>
  <c r="N38" i="13"/>
  <c r="N56" i="13"/>
  <c r="M59" i="13"/>
  <c r="M18" i="13"/>
  <c r="N14" i="13"/>
  <c r="K133" i="13"/>
  <c r="M74" i="13"/>
  <c r="N70" i="13"/>
  <c r="O19" i="13"/>
  <c r="P16" i="13"/>
  <c r="K129" i="13"/>
  <c r="K130" i="13" s="1"/>
  <c r="L98" i="13"/>
  <c r="M94" i="13"/>
  <c r="L129" i="13"/>
  <c r="N50" i="13"/>
  <c r="O46" i="13"/>
  <c r="P96" i="13"/>
  <c r="O99" i="13"/>
  <c r="M51" i="13"/>
  <c r="N48" i="13"/>
  <c r="P64" i="13"/>
  <c r="O67" i="13"/>
  <c r="O30" i="13"/>
  <c r="N34" i="13"/>
  <c r="O24" i="13"/>
  <c r="N27" i="13"/>
  <c r="Q104" i="13"/>
  <c r="P107" i="13"/>
  <c r="N102" i="13"/>
  <c r="M106" i="13"/>
  <c r="N22" i="13"/>
  <c r="M26" i="13"/>
  <c r="N6" i="13" l="1"/>
  <c r="M10" i="13"/>
  <c r="M115" i="13" s="1"/>
  <c r="P99" i="13"/>
  <c r="Q96" i="13"/>
  <c r="O38" i="13"/>
  <c r="N42" i="13"/>
  <c r="L130" i="13"/>
  <c r="Q88" i="13"/>
  <c r="P91" i="13"/>
  <c r="N40" i="13"/>
  <c r="M43" i="13"/>
  <c r="M120" i="13" s="1"/>
  <c r="M124" i="13" s="1"/>
  <c r="M129" i="13"/>
  <c r="N74" i="13"/>
  <c r="O70" i="13"/>
  <c r="O27" i="13"/>
  <c r="P24" i="13"/>
  <c r="O56" i="13"/>
  <c r="N59" i="13"/>
  <c r="P30" i="13"/>
  <c r="O34" i="13"/>
  <c r="P83" i="13"/>
  <c r="Q80" i="13"/>
  <c r="O102" i="13"/>
  <c r="N106" i="13"/>
  <c r="Q64" i="13"/>
  <c r="P67" i="13"/>
  <c r="K125" i="13"/>
  <c r="K134" i="13" s="1"/>
  <c r="Q72" i="13"/>
  <c r="P75" i="13"/>
  <c r="M128" i="13"/>
  <c r="N51" i="13"/>
  <c r="O48" i="13"/>
  <c r="N18" i="13"/>
  <c r="O14" i="13"/>
  <c r="O54" i="13"/>
  <c r="N58" i="13"/>
  <c r="M82" i="13"/>
  <c r="N78" i="13"/>
  <c r="Q16" i="13"/>
  <c r="P19" i="13"/>
  <c r="T8" i="13"/>
  <c r="S11" i="13"/>
  <c r="S116" i="13" s="1"/>
  <c r="L132" i="13"/>
  <c r="P46" i="13"/>
  <c r="O50" i="13"/>
  <c r="O22" i="13"/>
  <c r="N26" i="13"/>
  <c r="M119" i="13"/>
  <c r="N66" i="13"/>
  <c r="O62" i="13"/>
  <c r="N94" i="13"/>
  <c r="M98" i="13"/>
  <c r="L125" i="13"/>
  <c r="L133" i="13"/>
  <c r="R104" i="13"/>
  <c r="Q107" i="13"/>
  <c r="P86" i="13"/>
  <c r="O90" i="13"/>
  <c r="T32" i="13"/>
  <c r="S35" i="13"/>
  <c r="Q24" i="13" l="1"/>
  <c r="P27" i="13"/>
  <c r="Q19" i="13"/>
  <c r="R16" i="13"/>
  <c r="P102" i="13"/>
  <c r="O106" i="13"/>
  <c r="N82" i="13"/>
  <c r="O78" i="13"/>
  <c r="P70" i="13"/>
  <c r="O74" i="13"/>
  <c r="Q75" i="13"/>
  <c r="R72" i="13"/>
  <c r="M130" i="13"/>
  <c r="Q99" i="13"/>
  <c r="R96" i="13"/>
  <c r="P48" i="13"/>
  <c r="O51" i="13"/>
  <c r="R107" i="13"/>
  <c r="S104" i="13"/>
  <c r="P22" i="13"/>
  <c r="O26" i="13"/>
  <c r="Q83" i="13"/>
  <c r="R80" i="13"/>
  <c r="O42" i="13"/>
  <c r="P38" i="13"/>
  <c r="T35" i="13"/>
  <c r="U32" i="13"/>
  <c r="O58" i="13"/>
  <c r="P54" i="13"/>
  <c r="Q30" i="13"/>
  <c r="P34" i="13"/>
  <c r="M133" i="13"/>
  <c r="O66" i="13"/>
  <c r="P62" i="13"/>
  <c r="O40" i="13"/>
  <c r="N43" i="13"/>
  <c r="N120" i="13" s="1"/>
  <c r="N124" i="13" s="1"/>
  <c r="M123" i="13"/>
  <c r="M132" i="13" s="1"/>
  <c r="Q91" i="13"/>
  <c r="R88" i="13"/>
  <c r="L134" i="13"/>
  <c r="P50" i="13"/>
  <c r="Q46" i="13"/>
  <c r="O94" i="13"/>
  <c r="N98" i="13"/>
  <c r="N119" i="13" s="1"/>
  <c r="O18" i="13"/>
  <c r="P14" i="13"/>
  <c r="Q86" i="13"/>
  <c r="P90" i="13"/>
  <c r="T11" i="13"/>
  <c r="T116" i="13" s="1"/>
  <c r="U8" i="13"/>
  <c r="R64" i="13"/>
  <c r="Q67" i="13"/>
  <c r="P56" i="13"/>
  <c r="O59" i="13"/>
  <c r="O6" i="13"/>
  <c r="N10" i="13"/>
  <c r="N115" i="13" s="1"/>
  <c r="R67" i="13" l="1"/>
  <c r="S64" i="13"/>
  <c r="M125" i="13"/>
  <c r="M134" i="13" s="1"/>
  <c r="Q48" i="13"/>
  <c r="P51" i="13"/>
  <c r="O82" i="13"/>
  <c r="P78" i="13"/>
  <c r="R30" i="13"/>
  <c r="Q34" i="13"/>
  <c r="P66" i="13"/>
  <c r="Q62" i="13"/>
  <c r="P58" i="13"/>
  <c r="Q54" i="13"/>
  <c r="P26" i="13"/>
  <c r="Q22" i="13"/>
  <c r="R75" i="13"/>
  <c r="S72" i="13"/>
  <c r="R19" i="13"/>
  <c r="S16" i="13"/>
  <c r="N123" i="13"/>
  <c r="P6" i="13"/>
  <c r="O10" i="13"/>
  <c r="O115" i="13" s="1"/>
  <c r="N128" i="13"/>
  <c r="U35" i="13"/>
  <c r="V32" i="13"/>
  <c r="S107" i="13"/>
  <c r="T104" i="13"/>
  <c r="U11" i="13"/>
  <c r="U116" i="13" s="1"/>
  <c r="V8" i="13"/>
  <c r="R83" i="13"/>
  <c r="S80" i="13"/>
  <c r="O43" i="13"/>
  <c r="O120" i="13" s="1"/>
  <c r="O124" i="13" s="1"/>
  <c r="P40" i="13"/>
  <c r="O129" i="13"/>
  <c r="Q56" i="13"/>
  <c r="P59" i="13"/>
  <c r="P18" i="13"/>
  <c r="Q14" i="13"/>
  <c r="R91" i="13"/>
  <c r="S88" i="13"/>
  <c r="S96" i="13"/>
  <c r="R99" i="13"/>
  <c r="P94" i="13"/>
  <c r="O98" i="13"/>
  <c r="O128" i="13" s="1"/>
  <c r="Q50" i="13"/>
  <c r="R46" i="13"/>
  <c r="Q102" i="13"/>
  <c r="P106" i="13"/>
  <c r="R86" i="13"/>
  <c r="Q90" i="13"/>
  <c r="N129" i="13"/>
  <c r="N130" i="13" s="1"/>
  <c r="P42" i="13"/>
  <c r="Q38" i="13"/>
  <c r="P74" i="13"/>
  <c r="Q70" i="13"/>
  <c r="Q27" i="13"/>
  <c r="R24" i="13"/>
  <c r="P98" i="13" l="1"/>
  <c r="Q94" i="13"/>
  <c r="R56" i="13"/>
  <c r="Q59" i="13"/>
  <c r="U104" i="13"/>
  <c r="T107" i="13"/>
  <c r="Q58" i="13"/>
  <c r="R54" i="13"/>
  <c r="Q78" i="13"/>
  <c r="P82" i="13"/>
  <c r="O130" i="13"/>
  <c r="O133" i="13"/>
  <c r="Q74" i="13"/>
  <c r="R70" i="13"/>
  <c r="O119" i="13"/>
  <c r="O123" i="13" s="1"/>
  <c r="T96" i="13"/>
  <c r="S99" i="13"/>
  <c r="T88" i="13"/>
  <c r="S91" i="13"/>
  <c r="R22" i="13"/>
  <c r="Q26" i="13"/>
  <c r="S30" i="13"/>
  <c r="R34" i="13"/>
  <c r="S86" i="13"/>
  <c r="R90" i="13"/>
  <c r="W32" i="13"/>
  <c r="V35" i="13"/>
  <c r="S75" i="13"/>
  <c r="T72" i="13"/>
  <c r="R102" i="13"/>
  <c r="Q106" i="13"/>
  <c r="T80" i="13"/>
  <c r="S83" i="13"/>
  <c r="R50" i="13"/>
  <c r="S46" i="13"/>
  <c r="Q18" i="13"/>
  <c r="R14" i="13"/>
  <c r="R38" i="13"/>
  <c r="Q42" i="13"/>
  <c r="W7" i="13"/>
  <c r="BC7" i="13" s="1"/>
  <c r="V11" i="13"/>
  <c r="V116" i="13" s="1"/>
  <c r="P10" i="13"/>
  <c r="P115" i="13" s="1"/>
  <c r="P123" i="13" s="1"/>
  <c r="Q6" i="13"/>
  <c r="N133" i="13"/>
  <c r="S67" i="13"/>
  <c r="T64" i="13"/>
  <c r="T16" i="13"/>
  <c r="S19" i="13"/>
  <c r="R27" i="13"/>
  <c r="S24" i="13"/>
  <c r="Q40" i="13"/>
  <c r="P43" i="13"/>
  <c r="P120" i="13" s="1"/>
  <c r="P124" i="13" s="1"/>
  <c r="Q66" i="13"/>
  <c r="R62" i="13"/>
  <c r="Q51" i="13"/>
  <c r="R48" i="13"/>
  <c r="P119" i="13"/>
  <c r="N132" i="13"/>
  <c r="N125" i="13"/>
  <c r="N134" i="13" s="1"/>
  <c r="O132" i="13" l="1"/>
  <c r="O125" i="13"/>
  <c r="O134" i="13" s="1"/>
  <c r="S14" i="13"/>
  <c r="R18" i="13"/>
  <c r="T75" i="13"/>
  <c r="U72" i="13"/>
  <c r="T30" i="13"/>
  <c r="S34" i="13"/>
  <c r="S54" i="13"/>
  <c r="R58" i="13"/>
  <c r="U107" i="13"/>
  <c r="V104" i="13"/>
  <c r="P125" i="13"/>
  <c r="P133" i="13"/>
  <c r="Q43" i="13"/>
  <c r="Q120" i="13" s="1"/>
  <c r="Q124" i="13" s="1"/>
  <c r="R40" i="13"/>
  <c r="S22" i="13"/>
  <c r="R26" i="13"/>
  <c r="P129" i="13"/>
  <c r="P130" i="13" s="1"/>
  <c r="Q10" i="13"/>
  <c r="Q115" i="13" s="1"/>
  <c r="R6" i="13"/>
  <c r="U80" i="13"/>
  <c r="T83" i="13"/>
  <c r="S90" i="13"/>
  <c r="T86" i="13"/>
  <c r="U88" i="13"/>
  <c r="T91" i="13"/>
  <c r="S56" i="13"/>
  <c r="R59" i="13"/>
  <c r="S70" i="13"/>
  <c r="R74" i="13"/>
  <c r="X32" i="13"/>
  <c r="W35" i="13"/>
  <c r="U16" i="13"/>
  <c r="T19" i="13"/>
  <c r="P128" i="13"/>
  <c r="P132" i="13" s="1"/>
  <c r="Q98" i="13"/>
  <c r="Q128" i="13" s="1"/>
  <c r="R94" i="13"/>
  <c r="T46" i="13"/>
  <c r="S50" i="13"/>
  <c r="T24" i="13"/>
  <c r="S27" i="13"/>
  <c r="R51" i="13"/>
  <c r="S48" i="13"/>
  <c r="S62" i="13"/>
  <c r="R66" i="13"/>
  <c r="T67" i="13"/>
  <c r="U64" i="13"/>
  <c r="S38" i="13"/>
  <c r="R42" i="13"/>
  <c r="S102" i="13"/>
  <c r="R106" i="13"/>
  <c r="T99" i="13"/>
  <c r="U96" i="13"/>
  <c r="R78" i="13"/>
  <c r="Q82" i="13"/>
  <c r="Q119" i="13" s="1"/>
  <c r="S106" i="13" l="1"/>
  <c r="T102" i="13"/>
  <c r="R10" i="13"/>
  <c r="R115" i="13" s="1"/>
  <c r="S6" i="13"/>
  <c r="Q125" i="13"/>
  <c r="Q134" i="13" s="1"/>
  <c r="Q133" i="13"/>
  <c r="Q123" i="13"/>
  <c r="Q132" i="13" s="1"/>
  <c r="U30" i="13"/>
  <c r="T34" i="13"/>
  <c r="S42" i="13"/>
  <c r="T38" i="13"/>
  <c r="T27" i="13"/>
  <c r="U24" i="13"/>
  <c r="V16" i="13"/>
  <c r="U19" i="13"/>
  <c r="Q129" i="13"/>
  <c r="Q130" i="13" s="1"/>
  <c r="P134" i="13"/>
  <c r="U75" i="13"/>
  <c r="V71" i="13"/>
  <c r="BC71" i="13" s="1"/>
  <c r="S59" i="13"/>
  <c r="T56" i="13"/>
  <c r="V63" i="13"/>
  <c r="BC63" i="13" s="1"/>
  <c r="U67" i="13"/>
  <c r="S78" i="13"/>
  <c r="R82" i="13"/>
  <c r="V88" i="13"/>
  <c r="U91" i="13"/>
  <c r="T90" i="13"/>
  <c r="U86" i="13"/>
  <c r="U99" i="13"/>
  <c r="V96" i="13"/>
  <c r="S94" i="13"/>
  <c r="R98" i="13"/>
  <c r="S18" i="13"/>
  <c r="T14" i="13"/>
  <c r="R119" i="13"/>
  <c r="Y32" i="13"/>
  <c r="X35" i="13"/>
  <c r="T62" i="13"/>
  <c r="S66" i="13"/>
  <c r="S26" i="13"/>
  <c r="T22" i="13"/>
  <c r="R128" i="13"/>
  <c r="V107" i="13"/>
  <c r="W104" i="13"/>
  <c r="U46" i="13"/>
  <c r="T50" i="13"/>
  <c r="T48" i="13"/>
  <c r="S51" i="13"/>
  <c r="T70" i="13"/>
  <c r="S74" i="13"/>
  <c r="V80" i="13"/>
  <c r="U83" i="13"/>
  <c r="R43" i="13"/>
  <c r="R120" i="13" s="1"/>
  <c r="R124" i="13" s="1"/>
  <c r="S40" i="13"/>
  <c r="S58" i="13"/>
  <c r="T54" i="13"/>
  <c r="V46" i="13" l="1"/>
  <c r="U50" i="13"/>
  <c r="Z32" i="13"/>
  <c r="Y35" i="13"/>
  <c r="U27" i="13"/>
  <c r="V24" i="13"/>
  <c r="T40" i="13"/>
  <c r="S43" i="13"/>
  <c r="S120" i="13" s="1"/>
  <c r="S124" i="13" s="1"/>
  <c r="U62" i="13"/>
  <c r="T66" i="13"/>
  <c r="V99" i="13"/>
  <c r="W96" i="13"/>
  <c r="U38" i="13"/>
  <c r="T42" i="13"/>
  <c r="R123" i="13"/>
  <c r="R132" i="13" s="1"/>
  <c r="S10" i="13"/>
  <c r="S115" i="13" s="1"/>
  <c r="T6" i="13"/>
  <c r="U70" i="13"/>
  <c r="T74" i="13"/>
  <c r="W88" i="13"/>
  <c r="V91" i="13"/>
  <c r="S119" i="13"/>
  <c r="R129" i="13"/>
  <c r="R130" i="13" s="1"/>
  <c r="U90" i="13"/>
  <c r="V86" i="13"/>
  <c r="W80" i="13"/>
  <c r="V83" i="13"/>
  <c r="S129" i="13"/>
  <c r="S130" i="13" s="1"/>
  <c r="U14" i="13"/>
  <c r="T18" i="13"/>
  <c r="T26" i="13"/>
  <c r="U22" i="13"/>
  <c r="U54" i="13"/>
  <c r="T58" i="13"/>
  <c r="U102" i="13"/>
  <c r="T106" i="13"/>
  <c r="W16" i="13"/>
  <c r="V19" i="13"/>
  <c r="X104" i="13"/>
  <c r="W107" i="13"/>
  <c r="T59" i="13"/>
  <c r="U56" i="13"/>
  <c r="S128" i="13"/>
  <c r="T51" i="13"/>
  <c r="U48" i="13"/>
  <c r="T94" i="13"/>
  <c r="S98" i="13"/>
  <c r="S82" i="13"/>
  <c r="T78" i="13"/>
  <c r="V30" i="13"/>
  <c r="U34" i="13"/>
  <c r="W19" i="13" l="1"/>
  <c r="X16" i="13"/>
  <c r="W24" i="13"/>
  <c r="V27" i="13"/>
  <c r="T98" i="13"/>
  <c r="T119" i="13" s="1"/>
  <c r="U94" i="13"/>
  <c r="R125" i="13"/>
  <c r="R134" i="13" s="1"/>
  <c r="S123" i="13"/>
  <c r="S132" i="13" s="1"/>
  <c r="S133" i="13"/>
  <c r="V102" i="13"/>
  <c r="U106" i="13"/>
  <c r="U42" i="13"/>
  <c r="V38" i="13"/>
  <c r="V34" i="13"/>
  <c r="W30" i="13"/>
  <c r="V55" i="13"/>
  <c r="BC55" i="13" s="1"/>
  <c r="U59" i="13"/>
  <c r="W83" i="13"/>
  <c r="X80" i="13"/>
  <c r="W91" i="13"/>
  <c r="X88" i="13"/>
  <c r="X96" i="13"/>
  <c r="W99" i="13"/>
  <c r="U51" i="13"/>
  <c r="V48" i="13"/>
  <c r="U18" i="13"/>
  <c r="V14" i="13"/>
  <c r="T82" i="13"/>
  <c r="U78" i="13"/>
  <c r="T43" i="13"/>
  <c r="T120" i="13" s="1"/>
  <c r="T124" i="13" s="1"/>
  <c r="U40" i="13"/>
  <c r="T129" i="13"/>
  <c r="V54" i="13"/>
  <c r="U58" i="13"/>
  <c r="V90" i="13"/>
  <c r="W86" i="13"/>
  <c r="Z35" i="13"/>
  <c r="AA32" i="13"/>
  <c r="V22" i="13"/>
  <c r="U26" i="13"/>
  <c r="U74" i="13"/>
  <c r="V70" i="13"/>
  <c r="Y104" i="13"/>
  <c r="X107" i="13"/>
  <c r="R133" i="13"/>
  <c r="U6" i="13"/>
  <c r="T10" i="13"/>
  <c r="T115" i="13" s="1"/>
  <c r="V62" i="13"/>
  <c r="U66" i="13"/>
  <c r="V50" i="13"/>
  <c r="W46" i="13"/>
  <c r="Z104" i="13" l="1"/>
  <c r="Y107" i="13"/>
  <c r="V42" i="13"/>
  <c r="W38" i="13"/>
  <c r="V18" i="13"/>
  <c r="W14" i="13"/>
  <c r="V51" i="13"/>
  <c r="W48" i="13"/>
  <c r="U82" i="13"/>
  <c r="V78" i="13"/>
  <c r="Y88" i="13"/>
  <c r="X91" i="13"/>
  <c r="X46" i="13"/>
  <c r="W50" i="13"/>
  <c r="W54" i="13"/>
  <c r="V58" i="13"/>
  <c r="T128" i="13"/>
  <c r="T130" i="13" s="1"/>
  <c r="V106" i="13"/>
  <c r="W102" i="13"/>
  <c r="X86" i="13"/>
  <c r="W90" i="13"/>
  <c r="U98" i="13"/>
  <c r="U119" i="13" s="1"/>
  <c r="V94" i="13"/>
  <c r="W27" i="13"/>
  <c r="X24" i="13"/>
  <c r="V6" i="13"/>
  <c r="U10" i="13"/>
  <c r="U115" i="13" s="1"/>
  <c r="AB32" i="13"/>
  <c r="AA35" i="13"/>
  <c r="U43" i="13"/>
  <c r="U120" i="13" s="1"/>
  <c r="U124" i="13" s="1"/>
  <c r="V40" i="13"/>
  <c r="Y16" i="13"/>
  <c r="X19" i="13"/>
  <c r="V74" i="13"/>
  <c r="W70" i="13"/>
  <c r="X83" i="13"/>
  <c r="Y80" i="13"/>
  <c r="V66" i="13"/>
  <c r="W62" i="13"/>
  <c r="T123" i="13"/>
  <c r="T132" i="13" s="1"/>
  <c r="W22" i="13"/>
  <c r="V26" i="13"/>
  <c r="U129" i="13"/>
  <c r="T125" i="13"/>
  <c r="T133" i="13"/>
  <c r="X99" i="13"/>
  <c r="Y96" i="13"/>
  <c r="X30" i="13"/>
  <c r="W34" i="13"/>
  <c r="S125" i="13"/>
  <c r="S134" i="13" s="1"/>
  <c r="U128" i="13" l="1"/>
  <c r="U130" i="13" s="1"/>
  <c r="X14" i="13"/>
  <c r="W18" i="13"/>
  <c r="Y19" i="13"/>
  <c r="Z16" i="13"/>
  <c r="X27" i="13"/>
  <c r="Y24" i="13"/>
  <c r="Z88" i="13"/>
  <c r="Y91" i="13"/>
  <c r="X38" i="13"/>
  <c r="W42" i="13"/>
  <c r="T134" i="13"/>
  <c r="X70" i="13"/>
  <c r="W74" i="13"/>
  <c r="Y86" i="13"/>
  <c r="X90" i="13"/>
  <c r="W106" i="13"/>
  <c r="X102" i="13"/>
  <c r="W66" i="13"/>
  <c r="X62" i="13"/>
  <c r="V82" i="13"/>
  <c r="W78" i="13"/>
  <c r="U123" i="13"/>
  <c r="X22" i="13"/>
  <c r="W26" i="13"/>
  <c r="W40" i="13"/>
  <c r="V43" i="13"/>
  <c r="AB35" i="13"/>
  <c r="AC32" i="13"/>
  <c r="X50" i="13"/>
  <c r="Y46" i="13"/>
  <c r="W6" i="13"/>
  <c r="V10" i="13"/>
  <c r="V115" i="13" s="1"/>
  <c r="X34" i="13"/>
  <c r="Y30" i="13"/>
  <c r="Z96" i="13"/>
  <c r="Y99" i="13"/>
  <c r="Y83" i="13"/>
  <c r="Z80" i="13"/>
  <c r="U125" i="13"/>
  <c r="U133" i="13"/>
  <c r="W94" i="13"/>
  <c r="V98" i="13"/>
  <c r="V128" i="13" s="1"/>
  <c r="W58" i="13"/>
  <c r="X54" i="13"/>
  <c r="W51" i="13"/>
  <c r="X48" i="13"/>
  <c r="AA104" i="13"/>
  <c r="Z107" i="13"/>
  <c r="X78" i="13" l="1"/>
  <c r="W82" i="13"/>
  <c r="AC35" i="13"/>
  <c r="AD32" i="13"/>
  <c r="V119" i="13"/>
  <c r="V123" i="13" s="1"/>
  <c r="V132" i="13" s="1"/>
  <c r="Z86" i="13"/>
  <c r="Y90" i="13"/>
  <c r="Y27" i="13"/>
  <c r="Z24" i="13"/>
  <c r="AA96" i="13"/>
  <c r="Z99" i="13"/>
  <c r="Z30" i="13"/>
  <c r="Y34" i="13"/>
  <c r="Z19" i="13"/>
  <c r="AA16" i="13"/>
  <c r="W43" i="13"/>
  <c r="X40" i="13"/>
  <c r="AB104" i="13"/>
  <c r="AA107" i="13"/>
  <c r="X6" i="13"/>
  <c r="W10" i="13"/>
  <c r="W115" i="13" s="1"/>
  <c r="Y102" i="13"/>
  <c r="X106" i="13"/>
  <c r="Y38" i="13"/>
  <c r="X42" i="13"/>
  <c r="Y14" i="13"/>
  <c r="X18" i="13"/>
  <c r="V120" i="13"/>
  <c r="V124" i="13" s="1"/>
  <c r="V129" i="13"/>
  <c r="V130" i="13" s="1"/>
  <c r="Y50" i="13"/>
  <c r="Z46" i="13"/>
  <c r="X94" i="13"/>
  <c r="W98" i="13"/>
  <c r="W119" i="13" s="1"/>
  <c r="Y70" i="13"/>
  <c r="X74" i="13"/>
  <c r="X66" i="13"/>
  <c r="Y62" i="13"/>
  <c r="U134" i="13"/>
  <c r="Y48" i="13"/>
  <c r="X51" i="13"/>
  <c r="Z83" i="13"/>
  <c r="AA80" i="13"/>
  <c r="X26" i="13"/>
  <c r="Y22" i="13"/>
  <c r="Y54" i="13"/>
  <c r="X58" i="13"/>
  <c r="U132" i="13"/>
  <c r="AA88" i="13"/>
  <c r="Z91" i="13"/>
  <c r="Z22" i="13" l="1"/>
  <c r="Y26" i="13"/>
  <c r="V125" i="13"/>
  <c r="V134" i="13" s="1"/>
  <c r="V133" i="13"/>
  <c r="X10" i="13"/>
  <c r="X115" i="13" s="1"/>
  <c r="Y6" i="13"/>
  <c r="AA86" i="13"/>
  <c r="Z90" i="13"/>
  <c r="Z70" i="13"/>
  <c r="Y74" i="13"/>
  <c r="AA30" i="13"/>
  <c r="Z34" i="13"/>
  <c r="AB88" i="13"/>
  <c r="AA91" i="13"/>
  <c r="X98" i="13"/>
  <c r="Y94" i="13"/>
  <c r="Z38" i="13"/>
  <c r="Y42" i="13"/>
  <c r="Y40" i="13"/>
  <c r="X43" i="13"/>
  <c r="AB96" i="13"/>
  <c r="AA99" i="13"/>
  <c r="Z14" i="13"/>
  <c r="Y18" i="13"/>
  <c r="Z48" i="13"/>
  <c r="Y51" i="13"/>
  <c r="Z50" i="13"/>
  <c r="AA46" i="13"/>
  <c r="W120" i="13"/>
  <c r="W124" i="13" s="1"/>
  <c r="W129" i="13"/>
  <c r="W130" i="13" s="1"/>
  <c r="AA24" i="13"/>
  <c r="Z27" i="13"/>
  <c r="W128" i="13"/>
  <c r="AE32" i="13"/>
  <c r="AD35" i="13"/>
  <c r="X128" i="13"/>
  <c r="Z102" i="13"/>
  <c r="Y106" i="13"/>
  <c r="AA83" i="13"/>
  <c r="AB80" i="13"/>
  <c r="AC104" i="13"/>
  <c r="AB107" i="13"/>
  <c r="Z54" i="13"/>
  <c r="Y58" i="13"/>
  <c r="Y66" i="13"/>
  <c r="Z62" i="13"/>
  <c r="W123" i="13"/>
  <c r="AA19" i="13"/>
  <c r="AB16" i="13"/>
  <c r="Y78" i="13"/>
  <c r="X82" i="13"/>
  <c r="X119" i="13" s="1"/>
  <c r="Z66" i="13" l="1"/>
  <c r="AA62" i="13"/>
  <c r="AA14" i="13"/>
  <c r="Z18" i="13"/>
  <c r="W133" i="13"/>
  <c r="W125" i="13"/>
  <c r="W134" i="13" s="1"/>
  <c r="AA90" i="13"/>
  <c r="AB86" i="13"/>
  <c r="AB99" i="13"/>
  <c r="AC96" i="13"/>
  <c r="X123" i="13"/>
  <c r="X132" i="13" s="1"/>
  <c r="Z78" i="13"/>
  <c r="Y82" i="13"/>
  <c r="AF32" i="13"/>
  <c r="AE35" i="13"/>
  <c r="Y43" i="13"/>
  <c r="Z40" i="13"/>
  <c r="Y10" i="13"/>
  <c r="Y115" i="13" s="1"/>
  <c r="Z6" i="13"/>
  <c r="Z51" i="13"/>
  <c r="AA48" i="13"/>
  <c r="Y119" i="13"/>
  <c r="AB30" i="13"/>
  <c r="AA34" i="13"/>
  <c r="AA50" i="13"/>
  <c r="AB46" i="13"/>
  <c r="AA38" i="13"/>
  <c r="Z42" i="13"/>
  <c r="AA102" i="13"/>
  <c r="Z106" i="13"/>
  <c r="AC88" i="13"/>
  <c r="AB91" i="13"/>
  <c r="AA54" i="13"/>
  <c r="Z58" i="13"/>
  <c r="X120" i="13"/>
  <c r="X124" i="13" s="1"/>
  <c r="X129" i="13"/>
  <c r="X130" i="13" s="1"/>
  <c r="AB19" i="13"/>
  <c r="AC16" i="13"/>
  <c r="AD104" i="13"/>
  <c r="AC107" i="13"/>
  <c r="AB83" i="13"/>
  <c r="AC80" i="13"/>
  <c r="W132" i="13"/>
  <c r="AB24" i="13"/>
  <c r="AA27" i="13"/>
  <c r="Y98" i="13"/>
  <c r="Y128" i="13" s="1"/>
  <c r="Z94" i="13"/>
  <c r="AA70" i="13"/>
  <c r="Z74" i="13"/>
  <c r="AA22" i="13"/>
  <c r="Z26" i="13"/>
  <c r="AG32" i="13" l="1"/>
  <c r="AF35" i="13"/>
  <c r="AB102" i="13"/>
  <c r="AA106" i="13"/>
  <c r="AC19" i="13"/>
  <c r="AD16" i="13"/>
  <c r="AC30" i="13"/>
  <c r="AB34" i="13"/>
  <c r="AB27" i="13"/>
  <c r="AC24" i="13"/>
  <c r="AD80" i="13"/>
  <c r="AC83" i="13"/>
  <c r="Z10" i="13"/>
  <c r="Z115" i="13" s="1"/>
  <c r="AA6" i="13"/>
  <c r="AA18" i="13"/>
  <c r="AB14" i="13"/>
  <c r="Y123" i="13"/>
  <c r="Y132" i="13" s="1"/>
  <c r="AC99" i="13"/>
  <c r="AD96" i="13"/>
  <c r="AA66" i="13"/>
  <c r="AB62" i="13"/>
  <c r="AB48" i="13"/>
  <c r="AA51" i="13"/>
  <c r="AA78" i="13"/>
  <c r="Z82" i="13"/>
  <c r="AA26" i="13"/>
  <c r="AB22" i="13"/>
  <c r="AA42" i="13"/>
  <c r="AB38" i="13"/>
  <c r="AA40" i="13"/>
  <c r="Z43" i="13"/>
  <c r="X125" i="13"/>
  <c r="X134" i="13" s="1"/>
  <c r="X133" i="13"/>
  <c r="AA58" i="13"/>
  <c r="AB54" i="13"/>
  <c r="AC46" i="13"/>
  <c r="AB50" i="13"/>
  <c r="AB70" i="13"/>
  <c r="AA74" i="13"/>
  <c r="Z98" i="13"/>
  <c r="Z119" i="13" s="1"/>
  <c r="AA94" i="13"/>
  <c r="AE104" i="13"/>
  <c r="AD107" i="13"/>
  <c r="AD88" i="13"/>
  <c r="AC91" i="13"/>
  <c r="Y120" i="13"/>
  <c r="Y124" i="13" s="1"/>
  <c r="Y129" i="13"/>
  <c r="Y130" i="13" s="1"/>
  <c r="AB90" i="13"/>
  <c r="AC86" i="13"/>
  <c r="AE88" i="13" l="1"/>
  <c r="AD91" i="13"/>
  <c r="AD30" i="13"/>
  <c r="AC34" i="13"/>
  <c r="Z120" i="13"/>
  <c r="Z124" i="13" s="1"/>
  <c r="Z129" i="13"/>
  <c r="AB51" i="13"/>
  <c r="AC48" i="13"/>
  <c r="AC38" i="13"/>
  <c r="AB42" i="13"/>
  <c r="AF104" i="13"/>
  <c r="AE107" i="13"/>
  <c r="Z123" i="13"/>
  <c r="Z128" i="13"/>
  <c r="AB26" i="13"/>
  <c r="AC22" i="13"/>
  <c r="AE96" i="13"/>
  <c r="AD99" i="13"/>
  <c r="AE80" i="13"/>
  <c r="AD83" i="13"/>
  <c r="AA43" i="13"/>
  <c r="AB40" i="13"/>
  <c r="AE16" i="13"/>
  <c r="AD19" i="13"/>
  <c r="AD86" i="13"/>
  <c r="AC90" i="13"/>
  <c r="AB94" i="13"/>
  <c r="AA98" i="13"/>
  <c r="AA128" i="13" s="1"/>
  <c r="AC102" i="13"/>
  <c r="AB106" i="13"/>
  <c r="AC50" i="13"/>
  <c r="AD46" i="13"/>
  <c r="AC54" i="13"/>
  <c r="AB58" i="13"/>
  <c r="AC27" i="13"/>
  <c r="AD24" i="13"/>
  <c r="AA10" i="13"/>
  <c r="AA115" i="13" s="1"/>
  <c r="AB6" i="13"/>
  <c r="AB66" i="13"/>
  <c r="AC62" i="13"/>
  <c r="Y125" i="13"/>
  <c r="Y134" i="13" s="1"/>
  <c r="Y133" i="13"/>
  <c r="AC70" i="13"/>
  <c r="AB74" i="13"/>
  <c r="AA82" i="13"/>
  <c r="AB78" i="13"/>
  <c r="AC14" i="13"/>
  <c r="AB18" i="13"/>
  <c r="AH32" i="13"/>
  <c r="AG35" i="13"/>
  <c r="Z132" i="13" l="1"/>
  <c r="AC74" i="13"/>
  <c r="AD70" i="13"/>
  <c r="Z125" i="13"/>
  <c r="Z134" i="13" s="1"/>
  <c r="Z133" i="13"/>
  <c r="AA123" i="13"/>
  <c r="AA132" i="13" s="1"/>
  <c r="AB43" i="13"/>
  <c r="AC40" i="13"/>
  <c r="Z130" i="13"/>
  <c r="AE83" i="13"/>
  <c r="AF80" i="13"/>
  <c r="AD54" i="13"/>
  <c r="AC58" i="13"/>
  <c r="AD62" i="13"/>
  <c r="AC66" i="13"/>
  <c r="AD90" i="13"/>
  <c r="AE86" i="13"/>
  <c r="AD102" i="13"/>
  <c r="AC106" i="13"/>
  <c r="AC51" i="13"/>
  <c r="AD48" i="13"/>
  <c r="AE24" i="13"/>
  <c r="AD27" i="13"/>
  <c r="AA120" i="13"/>
  <c r="AA124" i="13" s="1"/>
  <c r="AA129" i="13"/>
  <c r="AA130" i="13" s="1"/>
  <c r="AA119" i="13"/>
  <c r="AB98" i="13"/>
  <c r="AB119" i="13" s="1"/>
  <c r="AC94" i="13"/>
  <c r="AH35" i="13"/>
  <c r="AI32" i="13"/>
  <c r="AD50" i="13"/>
  <c r="AE46" i="13"/>
  <c r="AF96" i="13"/>
  <c r="AE99" i="13"/>
  <c r="AG104" i="13"/>
  <c r="AF107" i="13"/>
  <c r="AD34" i="13"/>
  <c r="AE30" i="13"/>
  <c r="AC18" i="13"/>
  <c r="AD14" i="13"/>
  <c r="AC26" i="13"/>
  <c r="AD22" i="13"/>
  <c r="AB82" i="13"/>
  <c r="AC78" i="13"/>
  <c r="AC6" i="13"/>
  <c r="AB10" i="13"/>
  <c r="AB115" i="13" s="1"/>
  <c r="AE19" i="13"/>
  <c r="AF16" i="13"/>
  <c r="AC42" i="13"/>
  <c r="AD38" i="13"/>
  <c r="AE91" i="13"/>
  <c r="AF88" i="13"/>
  <c r="AD66" i="13" l="1"/>
  <c r="AE62" i="13"/>
  <c r="AH104" i="13"/>
  <c r="AG107" i="13"/>
  <c r="AE54" i="13"/>
  <c r="AD58" i="13"/>
  <c r="AD106" i="13"/>
  <c r="AE102" i="13"/>
  <c r="AF83" i="13"/>
  <c r="AG80" i="13"/>
  <c r="AB128" i="13"/>
  <c r="AE27" i="13"/>
  <c r="AF24" i="13"/>
  <c r="AF91" i="13"/>
  <c r="AG88" i="13"/>
  <c r="AD18" i="13"/>
  <c r="AE14" i="13"/>
  <c r="AD74" i="13"/>
  <c r="AE70" i="13"/>
  <c r="AD6" i="13"/>
  <c r="AC10" i="13"/>
  <c r="AC115" i="13" s="1"/>
  <c r="AB120" i="13"/>
  <c r="AB124" i="13" s="1"/>
  <c r="AB129" i="13"/>
  <c r="AB130" i="13" s="1"/>
  <c r="AC82" i="13"/>
  <c r="AD78" i="13"/>
  <c r="AD51" i="13"/>
  <c r="AE48" i="13"/>
  <c r="AD42" i="13"/>
  <c r="AE38" i="13"/>
  <c r="AC119" i="13"/>
  <c r="AF99" i="13"/>
  <c r="AG96" i="13"/>
  <c r="AG16" i="13"/>
  <c r="AF19" i="13"/>
  <c r="AF46" i="13"/>
  <c r="AE50" i="13"/>
  <c r="AA125" i="13"/>
  <c r="AA134" i="13" s="1"/>
  <c r="AA133" i="13"/>
  <c r="AF86" i="13"/>
  <c r="AE90" i="13"/>
  <c r="AJ32" i="13"/>
  <c r="AI35" i="13"/>
  <c r="AD94" i="13"/>
  <c r="AC98" i="13"/>
  <c r="AC128" i="13" s="1"/>
  <c r="AD26" i="13"/>
  <c r="AE22" i="13"/>
  <c r="AB123" i="13"/>
  <c r="AF30" i="13"/>
  <c r="AE34" i="13"/>
  <c r="AD40" i="13"/>
  <c r="AC43" i="13"/>
  <c r="AE42" i="13" l="1"/>
  <c r="AF38" i="13"/>
  <c r="AE58" i="13"/>
  <c r="AF54" i="13"/>
  <c r="AF50" i="13"/>
  <c r="AG46" i="13"/>
  <c r="AH88" i="13"/>
  <c r="AG91" i="13"/>
  <c r="AC123" i="13"/>
  <c r="AC132" i="13" s="1"/>
  <c r="AJ35" i="13"/>
  <c r="AK32" i="13"/>
  <c r="AG83" i="13"/>
  <c r="AH80" i="13"/>
  <c r="AH107" i="13"/>
  <c r="AI104" i="13"/>
  <c r="AC120" i="13"/>
  <c r="AC124" i="13" s="1"/>
  <c r="AC129" i="13"/>
  <c r="AC130" i="13" s="1"/>
  <c r="AD82" i="13"/>
  <c r="AE78" i="13"/>
  <c r="AE18" i="13"/>
  <c r="AF14" i="13"/>
  <c r="AE66" i="13"/>
  <c r="AF62" i="13"/>
  <c r="AF22" i="13"/>
  <c r="AE26" i="13"/>
  <c r="AB125" i="13"/>
  <c r="AB134" i="13" s="1"/>
  <c r="AB133" i="13"/>
  <c r="AD119" i="13"/>
  <c r="AF27" i="13"/>
  <c r="AG24" i="13"/>
  <c r="AE94" i="13"/>
  <c r="AD98" i="13"/>
  <c r="AE6" i="13"/>
  <c r="AD10" i="13"/>
  <c r="AD115" i="13" s="1"/>
  <c r="AE40" i="13"/>
  <c r="AD43" i="13"/>
  <c r="AF48" i="13"/>
  <c r="AE51" i="13"/>
  <c r="AE74" i="13"/>
  <c r="AF70" i="13"/>
  <c r="AG19" i="13"/>
  <c r="AH16" i="13"/>
  <c r="AF34" i="13"/>
  <c r="AG30" i="13"/>
  <c r="AG99" i="13"/>
  <c r="AH96" i="13"/>
  <c r="AB132" i="13"/>
  <c r="AG86" i="13"/>
  <c r="AF90" i="13"/>
  <c r="AE106" i="13"/>
  <c r="AF102" i="13"/>
  <c r="AH24" i="13" l="1"/>
  <c r="AG27" i="13"/>
  <c r="AG48" i="13"/>
  <c r="AF51" i="13"/>
  <c r="AD120" i="13"/>
  <c r="AD124" i="13" s="1"/>
  <c r="AD129" i="13"/>
  <c r="AD130" i="13" s="1"/>
  <c r="AF94" i="13"/>
  <c r="AE98" i="13"/>
  <c r="AF66" i="13"/>
  <c r="AG62" i="13"/>
  <c r="AD128" i="13"/>
  <c r="AI107" i="13"/>
  <c r="AJ104" i="13"/>
  <c r="AG102" i="13"/>
  <c r="AF106" i="13"/>
  <c r="AH83" i="13"/>
  <c r="AI80" i="13"/>
  <c r="AE43" i="13"/>
  <c r="AF40" i="13"/>
  <c r="AE82" i="13"/>
  <c r="AF78" i="13"/>
  <c r="AG54" i="13"/>
  <c r="AF58" i="13"/>
  <c r="AF18" i="13"/>
  <c r="AG14" i="13"/>
  <c r="AD123" i="13"/>
  <c r="AK35" i="13"/>
  <c r="AL32" i="13"/>
  <c r="AE128" i="13"/>
  <c r="AI96" i="13"/>
  <c r="AH99" i="13"/>
  <c r="AI88" i="13"/>
  <c r="AH91" i="13"/>
  <c r="AF6" i="13"/>
  <c r="AE10" i="13"/>
  <c r="AE115" i="13" s="1"/>
  <c r="AG38" i="13"/>
  <c r="AF42" i="13"/>
  <c r="AG50" i="13"/>
  <c r="AH46" i="13"/>
  <c r="AG34" i="13"/>
  <c r="AH30" i="13"/>
  <c r="AH19" i="13"/>
  <c r="AI16" i="13"/>
  <c r="AH86" i="13"/>
  <c r="AG90" i="13"/>
  <c r="AG70" i="13"/>
  <c r="AF74" i="13"/>
  <c r="AF26" i="13"/>
  <c r="AG22" i="13"/>
  <c r="AC125" i="13"/>
  <c r="AC134" i="13" s="1"/>
  <c r="AC133" i="13"/>
  <c r="AE119" i="13"/>
  <c r="AH50" i="13" l="1"/>
  <c r="AI46" i="13"/>
  <c r="AJ88" i="13"/>
  <c r="AI91" i="13"/>
  <c r="AH54" i="13"/>
  <c r="AG58" i="13"/>
  <c r="AH102" i="13"/>
  <c r="AG106" i="13"/>
  <c r="AJ107" i="13"/>
  <c r="AK104" i="13"/>
  <c r="AJ16" i="13"/>
  <c r="AI19" i="13"/>
  <c r="AG42" i="13"/>
  <c r="AH38" i="13"/>
  <c r="AL35" i="13"/>
  <c r="AM32" i="13"/>
  <c r="AD133" i="13"/>
  <c r="AD125" i="13"/>
  <c r="AD134" i="13" s="1"/>
  <c r="AG40" i="13"/>
  <c r="AF43" i="13"/>
  <c r="AG51" i="13"/>
  <c r="AH48" i="13"/>
  <c r="AH70" i="13"/>
  <c r="AG74" i="13"/>
  <c r="AI86" i="13"/>
  <c r="AH90" i="13"/>
  <c r="AF82" i="13"/>
  <c r="AG78" i="13"/>
  <c r="AF10" i="13"/>
  <c r="AF115" i="13" s="1"/>
  <c r="AG6" i="13"/>
  <c r="AE120" i="13"/>
  <c r="AE124" i="13" s="1"/>
  <c r="AE129" i="13"/>
  <c r="AE130" i="13" s="1"/>
  <c r="AG66" i="13"/>
  <c r="AH62" i="13"/>
  <c r="AF98" i="13"/>
  <c r="AF128" i="13" s="1"/>
  <c r="AG94" i="13"/>
  <c r="AJ96" i="13"/>
  <c r="AI99" i="13"/>
  <c r="AE123" i="13"/>
  <c r="AE132" i="13" s="1"/>
  <c r="AH22" i="13"/>
  <c r="AG26" i="13"/>
  <c r="AH34" i="13"/>
  <c r="AI30" i="13"/>
  <c r="AD132" i="13"/>
  <c r="AG18" i="13"/>
  <c r="AH14" i="13"/>
  <c r="AJ80" i="13"/>
  <c r="AI83" i="13"/>
  <c r="AI24" i="13"/>
  <c r="AH27" i="13"/>
  <c r="AJ30" i="13" l="1"/>
  <c r="AI34" i="13"/>
  <c r="AF120" i="13"/>
  <c r="AF124" i="13" s="1"/>
  <c r="AF129" i="13"/>
  <c r="AF130" i="13" s="1"/>
  <c r="AJ99" i="13"/>
  <c r="AK96" i="13"/>
  <c r="AG10" i="13"/>
  <c r="AG115" i="13" s="1"/>
  <c r="AH6" i="13"/>
  <c r="AH51" i="13"/>
  <c r="AI48" i="13"/>
  <c r="AI38" i="13"/>
  <c r="AH42" i="13"/>
  <c r="AI102" i="13"/>
  <c r="AH106" i="13"/>
  <c r="AJ24" i="13"/>
  <c r="AI27" i="13"/>
  <c r="AI62" i="13"/>
  <c r="AH66" i="13"/>
  <c r="AL104" i="13"/>
  <c r="AK107" i="13"/>
  <c r="AG98" i="13"/>
  <c r="AG128" i="13" s="1"/>
  <c r="AH94" i="13"/>
  <c r="AI54" i="13"/>
  <c r="AH58" i="13"/>
  <c r="AG43" i="13"/>
  <c r="AH40" i="13"/>
  <c r="AI22" i="13"/>
  <c r="AH26" i="13"/>
  <c r="AI90" i="13"/>
  <c r="AJ86" i="13"/>
  <c r="AK88" i="13"/>
  <c r="AJ91" i="13"/>
  <c r="AH78" i="13"/>
  <c r="AG82" i="13"/>
  <c r="AK16" i="13"/>
  <c r="AJ19" i="13"/>
  <c r="AM35" i="13"/>
  <c r="AN32" i="13"/>
  <c r="AF119" i="13"/>
  <c r="AF123" i="13" s="1"/>
  <c r="AF132" i="13" s="1"/>
  <c r="AJ46" i="13"/>
  <c r="AI50" i="13"/>
  <c r="AK80" i="13"/>
  <c r="AJ83" i="13"/>
  <c r="AI14" i="13"/>
  <c r="AH18" i="13"/>
  <c r="AE125" i="13"/>
  <c r="AE134" i="13" s="1"/>
  <c r="AE133" i="13"/>
  <c r="AI70" i="13"/>
  <c r="AH74" i="13"/>
  <c r="AL80" i="13" l="1"/>
  <c r="AK83" i="13"/>
  <c r="AJ70" i="13"/>
  <c r="AI74" i="13"/>
  <c r="AM104" i="13"/>
  <c r="AL107" i="13"/>
  <c r="AO32" i="13"/>
  <c r="AN35" i="13"/>
  <c r="AL88" i="13"/>
  <c r="AK91" i="13"/>
  <c r="AI58" i="13"/>
  <c r="AJ54" i="13"/>
  <c r="AJ27" i="13"/>
  <c r="AK24" i="13"/>
  <c r="AI18" i="13"/>
  <c r="AJ14" i="13"/>
  <c r="AJ90" i="13"/>
  <c r="AK86" i="13"/>
  <c r="AI94" i="13"/>
  <c r="AH98" i="13"/>
  <c r="AH128" i="13" s="1"/>
  <c r="AK99" i="13"/>
  <c r="AL96" i="13"/>
  <c r="AG119" i="13"/>
  <c r="AG123" i="13" s="1"/>
  <c r="AG132" i="13" s="1"/>
  <c r="AI26" i="13"/>
  <c r="AJ22" i="13"/>
  <c r="AI42" i="13"/>
  <c r="AJ38" i="13"/>
  <c r="AI78" i="13"/>
  <c r="AH82" i="13"/>
  <c r="AJ48" i="13"/>
  <c r="AI51" i="13"/>
  <c r="AK30" i="13"/>
  <c r="AJ34" i="13"/>
  <c r="AJ102" i="13"/>
  <c r="AI106" i="13"/>
  <c r="AK19" i="13"/>
  <c r="AL16" i="13"/>
  <c r="AF125" i="13"/>
  <c r="AF134" i="13" s="1"/>
  <c r="AF133" i="13"/>
  <c r="AH43" i="13"/>
  <c r="AI40" i="13"/>
  <c r="AK46" i="13"/>
  <c r="AJ50" i="13"/>
  <c r="AG120" i="13"/>
  <c r="AG124" i="13" s="1"/>
  <c r="AG129" i="13"/>
  <c r="AG130" i="13" s="1"/>
  <c r="AJ62" i="13"/>
  <c r="AI66" i="13"/>
  <c r="AH10" i="13"/>
  <c r="AH115" i="13" s="1"/>
  <c r="AI6" i="13"/>
  <c r="AL24" i="13" l="1"/>
  <c r="AK27" i="13"/>
  <c r="AG125" i="13"/>
  <c r="AG134" i="13" s="1"/>
  <c r="AG133" i="13"/>
  <c r="AI82" i="13"/>
  <c r="AI119" i="13" s="1"/>
  <c r="AJ78" i="13"/>
  <c r="AN104" i="13"/>
  <c r="AM107" i="13"/>
  <c r="AK54" i="13"/>
  <c r="AJ58" i="13"/>
  <c r="AI10" i="13"/>
  <c r="AI115" i="13" s="1"/>
  <c r="AJ6" i="13"/>
  <c r="AK102" i="13"/>
  <c r="AJ106" i="13"/>
  <c r="AL86" i="13"/>
  <c r="AK90" i="13"/>
  <c r="AK70" i="13"/>
  <c r="AJ74" i="13"/>
  <c r="AK22" i="13"/>
  <c r="AJ26" i="13"/>
  <c r="AH119" i="13"/>
  <c r="AH123" i="13" s="1"/>
  <c r="AH132" i="13" s="1"/>
  <c r="AH120" i="13"/>
  <c r="AH124" i="13" s="1"/>
  <c r="AH129" i="13"/>
  <c r="AH130" i="13" s="1"/>
  <c r="AL30" i="13"/>
  <c r="AK34" i="13"/>
  <c r="AK14" i="13"/>
  <c r="AJ18" i="13"/>
  <c r="AM88" i="13"/>
  <c r="AL91" i="13"/>
  <c r="AM16" i="13"/>
  <c r="AL19" i="13"/>
  <c r="AJ94" i="13"/>
  <c r="AI98" i="13"/>
  <c r="AL46" i="13"/>
  <c r="AK50" i="13"/>
  <c r="AJ40" i="13"/>
  <c r="AI43" i="13"/>
  <c r="AM80" i="13"/>
  <c r="AL83" i="13"/>
  <c r="AK38" i="13"/>
  <c r="AJ42" i="13"/>
  <c r="AK62" i="13"/>
  <c r="AJ66" i="13"/>
  <c r="AJ51" i="13"/>
  <c r="AK48" i="13"/>
  <c r="AL99" i="13"/>
  <c r="AM96" i="13"/>
  <c r="AP32" i="13"/>
  <c r="AO35" i="13"/>
  <c r="W20" i="1" s="1"/>
  <c r="AJ82" i="13" l="1"/>
  <c r="AK78" i="13"/>
  <c r="AM83" i="13"/>
  <c r="AN80" i="13"/>
  <c r="AM86" i="13"/>
  <c r="AL90" i="13"/>
  <c r="AO104" i="13"/>
  <c r="AN107" i="13"/>
  <c r="AM19" i="13"/>
  <c r="AN16" i="13"/>
  <c r="AN96" i="13"/>
  <c r="AM99" i="13"/>
  <c r="AL50" i="13"/>
  <c r="AM46" i="13"/>
  <c r="AK18" i="13"/>
  <c r="AL14" i="13"/>
  <c r="AH125" i="13"/>
  <c r="AH134" i="13" s="1"/>
  <c r="AH133" i="13"/>
  <c r="AL62" i="13"/>
  <c r="AK66" i="13"/>
  <c r="AM91" i="13"/>
  <c r="AN88" i="13"/>
  <c r="AK6" i="13"/>
  <c r="AJ10" i="13"/>
  <c r="AJ115" i="13" s="1"/>
  <c r="AP35" i="13"/>
  <c r="AQ32" i="13"/>
  <c r="AL22" i="13"/>
  <c r="AK26" i="13"/>
  <c r="AK42" i="13"/>
  <c r="AL38" i="13"/>
  <c r="AK74" i="13"/>
  <c r="AL70" i="13"/>
  <c r="AL54" i="13"/>
  <c r="AK58" i="13"/>
  <c r="AM24" i="13"/>
  <c r="AL27" i="13"/>
  <c r="AI120" i="13"/>
  <c r="AI124" i="13" s="1"/>
  <c r="AI129" i="13"/>
  <c r="AI130" i="13" s="1"/>
  <c r="AK40" i="13"/>
  <c r="AJ43" i="13"/>
  <c r="AL102" i="13"/>
  <c r="AK106" i="13"/>
  <c r="AI128" i="13"/>
  <c r="AI123" i="13"/>
  <c r="AI132" i="13" s="1"/>
  <c r="AJ119" i="13"/>
  <c r="AK51" i="13"/>
  <c r="AL48" i="13"/>
  <c r="AJ98" i="13"/>
  <c r="AJ128" i="13" s="1"/>
  <c r="AK94" i="13"/>
  <c r="AL34" i="13"/>
  <c r="AM30" i="13"/>
  <c r="AL42" i="13" l="1"/>
  <c r="AM38" i="13"/>
  <c r="AL6" i="13"/>
  <c r="AK10" i="13"/>
  <c r="AK115" i="13" s="1"/>
  <c r="AL18" i="13"/>
  <c r="AM14" i="13"/>
  <c r="AO88" i="13"/>
  <c r="AN91" i="13"/>
  <c r="AL26" i="13"/>
  <c r="AM22" i="13"/>
  <c r="AL66" i="13"/>
  <c r="AM62" i="13"/>
  <c r="AN83" i="13"/>
  <c r="AO80" i="13"/>
  <c r="AO107" i="13"/>
  <c r="W16" i="1" s="1"/>
  <c r="AP104" i="13"/>
  <c r="AN86" i="13"/>
  <c r="AM90" i="13"/>
  <c r="AL94" i="13"/>
  <c r="AK98" i="13"/>
  <c r="AK128" i="13" s="1"/>
  <c r="AL106" i="13"/>
  <c r="AM102" i="13"/>
  <c r="AM54" i="13"/>
  <c r="AL58" i="13"/>
  <c r="AQ35" i="13"/>
  <c r="AR32" i="13"/>
  <c r="AN99" i="13"/>
  <c r="AO96" i="13"/>
  <c r="AN30" i="13"/>
  <c r="AM34" i="13"/>
  <c r="AM27" i="13"/>
  <c r="AN24" i="13"/>
  <c r="AJ120" i="13"/>
  <c r="AJ124" i="13" s="1"/>
  <c r="AJ129" i="13"/>
  <c r="AJ130" i="13" s="1"/>
  <c r="AO16" i="13"/>
  <c r="AN19" i="13"/>
  <c r="AK82" i="13"/>
  <c r="AL78" i="13"/>
  <c r="AI125" i="13"/>
  <c r="AI134" i="13" s="1"/>
  <c r="AI133" i="13"/>
  <c r="AN46" i="13"/>
  <c r="AM50" i="13"/>
  <c r="AL74" i="13"/>
  <c r="AM70" i="13"/>
  <c r="AL51" i="13"/>
  <c r="AM48" i="13"/>
  <c r="AK43" i="13"/>
  <c r="AL40" i="13"/>
  <c r="AJ123" i="13"/>
  <c r="AJ132" i="13" s="1"/>
  <c r="AN70" i="13" l="1"/>
  <c r="AM74" i="13"/>
  <c r="AM94" i="13"/>
  <c r="AL98" i="13"/>
  <c r="AN34" i="13"/>
  <c r="AO30" i="13"/>
  <c r="AO83" i="13"/>
  <c r="W13" i="1" s="1"/>
  <c r="J22" i="4" s="1"/>
  <c r="AP80" i="13"/>
  <c r="AP88" i="13"/>
  <c r="AO91" i="13"/>
  <c r="W14" i="1" s="1"/>
  <c r="AO19" i="13"/>
  <c r="W18" i="1" s="1"/>
  <c r="AP16" i="13"/>
  <c r="AN14" i="13"/>
  <c r="AM18" i="13"/>
  <c r="AJ125" i="13"/>
  <c r="AJ134" i="13" s="1"/>
  <c r="AJ133" i="13"/>
  <c r="AK119" i="13"/>
  <c r="AK123" i="13" s="1"/>
  <c r="AK132" i="13" s="1"/>
  <c r="AR35" i="13"/>
  <c r="AS32" i="13"/>
  <c r="AM66" i="13"/>
  <c r="AN62" i="13"/>
  <c r="AN50" i="13"/>
  <c r="AO46" i="13"/>
  <c r="AM40" i="13"/>
  <c r="AL43" i="13"/>
  <c r="AN27" i="13"/>
  <c r="AO24" i="13"/>
  <c r="AL128" i="13"/>
  <c r="AO86" i="13"/>
  <c r="AN90" i="13"/>
  <c r="AN22" i="13"/>
  <c r="AM26" i="13"/>
  <c r="AM6" i="13"/>
  <c r="AL10" i="13"/>
  <c r="AL115" i="13" s="1"/>
  <c r="AK120" i="13"/>
  <c r="AK124" i="13" s="1"/>
  <c r="AK129" i="13"/>
  <c r="AK130" i="13" s="1"/>
  <c r="AM58" i="13"/>
  <c r="AN54" i="13"/>
  <c r="AP107" i="13"/>
  <c r="AQ104" i="13"/>
  <c r="AN38" i="13"/>
  <c r="AM42" i="13"/>
  <c r="AP96" i="13"/>
  <c r="AO99" i="13"/>
  <c r="AM51" i="13"/>
  <c r="AN48" i="13"/>
  <c r="AL82" i="13"/>
  <c r="AM78" i="13"/>
  <c r="AN102" i="13"/>
  <c r="AM106" i="13"/>
  <c r="AL119" i="13"/>
  <c r="AO48" i="13" l="1"/>
  <c r="AN51" i="13"/>
  <c r="AN26" i="13"/>
  <c r="AO22" i="13"/>
  <c r="AO50" i="13"/>
  <c r="V9" i="1" s="1"/>
  <c r="I19" i="4" s="1"/>
  <c r="AP46" i="13"/>
  <c r="AP83" i="13"/>
  <c r="AQ80" i="13"/>
  <c r="I15" i="10"/>
  <c r="H8" i="11"/>
  <c r="AO54" i="13"/>
  <c r="AN58" i="13"/>
  <c r="AP86" i="13"/>
  <c r="AO90" i="13"/>
  <c r="V14" i="1" s="1"/>
  <c r="AK125" i="13"/>
  <c r="AK134" i="13" s="1"/>
  <c r="AK133" i="13"/>
  <c r="AO27" i="13"/>
  <c r="W19" i="1" s="1"/>
  <c r="J24" i="4" s="1"/>
  <c r="AP24" i="13"/>
  <c r="AS35" i="13"/>
  <c r="AT32" i="13"/>
  <c r="AP19" i="13"/>
  <c r="AQ16" i="13"/>
  <c r="AO14" i="13"/>
  <c r="AN18" i="13"/>
  <c r="AO102" i="13"/>
  <c r="AN106" i="13"/>
  <c r="AL123" i="13"/>
  <c r="AL132" i="13" s="1"/>
  <c r="AN94" i="13"/>
  <c r="AM98" i="13"/>
  <c r="AM128" i="13" s="1"/>
  <c r="AN66" i="13"/>
  <c r="AO62" i="13"/>
  <c r="AO34" i="13"/>
  <c r="V20" i="1" s="1"/>
  <c r="AP30" i="13"/>
  <c r="W15" i="1"/>
  <c r="J25" i="4" s="1"/>
  <c r="AQ96" i="13"/>
  <c r="AP99" i="13"/>
  <c r="AM119" i="13"/>
  <c r="AN78" i="13"/>
  <c r="AM82" i="13"/>
  <c r="AN42" i="13"/>
  <c r="AO38" i="13"/>
  <c r="AN6" i="13"/>
  <c r="AM10" i="13"/>
  <c r="AM115" i="13" s="1"/>
  <c r="AL120" i="13"/>
  <c r="AL124" i="13" s="1"/>
  <c r="AL129" i="13"/>
  <c r="AL130" i="13" s="1"/>
  <c r="AQ107" i="13"/>
  <c r="AR104" i="13"/>
  <c r="AM43" i="13"/>
  <c r="AN40" i="13"/>
  <c r="AQ88" i="13"/>
  <c r="AP91" i="13"/>
  <c r="AO70" i="13"/>
  <c r="AN74" i="13"/>
  <c r="AO66" i="13" l="1"/>
  <c r="V11" i="1" s="1"/>
  <c r="AP62" i="13"/>
  <c r="G10" i="11"/>
  <c r="H13" i="10"/>
  <c r="AN98" i="13"/>
  <c r="AO94" i="13"/>
  <c r="AQ91" i="13"/>
  <c r="AR88" i="13"/>
  <c r="AN10" i="13"/>
  <c r="AN115" i="13" s="1"/>
  <c r="AO6" i="13"/>
  <c r="AP54" i="13"/>
  <c r="AO58" i="13"/>
  <c r="AO78" i="13"/>
  <c r="AN82" i="13"/>
  <c r="AN119" i="13" s="1"/>
  <c r="AP14" i="13"/>
  <c r="AO18" i="13"/>
  <c r="V18" i="1" s="1"/>
  <c r="AL125" i="13"/>
  <c r="AL134" i="13" s="1"/>
  <c r="AL133" i="13"/>
  <c r="AQ86" i="13"/>
  <c r="AP90" i="13"/>
  <c r="AR96" i="13"/>
  <c r="AQ99" i="13"/>
  <c r="AP22" i="13"/>
  <c r="AO26" i="13"/>
  <c r="V19" i="1" s="1"/>
  <c r="I24" i="4" s="1"/>
  <c r="H20" i="11"/>
  <c r="I21" i="10"/>
  <c r="AP27" i="13"/>
  <c r="AQ24" i="13"/>
  <c r="AQ19" i="13"/>
  <c r="AR16" i="13"/>
  <c r="AP50" i="13"/>
  <c r="AQ46" i="13"/>
  <c r="AP70" i="13"/>
  <c r="AO74" i="13"/>
  <c r="V12" i="1" s="1"/>
  <c r="AM123" i="13"/>
  <c r="AM132" i="13" s="1"/>
  <c r="AU32" i="13"/>
  <c r="AT35" i="13"/>
  <c r="AP102" i="13"/>
  <c r="AO106" i="13"/>
  <c r="V16" i="1" s="1"/>
  <c r="I16" i="10"/>
  <c r="H12" i="11"/>
  <c r="AP48" i="13"/>
  <c r="AO51" i="13"/>
  <c r="W9" i="1" s="1"/>
  <c r="J19" i="4" s="1"/>
  <c r="AN128" i="13"/>
  <c r="AO40" i="13"/>
  <c r="AN43" i="13"/>
  <c r="AO42" i="13"/>
  <c r="AP38" i="13"/>
  <c r="AM120" i="13"/>
  <c r="AM124" i="13" s="1"/>
  <c r="AM129" i="13"/>
  <c r="AM130" i="13" s="1"/>
  <c r="AQ30" i="13"/>
  <c r="AP34" i="13"/>
  <c r="AR107" i="13"/>
  <c r="AS104" i="13"/>
  <c r="AQ83" i="13"/>
  <c r="AR80" i="13"/>
  <c r="AS16" i="13" l="1"/>
  <c r="AR19" i="13"/>
  <c r="AQ22" i="13"/>
  <c r="AP26" i="13"/>
  <c r="AQ14" i="13"/>
  <c r="AP18" i="13"/>
  <c r="AQ34" i="13"/>
  <c r="AR30" i="13"/>
  <c r="AV32" i="13"/>
  <c r="AU35" i="13"/>
  <c r="AR99" i="13"/>
  <c r="AS96" i="13"/>
  <c r="AQ38" i="13"/>
  <c r="AP42" i="13"/>
  <c r="AQ90" i="13"/>
  <c r="AR86" i="13"/>
  <c r="AQ54" i="13"/>
  <c r="AP58" i="13"/>
  <c r="H10" i="11"/>
  <c r="I13" i="10"/>
  <c r="AP78" i="13"/>
  <c r="AO82" i="13"/>
  <c r="V13" i="1" s="1"/>
  <c r="I22" i="4" s="1"/>
  <c r="AP51" i="13"/>
  <c r="AQ48" i="13"/>
  <c r="V10" i="1"/>
  <c r="I20" i="4" s="1"/>
  <c r="V17" i="1"/>
  <c r="I23" i="4" s="1"/>
  <c r="AT104" i="13"/>
  <c r="AS107" i="13"/>
  <c r="AN120" i="13"/>
  <c r="AN124" i="13" s="1"/>
  <c r="AN129" i="13"/>
  <c r="AN130" i="13" s="1"/>
  <c r="AQ50" i="13"/>
  <c r="AR46" i="13"/>
  <c r="AN123" i="13"/>
  <c r="AN132" i="13" s="1"/>
  <c r="AP66" i="13"/>
  <c r="AQ62" i="13"/>
  <c r="AO98" i="13"/>
  <c r="V15" i="1" s="1"/>
  <c r="I25" i="4" s="1"/>
  <c r="AP94" i="13"/>
  <c r="AM133" i="13"/>
  <c r="AM125" i="13"/>
  <c r="AM134" i="13" s="1"/>
  <c r="AR24" i="13"/>
  <c r="AQ27" i="13"/>
  <c r="AR83" i="13"/>
  <c r="AS80" i="13"/>
  <c r="AQ70" i="13"/>
  <c r="AP74" i="13"/>
  <c r="AO10" i="13"/>
  <c r="AP6" i="13"/>
  <c r="AO43" i="13"/>
  <c r="AP40" i="13"/>
  <c r="AQ102" i="13"/>
  <c r="AP106" i="13"/>
  <c r="H16" i="10"/>
  <c r="G12" i="11"/>
  <c r="AR91" i="13"/>
  <c r="AS88" i="13"/>
  <c r="I21" i="4"/>
  <c r="AR102" i="13" l="1"/>
  <c r="AQ106" i="13"/>
  <c r="AU104" i="13"/>
  <c r="AT107" i="13"/>
  <c r="AP43" i="13"/>
  <c r="AQ40" i="13"/>
  <c r="AT88" i="13"/>
  <c r="AS91" i="13"/>
  <c r="AS46" i="13"/>
  <c r="AR50" i="13"/>
  <c r="AQ18" i="13"/>
  <c r="AR14" i="13"/>
  <c r="AO115" i="13"/>
  <c r="V8" i="1"/>
  <c r="I14" i="4" s="1"/>
  <c r="H8" i="10"/>
  <c r="G17" i="11"/>
  <c r="I27" i="4"/>
  <c r="AS99" i="13"/>
  <c r="AT96" i="13"/>
  <c r="H15" i="10"/>
  <c r="G8" i="11"/>
  <c r="AQ78" i="13"/>
  <c r="AP82" i="13"/>
  <c r="AO128" i="13"/>
  <c r="AQ26" i="13"/>
  <c r="AR22" i="13"/>
  <c r="AS30" i="13"/>
  <c r="AR34" i="13"/>
  <c r="H9" i="10"/>
  <c r="G18" i="11"/>
  <c r="H17" i="10"/>
  <c r="G13" i="11"/>
  <c r="H21" i="10"/>
  <c r="G20" i="11"/>
  <c r="AQ66" i="13"/>
  <c r="AR62" i="13"/>
  <c r="AR90" i="13"/>
  <c r="AS86" i="13"/>
  <c r="AO120" i="13"/>
  <c r="AO124" i="13" s="1"/>
  <c r="W17" i="1"/>
  <c r="J23" i="4" s="1"/>
  <c r="AO129" i="13"/>
  <c r="AO130" i="13" s="1"/>
  <c r="AR27" i="13"/>
  <c r="AS24" i="13"/>
  <c r="AQ6" i="13"/>
  <c r="AP10" i="13"/>
  <c r="AP115" i="13" s="1"/>
  <c r="AO119" i="13"/>
  <c r="AQ42" i="13"/>
  <c r="AR38" i="13"/>
  <c r="AP98" i="13"/>
  <c r="AP128" i="13" s="1"/>
  <c r="AQ94" i="13"/>
  <c r="AR70" i="13"/>
  <c r="AQ74" i="13"/>
  <c r="AN125" i="13"/>
  <c r="AN134" i="13" s="1"/>
  <c r="AN133" i="13"/>
  <c r="AR48" i="13"/>
  <c r="AQ51" i="13"/>
  <c r="AT80" i="13"/>
  <c r="AS83" i="13"/>
  <c r="AQ58" i="13"/>
  <c r="AR54" i="13"/>
  <c r="AV35" i="13"/>
  <c r="AW32" i="13"/>
  <c r="AT16" i="13"/>
  <c r="AS19" i="13"/>
  <c r="AS27" i="13" l="1"/>
  <c r="AT24" i="13"/>
  <c r="AU88" i="13"/>
  <c r="AT91" i="13"/>
  <c r="G25" i="11"/>
  <c r="AS70" i="13"/>
  <c r="AR74" i="13"/>
  <c r="AP119" i="13"/>
  <c r="AR66" i="13"/>
  <c r="AS62" i="13"/>
  <c r="H10" i="10"/>
  <c r="AT30" i="13"/>
  <c r="AS34" i="13"/>
  <c r="AO123" i="13"/>
  <c r="AO132" i="13" s="1"/>
  <c r="AP120" i="13"/>
  <c r="AP124" i="13" s="1"/>
  <c r="AP129" i="13"/>
  <c r="AP130" i="13" s="1"/>
  <c r="AU16" i="13"/>
  <c r="AT19" i="13"/>
  <c r="AR51" i="13"/>
  <c r="AS48" i="13"/>
  <c r="I17" i="10"/>
  <c r="I18" i="10" s="1"/>
  <c r="I26" i="10" s="1"/>
  <c r="H13" i="11"/>
  <c r="H25" i="11" s="1"/>
  <c r="J27" i="4"/>
  <c r="J34" i="4" s="1"/>
  <c r="AS22" i="13"/>
  <c r="AR26" i="13"/>
  <c r="AS14" i="13"/>
  <c r="AR18" i="13"/>
  <c r="AU80" i="13"/>
  <c r="AT83" i="13"/>
  <c r="H14" i="10"/>
  <c r="H18" i="10" s="1"/>
  <c r="G15" i="11"/>
  <c r="I15" i="4"/>
  <c r="AX32" i="13"/>
  <c r="AW35" i="13"/>
  <c r="AT99" i="13"/>
  <c r="AU96" i="13"/>
  <c r="AV104" i="13"/>
  <c r="AU107" i="13"/>
  <c r="AQ82" i="13"/>
  <c r="AR78" i="13"/>
  <c r="AP123" i="13"/>
  <c r="AP132" i="13" s="1"/>
  <c r="AT86" i="13"/>
  <c r="AS90" i="13"/>
  <c r="AR94" i="13"/>
  <c r="AQ98" i="13"/>
  <c r="AQ128" i="13" s="1"/>
  <c r="AQ43" i="13"/>
  <c r="AR40" i="13"/>
  <c r="AS38" i="13"/>
  <c r="AR42" i="13"/>
  <c r="AO133" i="13"/>
  <c r="AS54" i="13"/>
  <c r="AR58" i="13"/>
  <c r="AQ10" i="13"/>
  <c r="AQ115" i="13" s="1"/>
  <c r="AR6" i="13"/>
  <c r="I34" i="4"/>
  <c r="AS50" i="13"/>
  <c r="AT46" i="13"/>
  <c r="AS102" i="13"/>
  <c r="AR106" i="13"/>
  <c r="AP125" i="13" l="1"/>
  <c r="AP134" i="13" s="1"/>
  <c r="AP133" i="13"/>
  <c r="AQ119" i="13"/>
  <c r="AQ123" i="13" s="1"/>
  <c r="AQ132" i="13" s="1"/>
  <c r="AO125" i="13"/>
  <c r="AO134" i="13" s="1"/>
  <c r="G27" i="11"/>
  <c r="AU86" i="13"/>
  <c r="AT90" i="13"/>
  <c r="AS18" i="13"/>
  <c r="AT14" i="13"/>
  <c r="H26" i="10"/>
  <c r="H29" i="10" s="1"/>
  <c r="AW104" i="13"/>
  <c r="AV107" i="13"/>
  <c r="AS74" i="13"/>
  <c r="AT70" i="13"/>
  <c r="AV96" i="13"/>
  <c r="AU99" i="13"/>
  <c r="AT50" i="13"/>
  <c r="AU46" i="13"/>
  <c r="AS51" i="13"/>
  <c r="AT48" i="13"/>
  <c r="G26" i="11"/>
  <c r="H28" i="10"/>
  <c r="AS42" i="13"/>
  <c r="AT38" i="13"/>
  <c r="AX35" i="13"/>
  <c r="AY32" i="13"/>
  <c r="AT62" i="13"/>
  <c r="AS66" i="13"/>
  <c r="AU91" i="13"/>
  <c r="AV88" i="13"/>
  <c r="AR98" i="13"/>
  <c r="AR128" i="13" s="1"/>
  <c r="AS94" i="13"/>
  <c r="AT102" i="13"/>
  <c r="AS106" i="13"/>
  <c r="AU30" i="13"/>
  <c r="AT34" i="13"/>
  <c r="AS6" i="13"/>
  <c r="AR10" i="13"/>
  <c r="AR115" i="13" s="1"/>
  <c r="AR43" i="13"/>
  <c r="AS40" i="13"/>
  <c r="AR82" i="13"/>
  <c r="AS78" i="13"/>
  <c r="AT22" i="13"/>
  <c r="AS26" i="13"/>
  <c r="AU19" i="13"/>
  <c r="AV16" i="13"/>
  <c r="AU24" i="13"/>
  <c r="AT27" i="13"/>
  <c r="AT54" i="13"/>
  <c r="AS58" i="13"/>
  <c r="AU83" i="13"/>
  <c r="AV80" i="13"/>
  <c r="AQ120" i="13"/>
  <c r="AQ124" i="13" s="1"/>
  <c r="AQ129" i="13"/>
  <c r="AQ130" i="13" s="1"/>
  <c r="H26" i="11"/>
  <c r="H27" i="11" s="1"/>
  <c r="I28" i="10"/>
  <c r="I29" i="10" s="1"/>
  <c r="AT66" i="13" l="1"/>
  <c r="AU62" i="13"/>
  <c r="AW107" i="13"/>
  <c r="AX104" i="13"/>
  <c r="AY35" i="13"/>
  <c r="AZ32" i="13"/>
  <c r="AV46" i="13"/>
  <c r="AU50" i="13"/>
  <c r="AS98" i="13"/>
  <c r="AT94" i="13"/>
  <c r="AW16" i="13"/>
  <c r="AV19" i="13"/>
  <c r="AW88" i="13"/>
  <c r="AV91" i="13"/>
  <c r="AV83" i="13"/>
  <c r="AW80" i="13"/>
  <c r="AT51" i="13"/>
  <c r="AU48" i="13"/>
  <c r="AT18" i="13"/>
  <c r="AU14" i="13"/>
  <c r="AQ125" i="13"/>
  <c r="AQ134" i="13" s="1"/>
  <c r="AQ133" i="13"/>
  <c r="AU27" i="13"/>
  <c r="AV24" i="13"/>
  <c r="AR120" i="13"/>
  <c r="AR124" i="13" s="1"/>
  <c r="AR129" i="13"/>
  <c r="AR130" i="13" s="1"/>
  <c r="AV99" i="13"/>
  <c r="AW96" i="13"/>
  <c r="AU22" i="13"/>
  <c r="AT26" i="13"/>
  <c r="AV30" i="13"/>
  <c r="AU34" i="13"/>
  <c r="AS82" i="13"/>
  <c r="AS128" i="13" s="1"/>
  <c r="AT78" i="13"/>
  <c r="AU54" i="13"/>
  <c r="AT58" i="13"/>
  <c r="AT106" i="13"/>
  <c r="AU102" i="13"/>
  <c r="AS43" i="13"/>
  <c r="AT40" i="13"/>
  <c r="AU38" i="13"/>
  <c r="AT42" i="13"/>
  <c r="AR123" i="13"/>
  <c r="AR132" i="13" s="1"/>
  <c r="AT74" i="13"/>
  <c r="AU70" i="13"/>
  <c r="AV86" i="13"/>
  <c r="AU90" i="13"/>
  <c r="AT6" i="13"/>
  <c r="AS10" i="13"/>
  <c r="AS115" i="13" s="1"/>
  <c r="AR119" i="13"/>
  <c r="AU74" i="13" l="1"/>
  <c r="AV70" i="13"/>
  <c r="AV22" i="13"/>
  <c r="AU26" i="13"/>
  <c r="AV50" i="13"/>
  <c r="AW46" i="13"/>
  <c r="AW99" i="13"/>
  <c r="AX96" i="13"/>
  <c r="AX88" i="13"/>
  <c r="AW91" i="13"/>
  <c r="AT119" i="13"/>
  <c r="AT82" i="13"/>
  <c r="AU78" i="13"/>
  <c r="AS119" i="13"/>
  <c r="AS123" i="13" s="1"/>
  <c r="AS132" i="13" s="1"/>
  <c r="AU18" i="13"/>
  <c r="AV14" i="13"/>
  <c r="AZ35" i="13"/>
  <c r="BA32" i="13"/>
  <c r="AU58" i="13"/>
  <c r="AV54" i="13"/>
  <c r="AW19" i="13"/>
  <c r="AX16" i="13"/>
  <c r="AX107" i="13"/>
  <c r="AY104" i="13"/>
  <c r="AU6" i="13"/>
  <c r="AT10" i="13"/>
  <c r="AT115" i="13" s="1"/>
  <c r="AT123" i="13" s="1"/>
  <c r="AU40" i="13"/>
  <c r="AT43" i="13"/>
  <c r="AV48" i="13"/>
  <c r="AU51" i="13"/>
  <c r="AW30" i="13"/>
  <c r="AV34" i="13"/>
  <c r="AU66" i="13"/>
  <c r="AV62" i="13"/>
  <c r="AU42" i="13"/>
  <c r="AV38" i="13"/>
  <c r="AR125" i="13"/>
  <c r="AR134" i="13" s="1"/>
  <c r="AR133" i="13"/>
  <c r="AU94" i="13"/>
  <c r="AT98" i="13"/>
  <c r="AT128" i="13" s="1"/>
  <c r="AS120" i="13"/>
  <c r="AS124" i="13" s="1"/>
  <c r="AS129" i="13"/>
  <c r="AS130" i="13" s="1"/>
  <c r="AW24" i="13"/>
  <c r="AV27" i="13"/>
  <c r="AW86" i="13"/>
  <c r="AV90" i="13"/>
  <c r="AU106" i="13"/>
  <c r="AV102" i="13"/>
  <c r="AW83" i="13"/>
  <c r="AX80" i="13"/>
  <c r="AW27" i="13" l="1"/>
  <c r="AX24" i="13"/>
  <c r="AU43" i="13"/>
  <c r="AV40" i="13"/>
  <c r="AX86" i="13"/>
  <c r="AW90" i="13"/>
  <c r="AY96" i="13"/>
  <c r="AX99" i="13"/>
  <c r="AW48" i="13"/>
  <c r="AV51" i="13"/>
  <c r="AU82" i="13"/>
  <c r="AV78" i="13"/>
  <c r="AT132" i="13"/>
  <c r="AW102" i="13"/>
  <c r="AV106" i="13"/>
  <c r="AV6" i="13"/>
  <c r="AU10" i="13"/>
  <c r="AU115" i="13" s="1"/>
  <c r="AV26" i="13"/>
  <c r="AW22" i="13"/>
  <c r="AV42" i="13"/>
  <c r="AW38" i="13"/>
  <c r="AT120" i="13"/>
  <c r="AT124" i="13" s="1"/>
  <c r="AT129" i="13"/>
  <c r="AT130" i="13" s="1"/>
  <c r="AV58" i="13"/>
  <c r="AW54" i="13"/>
  <c r="AW50" i="13"/>
  <c r="AX46" i="13"/>
  <c r="AX83" i="13"/>
  <c r="AY80" i="13"/>
  <c r="AV66" i="13"/>
  <c r="AW62" i="13"/>
  <c r="BA35" i="13"/>
  <c r="BB32" i="13"/>
  <c r="BB35" i="13" s="1"/>
  <c r="AY88" i="13"/>
  <c r="AX91" i="13"/>
  <c r="AV74" i="13"/>
  <c r="AW70" i="13"/>
  <c r="AX19" i="13"/>
  <c r="AY16" i="13"/>
  <c r="AS125" i="13"/>
  <c r="AS134" i="13" s="1"/>
  <c r="AS133" i="13"/>
  <c r="AV94" i="13"/>
  <c r="AU98" i="13"/>
  <c r="AU119" i="13" s="1"/>
  <c r="AY107" i="13"/>
  <c r="AZ104" i="13"/>
  <c r="AX30" i="13"/>
  <c r="AW34" i="13"/>
  <c r="AV18" i="13"/>
  <c r="AW14" i="13"/>
  <c r="AT125" i="13" l="1"/>
  <c r="AT134" i="13" s="1"/>
  <c r="AT133" i="13"/>
  <c r="AZ96" i="13"/>
  <c r="AY99" i="13"/>
  <c r="AZ80" i="13"/>
  <c r="AY83" i="13"/>
  <c r="AV82" i="13"/>
  <c r="AV119" i="13" s="1"/>
  <c r="AW78" i="13"/>
  <c r="AY86" i="13"/>
  <c r="AX90" i="13"/>
  <c r="AV98" i="13"/>
  <c r="AW94" i="13"/>
  <c r="AX50" i="13"/>
  <c r="AY46" i="13"/>
  <c r="AX22" i="13"/>
  <c r="AW26" i="13"/>
  <c r="AU128" i="13"/>
  <c r="AZ107" i="13"/>
  <c r="BA104" i="13"/>
  <c r="AW106" i="13"/>
  <c r="AX102" i="13"/>
  <c r="AX38" i="13"/>
  <c r="AW42" i="13"/>
  <c r="AX14" i="13"/>
  <c r="AW18" i="13"/>
  <c r="AU123" i="13"/>
  <c r="AU132" i="13" s="1"/>
  <c r="AU120" i="13"/>
  <c r="AU124" i="13" s="1"/>
  <c r="AU129" i="13"/>
  <c r="AU130" i="13" s="1"/>
  <c r="AW74" i="13"/>
  <c r="AX70" i="13"/>
  <c r="AV128" i="13"/>
  <c r="AV10" i="13"/>
  <c r="AV115" i="13" s="1"/>
  <c r="AW6" i="13"/>
  <c r="AW51" i="13"/>
  <c r="AX48" i="13"/>
  <c r="AX27" i="13"/>
  <c r="AY24" i="13"/>
  <c r="AZ88" i="13"/>
  <c r="AY91" i="13"/>
  <c r="AW40" i="13"/>
  <c r="AV43" i="13"/>
  <c r="AW58" i="13"/>
  <c r="AX54" i="13"/>
  <c r="AY30" i="13"/>
  <c r="AX34" i="13"/>
  <c r="AY19" i="13"/>
  <c r="AZ16" i="13"/>
  <c r="AW66" i="13"/>
  <c r="AX62" i="13"/>
  <c r="BA16" i="13" l="1"/>
  <c r="AZ19" i="13"/>
  <c r="AZ46" i="13"/>
  <c r="AY50" i="13"/>
  <c r="AZ24" i="13"/>
  <c r="AY27" i="13"/>
  <c r="AW98" i="13"/>
  <c r="AW128" i="13" s="1"/>
  <c r="AX94" i="13"/>
  <c r="BA80" i="13"/>
  <c r="AZ83" i="13"/>
  <c r="AY38" i="13"/>
  <c r="AX42" i="13"/>
  <c r="AY54" i="13"/>
  <c r="AX58" i="13"/>
  <c r="AU125" i="13"/>
  <c r="AU134" i="13" s="1"/>
  <c r="AU133" i="13"/>
  <c r="BB104" i="13"/>
  <c r="BB107" i="13" s="1"/>
  <c r="BA107" i="13"/>
  <c r="AZ99" i="13"/>
  <c r="BA96" i="13"/>
  <c r="AY22" i="13"/>
  <c r="AX26" i="13"/>
  <c r="BA88" i="13"/>
  <c r="AZ91" i="13"/>
  <c r="AY62" i="13"/>
  <c r="AX66" i="13"/>
  <c r="AV120" i="13"/>
  <c r="AV124" i="13" s="1"/>
  <c r="AV129" i="13"/>
  <c r="AV130" i="13" s="1"/>
  <c r="AW10" i="13"/>
  <c r="AW115" i="13" s="1"/>
  <c r="AX6" i="13"/>
  <c r="AY90" i="13"/>
  <c r="AZ86" i="13"/>
  <c r="AY70" i="13"/>
  <c r="AX74" i="13"/>
  <c r="AY102" i="13"/>
  <c r="AX106" i="13"/>
  <c r="AZ30" i="13"/>
  <c r="AY34" i="13"/>
  <c r="AX51" i="13"/>
  <c r="AY48" i="13"/>
  <c r="AW43" i="13"/>
  <c r="AX40" i="13"/>
  <c r="AV123" i="13"/>
  <c r="AV132" i="13" s="1"/>
  <c r="AY14" i="13"/>
  <c r="AX18" i="13"/>
  <c r="AX78" i="13"/>
  <c r="AW82" i="13"/>
  <c r="BA30" i="13" l="1"/>
  <c r="AZ34" i="13"/>
  <c r="AY26" i="13"/>
  <c r="AZ22" i="13"/>
  <c r="AY94" i="13"/>
  <c r="AX98" i="13"/>
  <c r="AX119" i="13" s="1"/>
  <c r="BA99" i="13"/>
  <c r="BB96" i="13"/>
  <c r="BB99" i="13" s="1"/>
  <c r="AZ27" i="13"/>
  <c r="BA24" i="13"/>
  <c r="AY18" i="13"/>
  <c r="AZ14" i="13"/>
  <c r="AX128" i="13"/>
  <c r="AY40" i="13"/>
  <c r="AX43" i="13"/>
  <c r="AW120" i="13"/>
  <c r="AW124" i="13" s="1"/>
  <c r="AW129" i="13"/>
  <c r="AW130" i="13" s="1"/>
  <c r="AZ62" i="13"/>
  <c r="AY66" i="13"/>
  <c r="AY42" i="13"/>
  <c r="AZ38" i="13"/>
  <c r="AZ70" i="13"/>
  <c r="AY74" i="13"/>
  <c r="AZ48" i="13"/>
  <c r="AY51" i="13"/>
  <c r="AZ90" i="13"/>
  <c r="BA86" i="13"/>
  <c r="AW119" i="13"/>
  <c r="AW123" i="13" s="1"/>
  <c r="AW132" i="13" s="1"/>
  <c r="BA46" i="13"/>
  <c r="AZ50" i="13"/>
  <c r="AV125" i="13"/>
  <c r="AV134" i="13" s="1"/>
  <c r="AV133" i="13"/>
  <c r="BB88" i="13"/>
  <c r="BB91" i="13" s="1"/>
  <c r="BA91" i="13"/>
  <c r="AZ102" i="13"/>
  <c r="AY106" i="13"/>
  <c r="AY58" i="13"/>
  <c r="AZ54" i="13"/>
  <c r="AY78" i="13"/>
  <c r="AX82" i="13"/>
  <c r="AY6" i="13"/>
  <c r="AX10" i="13"/>
  <c r="AX115" i="13" s="1"/>
  <c r="BB80" i="13"/>
  <c r="BB83" i="13" s="1"/>
  <c r="BA83" i="13"/>
  <c r="BA19" i="13"/>
  <c r="BB16" i="13"/>
  <c r="BB19" i="13" s="1"/>
  <c r="BA70" i="13" l="1"/>
  <c r="AZ74" i="13"/>
  <c r="AY43" i="13"/>
  <c r="AZ40" i="13"/>
  <c r="BB46" i="13"/>
  <c r="BB50" i="13" s="1"/>
  <c r="BA50" i="13"/>
  <c r="AZ94" i="13"/>
  <c r="AY98" i="13"/>
  <c r="AY128" i="13" s="1"/>
  <c r="BA14" i="13"/>
  <c r="AZ18" i="13"/>
  <c r="AZ26" i="13"/>
  <c r="BA22" i="13"/>
  <c r="AX123" i="13"/>
  <c r="AX132" i="13" s="1"/>
  <c r="BA90" i="13"/>
  <c r="BB86" i="13"/>
  <c r="BB90" i="13" s="1"/>
  <c r="AZ6" i="13"/>
  <c r="AY10" i="13"/>
  <c r="AY115" i="13" s="1"/>
  <c r="BA62" i="13"/>
  <c r="AZ66" i="13"/>
  <c r="BA27" i="13"/>
  <c r="BB24" i="13"/>
  <c r="BB27" i="13" s="1"/>
  <c r="BA38" i="13"/>
  <c r="AZ42" i="13"/>
  <c r="BA102" i="13"/>
  <c r="AZ106" i="13"/>
  <c r="AY82" i="13"/>
  <c r="AY119" i="13" s="1"/>
  <c r="AZ78" i="13"/>
  <c r="AZ51" i="13"/>
  <c r="BA48" i="13"/>
  <c r="AW125" i="13"/>
  <c r="AW134" i="13" s="1"/>
  <c r="AW133" i="13"/>
  <c r="BA54" i="13"/>
  <c r="AZ58" i="13"/>
  <c r="AX120" i="13"/>
  <c r="AX124" i="13" s="1"/>
  <c r="AX129" i="13"/>
  <c r="AX130" i="13" s="1"/>
  <c r="BA34" i="13"/>
  <c r="BB30" i="13"/>
  <c r="BB34" i="13" s="1"/>
  <c r="BA42" i="13" l="1"/>
  <c r="BB38" i="13"/>
  <c r="BB42" i="13" s="1"/>
  <c r="AZ43" i="13"/>
  <c r="BA40" i="13"/>
  <c r="BA26" i="13"/>
  <c r="BB22" i="13"/>
  <c r="BB26" i="13" s="1"/>
  <c r="AZ128" i="13"/>
  <c r="BB62" i="13"/>
  <c r="BB66" i="13" s="1"/>
  <c r="BA66" i="13"/>
  <c r="AY120" i="13"/>
  <c r="AY124" i="13" s="1"/>
  <c r="AY129" i="13"/>
  <c r="AY130" i="13" s="1"/>
  <c r="AZ82" i="13"/>
  <c r="BA78" i="13"/>
  <c r="AY123" i="13"/>
  <c r="AY132" i="13" s="1"/>
  <c r="BA18" i="13"/>
  <c r="BB14" i="13"/>
  <c r="BB18" i="13" s="1"/>
  <c r="BA51" i="13"/>
  <c r="BB48" i="13"/>
  <c r="BB51" i="13" s="1"/>
  <c r="BB54" i="13"/>
  <c r="BB58" i="13" s="1"/>
  <c r="BA58" i="13"/>
  <c r="BB102" i="13"/>
  <c r="BB106" i="13" s="1"/>
  <c r="BA106" i="13"/>
  <c r="BA6" i="13"/>
  <c r="AZ10" i="13"/>
  <c r="AZ115" i="13" s="1"/>
  <c r="BA74" i="13"/>
  <c r="BB70" i="13"/>
  <c r="BB74" i="13" s="1"/>
  <c r="AX125" i="13"/>
  <c r="AX134" i="13" s="1"/>
  <c r="AX133" i="13"/>
  <c r="AZ98" i="13"/>
  <c r="AZ119" i="13" s="1"/>
  <c r="BA94" i="13"/>
  <c r="BA82" i="13" l="1"/>
  <c r="BB78" i="13"/>
  <c r="BB82" i="13" s="1"/>
  <c r="AZ123" i="13"/>
  <c r="AZ132" i="13" s="1"/>
  <c r="BA43" i="13"/>
  <c r="BB40" i="13"/>
  <c r="BB43" i="13" s="1"/>
  <c r="BB6" i="13"/>
  <c r="BB10" i="13" s="1"/>
  <c r="BB115" i="13" s="1"/>
  <c r="BA10" i="13"/>
  <c r="BA115" i="13" s="1"/>
  <c r="AZ120" i="13"/>
  <c r="AZ124" i="13" s="1"/>
  <c r="AZ129" i="13"/>
  <c r="AZ130" i="13" s="1"/>
  <c r="BB94" i="13"/>
  <c r="BB98" i="13" s="1"/>
  <c r="BB128" i="13" s="1"/>
  <c r="BA98" i="13"/>
  <c r="BA119" i="13" s="1"/>
  <c r="AY125" i="13"/>
  <c r="AY134" i="13" s="1"/>
  <c r="AY133" i="13"/>
  <c r="BB119" i="13" l="1"/>
  <c r="BA128" i="13"/>
  <c r="BA123" i="13"/>
  <c r="BA132" i="13" s="1"/>
  <c r="BA120" i="13"/>
  <c r="BA124" i="13" s="1"/>
  <c r="BA129" i="13"/>
  <c r="BA130" i="13" s="1"/>
  <c r="BB123" i="13"/>
  <c r="BB132" i="13" s="1"/>
  <c r="BB120" i="13"/>
  <c r="BB124" i="13" s="1"/>
  <c r="BB129" i="13"/>
  <c r="BB130" i="13" s="1"/>
  <c r="AZ125" i="13"/>
  <c r="AZ134" i="13" s="1"/>
  <c r="AZ133" i="13"/>
  <c r="BB125" i="13" l="1"/>
  <c r="BB134" i="13" s="1"/>
  <c r="BB133" i="13"/>
  <c r="BA125" i="13"/>
  <c r="BA134" i="13" s="1"/>
  <c r="BA133" i="13"/>
</calcChain>
</file>

<file path=xl/comments1.xml><?xml version="1.0" encoding="utf-8"?>
<comments xmlns="http://schemas.openxmlformats.org/spreadsheetml/2006/main">
  <authors>
    <author>Stephanie K McGinnis</author>
  </authors>
  <commentLis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sharedStrings.xml><?xml version="1.0" encoding="utf-8"?>
<sst xmlns="http://schemas.openxmlformats.org/spreadsheetml/2006/main" count="395" uniqueCount="141">
  <si>
    <t>Delivery Date</t>
  </si>
  <si>
    <t>Vendor</t>
  </si>
  <si>
    <t>Model</t>
  </si>
  <si>
    <t>Serial #</t>
  </si>
  <si>
    <t>GE</t>
  </si>
  <si>
    <t>LM6000</t>
  </si>
  <si>
    <t>Status</t>
  </si>
  <si>
    <t>7FA</t>
  </si>
  <si>
    <t>Available</t>
  </si>
  <si>
    <t>11N1</t>
  </si>
  <si>
    <t>501D5A Simple Cycle</t>
  </si>
  <si>
    <t>Mitsubishi</t>
  </si>
  <si>
    <t>9FA STAG Power Islands</t>
  </si>
  <si>
    <t>Turbine Position Report</t>
  </si>
  <si>
    <t>Originator / Developer</t>
  </si>
  <si>
    <t>Output @ ISO</t>
  </si>
  <si>
    <t>Heat Rate (HHV)</t>
  </si>
  <si>
    <t>Controlled By</t>
  </si>
  <si>
    <t>Project Name</t>
  </si>
  <si>
    <t>Comments</t>
  </si>
  <si>
    <t>New/Used</t>
  </si>
  <si>
    <t>New</t>
  </si>
  <si>
    <t>Used</t>
  </si>
  <si>
    <t>ABB</t>
  </si>
  <si>
    <t>Contract Cost</t>
  </si>
  <si>
    <t>Contract  / PO #</t>
  </si>
  <si>
    <t>Unassigned</t>
  </si>
  <si>
    <t>Delivered</t>
  </si>
  <si>
    <t>N/A</t>
  </si>
  <si>
    <t>Notice to Proceed Given</t>
  </si>
  <si>
    <t>N</t>
  </si>
  <si>
    <t>Westing-
house</t>
  </si>
  <si>
    <t>Project Manager</t>
  </si>
  <si>
    <t>Tentative</t>
  </si>
  <si>
    <t>DASH
Approval
Date</t>
  </si>
  <si>
    <t>Status of Financing</t>
  </si>
  <si>
    <t>UNITS</t>
  </si>
  <si>
    <t>MODEL</t>
  </si>
  <si>
    <t>PROJECT(S)</t>
  </si>
  <si>
    <t>501D5A simple cycle</t>
  </si>
  <si>
    <t>9FA STAG power islands</t>
  </si>
  <si>
    <t>STATUS</t>
  </si>
  <si>
    <t>CONTRACT COST</t>
  </si>
  <si>
    <t>Jeff Westfahl</t>
  </si>
  <si>
    <t>Y2K(6)-2-98</t>
  </si>
  <si>
    <t>Stephen Heck</t>
  </si>
  <si>
    <t>Line</t>
  </si>
  <si>
    <t>CONTROLLED BY</t>
  </si>
  <si>
    <t>Summary by Status</t>
  </si>
  <si>
    <t>Detail by Turbine</t>
  </si>
  <si>
    <t>Summary by Controlling Region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</si>
  <si>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</si>
  <si>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</si>
  <si>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</si>
  <si>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</si>
  <si>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</si>
  <si>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</si>
  <si>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</si>
  <si>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</si>
  <si>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</si>
  <si>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</si>
  <si>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</si>
  <si>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</si>
  <si>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</si>
  <si>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</si>
  <si>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</si>
  <si>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</si>
  <si>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</si>
  <si>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</si>
  <si>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</si>
  <si>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</si>
  <si>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</si>
  <si>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</si>
  <si>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</si>
  <si>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</si>
  <si>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</si>
  <si>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</si>
  <si>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</si>
  <si>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</si>
  <si>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</si>
  <si>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</si>
  <si>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</si>
  <si>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</si>
  <si>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</si>
  <si>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</si>
  <si>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</si>
  <si>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</si>
  <si>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</si>
  <si>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</si>
  <si>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*  Total Cancellation Payments = Total Enron Exposure</t>
  </si>
  <si>
    <t>Fr 6B 60 hz power barges (BV = 0)</t>
  </si>
  <si>
    <t>Fr 6B 60hz power barges (BV=0)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</si>
  <si>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</si>
  <si>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</si>
  <si>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</si>
  <si>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</si>
  <si>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</si>
  <si>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MHI 501F Simple Cycle</t>
  </si>
  <si>
    <t>MHI 501F simple cycle</t>
  </si>
  <si>
    <t>EGM</t>
  </si>
  <si>
    <t>Whitewing</t>
  </si>
  <si>
    <t>Status Update</t>
  </si>
  <si>
    <t>David Fairley, Mathew Gimble</t>
  </si>
  <si>
    <t>EA</t>
  </si>
  <si>
    <t>TOTAL EA</t>
  </si>
  <si>
    <t>$16.5MM on 2/16/01</t>
  </si>
  <si>
    <t>Jake Thomas/Laura Wente</t>
  </si>
  <si>
    <t>E-Next Generation</t>
  </si>
  <si>
    <t>Columbia / Longview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</si>
  <si>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</si>
  <si>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</si>
  <si>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</si>
  <si>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</si>
  <si>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</si>
  <si>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</si>
  <si>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</si>
  <si>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</si>
  <si>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</si>
  <si>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</si>
  <si>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</si>
  <si>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</si>
  <si>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</si>
  <si>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</si>
  <si>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</si>
  <si>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</si>
  <si>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</si>
  <si>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Canada will take a $4.3MM write-down on turbine.</t>
  </si>
  <si>
    <t>Physical Location</t>
  </si>
  <si>
    <t>In Fabrication</t>
  </si>
  <si>
    <t>Balance Sheet</t>
  </si>
  <si>
    <t>Houston Ship Channel</t>
  </si>
  <si>
    <t>Shipboard to Cadiz, Spain</t>
  </si>
  <si>
    <t>Balance Sheet/PGE</t>
  </si>
  <si>
    <t>S&amp;S / Houston</t>
  </si>
  <si>
    <t>East River / NY</t>
  </si>
  <si>
    <t>West LB CAA</t>
  </si>
  <si>
    <t>Shipboard to Freeport, TX</t>
  </si>
  <si>
    <t>Owner / Financing Vehicle</t>
  </si>
  <si>
    <t>FINANCING VEHICLE</t>
  </si>
  <si>
    <t>PHYSICAL LOCATION</t>
  </si>
  <si>
    <t>Miramichi / New Brunswick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</si>
</sst>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39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8" xfId="2" applyNumberFormat="1" applyFont="1" applyBorder="1" applyAlignment="1">
      <alignment horizontal="right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6" fontId="2" fillId="0" borderId="0" xfId="1" applyNumberFormat="1" applyFont="1" applyFill="1" applyBorder="1" applyAlignment="1">
      <alignment horizontal="center"/>
    </xf>
    <xf numFmtId="169" fontId="5" fillId="2" borderId="0" xfId="4" applyNumberFormat="1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9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219412795997841E-2"/>
          <c:y val="6.7051901731265975E-2"/>
          <c:w val="0.90350626526722333"/>
          <c:h val="0.85826434216020453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377.11494400000009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391.61894400000011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10096"/>
        <c:axId val="140410656"/>
      </c:lineChart>
      <c:dateAx>
        <c:axId val="140410096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0410656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40410656"/>
        <c:scaling>
          <c:orientation val="minMax"/>
          <c:max val="6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0410096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3045742331517574E-2"/>
          <c:y val="0.549825594196381"/>
          <c:w val="0.27131275723135101"/>
          <c:h val="0.2777864500295304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37</xdr:row>
      <xdr:rowOff>152400</xdr:rowOff>
    </xdr:from>
    <xdr:to>
      <xdr:col>9</xdr:col>
      <xdr:colOff>371475</xdr:colOff>
      <xdr:row>68</xdr:row>
      <xdr:rowOff>104775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1562100</xdr:colOff>
      <xdr:row>50</xdr:row>
      <xdr:rowOff>85725</xdr:rowOff>
    </xdr:from>
    <xdr:to>
      <xdr:col>5</xdr:col>
      <xdr:colOff>1409700</xdr:colOff>
      <xdr:row>50</xdr:row>
      <xdr:rowOff>85725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314575" y="9296400"/>
          <a:ext cx="5667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1581150</xdr:colOff>
      <xdr:row>47</xdr:row>
      <xdr:rowOff>95250</xdr:rowOff>
    </xdr:from>
    <xdr:to>
      <xdr:col>5</xdr:col>
      <xdr:colOff>1600200</xdr:colOff>
      <xdr:row>48</xdr:row>
      <xdr:rowOff>95250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333625" y="8820150"/>
          <a:ext cx="56483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$427MM</a:t>
          </a:r>
        </a:p>
      </xdr:txBody>
    </xdr:sp>
    <xdr:clientData/>
  </xdr:twoCellAnchor>
  <xdr:twoCellAnchor>
    <xdr:from>
      <xdr:col>4</xdr:col>
      <xdr:colOff>752475</xdr:colOff>
      <xdr:row>46</xdr:row>
      <xdr:rowOff>28575</xdr:rowOff>
    </xdr:from>
    <xdr:to>
      <xdr:col>5</xdr:col>
      <xdr:colOff>180975</xdr:colOff>
      <xdr:row>49</xdr:row>
      <xdr:rowOff>104775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6200775" y="8591550"/>
          <a:ext cx="609600" cy="5619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171450</xdr:colOff>
      <xdr:row>42</xdr:row>
      <xdr:rowOff>142875</xdr:rowOff>
    </xdr:from>
    <xdr:to>
      <xdr:col>5</xdr:col>
      <xdr:colOff>1428750</xdr:colOff>
      <xdr:row>46</xdr:row>
      <xdr:rowOff>28575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2924175" y="8058150"/>
          <a:ext cx="50577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$35MM</a:t>
          </a:r>
        </a:p>
      </xdr:txBody>
    </xdr:sp>
    <xdr:clientData/>
  </xdr:twoCellAnchor>
  <xdr:twoCellAnchor>
    <xdr:from>
      <xdr:col>1</xdr:col>
      <xdr:colOff>1600200</xdr:colOff>
      <xdr:row>50</xdr:row>
      <xdr:rowOff>95250</xdr:rowOff>
    </xdr:from>
    <xdr:to>
      <xdr:col>5</xdr:col>
      <xdr:colOff>1619250</xdr:colOff>
      <xdr:row>51</xdr:row>
      <xdr:rowOff>95250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352675" y="9305925"/>
          <a:ext cx="56292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$392MM</a:t>
          </a:r>
        </a:p>
      </xdr:txBody>
    </xdr:sp>
    <xdr:clientData/>
  </xdr:twoCellAnchor>
  <xdr:twoCellAnchor>
    <xdr:from>
      <xdr:col>1</xdr:col>
      <xdr:colOff>1562100</xdr:colOff>
      <xdr:row>48</xdr:row>
      <xdr:rowOff>123825</xdr:rowOff>
    </xdr:from>
    <xdr:to>
      <xdr:col>5</xdr:col>
      <xdr:colOff>1409700</xdr:colOff>
      <xdr:row>48</xdr:row>
      <xdr:rowOff>123825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314575" y="9010650"/>
          <a:ext cx="5667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180975</xdr:colOff>
      <xdr:row>48</xdr:row>
      <xdr:rowOff>123825</xdr:rowOff>
    </xdr:from>
    <xdr:to>
      <xdr:col>5</xdr:col>
      <xdr:colOff>361950</xdr:colOff>
      <xdr:row>50</xdr:row>
      <xdr:rowOff>66675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6810375" y="9010650"/>
          <a:ext cx="180975" cy="266700"/>
        </a:xfrm>
        <a:prstGeom prst="leftBrace">
          <a:avLst>
            <a:gd name="adj1" fmla="val 24561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0.70049</cdr:x>
      <cdr:y>0.16111</cdr:y>
    </cdr:from>
    <cdr:to>
      <cdr:x>0.70049</cdr:x>
      <cdr:y>0.92178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682871" y="805737"/>
          <a:ext cx="0" cy="378934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0.60929</cdr:x>
      <cdr:y>0.10372</cdr:y>
    </cdr:from>
    <cdr:to>
      <cdr:x>0.78798</cdr:x>
      <cdr:y>0.16209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83012" y="519887"/>
          <a:ext cx="1958962" cy="2907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November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C101"/>
  <sheetViews>
    <sheetView view="pageBreakPreview" zoomScale="60" zoomScaleNormal="75" zoomScaleSheetLayoutView="80" workbookViewId="0">
      <pane ySplit="5" topLeftCell="A6" activePane="bottomLeft" state="frozen"/>
      <selection pane="bottomLeft" activeCell="L18" sqref="L18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7" customWidth="1"/>
    <col min="10" max="10" width="7" style="2" customWidth="1"/>
    <col min="11" max="11" width="17.5" style="4" customWidth="1"/>
    <col min="12" max="12" width="14.33203125" style="2" bestFit="1" customWidth="1"/>
    <col min="13" max="13" width="17.83203125" style="2" customWidth="1"/>
    <col min="14" max="14" width="21.33203125" style="2" bestFit="1" customWidth="1"/>
    <col min="15" max="16" width="14.33203125" style="2" bestFit="1" customWidth="1"/>
    <col min="17" max="17" width="13.33203125" style="2" customWidth="1"/>
    <col min="18" max="18" width="17.1640625" style="3" customWidth="1"/>
    <col min="19" max="19" width="15.5" style="3" customWidth="1"/>
    <col min="20" max="20" width="23.1640625" style="3" customWidth="1"/>
    <col min="21" max="22" width="12" style="138" customWidth="1"/>
    <col min="23" max="23" width="13" style="168" customWidth="1"/>
    <col min="24" max="24" width="68.5" style="3" bestFit="1" customWidth="1"/>
    <col min="25" max="25" width="78.6640625" style="3" customWidth="1"/>
    <col min="26" max="16384" width="13.1640625" style="3"/>
  </cols>
  <sheetData>
    <row r="1" spans="1:159" ht="15" x14ac:dyDescent="0.2">
      <c r="A1" s="1" t="s">
        <v>13</v>
      </c>
      <c r="B1" s="1"/>
      <c r="C1" s="2"/>
    </row>
    <row r="2" spans="1:159" ht="15" x14ac:dyDescent="0.2">
      <c r="A2" s="1" t="s">
        <v>49</v>
      </c>
      <c r="B2" s="1"/>
      <c r="C2" s="2"/>
    </row>
    <row r="3" spans="1:159" ht="14.25" customHeight="1" x14ac:dyDescent="0.2">
      <c r="A3" s="230">
        <v>37211</v>
      </c>
      <c r="B3" s="230"/>
      <c r="C3" s="230"/>
      <c r="D3" s="230"/>
      <c r="J3" s="137" t="s">
        <v>56</v>
      </c>
      <c r="K3" s="136">
        <v>37225</v>
      </c>
      <c r="P3" s="190"/>
      <c r="R3" s="4"/>
    </row>
    <row r="4" spans="1:159" ht="6.75" customHeight="1" x14ac:dyDescent="0.2"/>
    <row r="5" spans="1:159" s="5" customFormat="1" ht="54.75" customHeight="1" thickBot="1" x14ac:dyDescent="0.25">
      <c r="A5" s="5" t="s">
        <v>46</v>
      </c>
      <c r="B5" s="5" t="s">
        <v>6</v>
      </c>
      <c r="D5" s="5" t="s">
        <v>1</v>
      </c>
      <c r="E5" s="5" t="s">
        <v>25</v>
      </c>
      <c r="F5" s="5" t="s">
        <v>3</v>
      </c>
      <c r="G5" s="5" t="s">
        <v>2</v>
      </c>
      <c r="H5" s="5" t="s">
        <v>15</v>
      </c>
      <c r="I5" s="8" t="s">
        <v>16</v>
      </c>
      <c r="J5" s="5" t="s">
        <v>20</v>
      </c>
      <c r="K5" s="6" t="s">
        <v>0</v>
      </c>
      <c r="L5" s="5" t="s">
        <v>137</v>
      </c>
      <c r="M5" s="5" t="s">
        <v>127</v>
      </c>
      <c r="N5" s="5" t="s">
        <v>34</v>
      </c>
      <c r="O5" s="5" t="s">
        <v>29</v>
      </c>
      <c r="P5" s="5" t="s">
        <v>35</v>
      </c>
      <c r="Q5" s="5" t="s">
        <v>17</v>
      </c>
      <c r="R5" s="5" t="s">
        <v>14</v>
      </c>
      <c r="S5" s="5" t="s">
        <v>32</v>
      </c>
      <c r="T5" s="5" t="s">
        <v>18</v>
      </c>
      <c r="U5" s="139" t="s">
        <v>24</v>
      </c>
      <c r="V5" s="139" t="s">
        <v>81</v>
      </c>
      <c r="W5" s="140" t="s">
        <v>64</v>
      </c>
      <c r="X5" s="5" t="s">
        <v>19</v>
      </c>
      <c r="Y5" s="5" t="s">
        <v>101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</row>
    <row r="7" spans="1:159" x14ac:dyDescent="0.2">
      <c r="B7" s="18"/>
      <c r="C7" s="18"/>
      <c r="D7" s="19"/>
      <c r="E7" s="18"/>
      <c r="F7" s="19"/>
      <c r="G7" s="18"/>
      <c r="H7" s="19"/>
      <c r="I7" s="38"/>
      <c r="J7" s="19"/>
      <c r="K7" s="221"/>
      <c r="L7" s="19"/>
      <c r="M7" s="19"/>
      <c r="N7" s="19"/>
      <c r="O7" s="19"/>
      <c r="P7" s="19"/>
      <c r="Q7" s="19"/>
      <c r="R7" s="18"/>
      <c r="S7" s="18"/>
      <c r="T7" s="18"/>
      <c r="U7" s="222"/>
      <c r="V7" s="222"/>
      <c r="W7" s="223"/>
      <c r="X7" s="18"/>
      <c r="Y7" s="18"/>
    </row>
    <row r="8" spans="1:159" s="199" customFormat="1" ht="27.95" customHeight="1" x14ac:dyDescent="0.2">
      <c r="A8" s="26">
        <v>1</v>
      </c>
      <c r="B8" s="200" t="s">
        <v>33</v>
      </c>
      <c r="C8" s="200">
        <v>4</v>
      </c>
      <c r="D8" s="201" t="s">
        <v>4</v>
      </c>
      <c r="E8" s="200"/>
      <c r="F8" s="201"/>
      <c r="G8" s="200" t="s">
        <v>7</v>
      </c>
      <c r="H8" s="201"/>
      <c r="I8" s="205"/>
      <c r="J8" s="201"/>
      <c r="K8" s="202">
        <v>37592</v>
      </c>
      <c r="L8" s="201" t="s">
        <v>107</v>
      </c>
      <c r="M8" s="201" t="s">
        <v>128</v>
      </c>
      <c r="N8" s="204" t="s">
        <v>105</v>
      </c>
      <c r="O8" s="201" t="s">
        <v>30</v>
      </c>
      <c r="P8" s="201" t="s">
        <v>28</v>
      </c>
      <c r="Q8" s="201" t="s">
        <v>103</v>
      </c>
      <c r="R8" s="200" t="s">
        <v>106</v>
      </c>
      <c r="S8" s="200"/>
      <c r="T8" s="200" t="s">
        <v>108</v>
      </c>
      <c r="U8" s="203">
        <f>'Cost Cancel Details'!C10</f>
        <v>39.200000000000003</v>
      </c>
      <c r="V8" s="203">
        <f>'Cost Cancel Details'!AO10</f>
        <v>14.504000000000005</v>
      </c>
      <c r="W8" s="203">
        <f>'Cost Cancel Details'!AO11</f>
        <v>10.192000000000002</v>
      </c>
      <c r="X8" s="200"/>
      <c r="Y8" s="200" t="s">
        <v>118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</row>
    <row r="9" spans="1:159" s="213" customFormat="1" ht="27.95" customHeight="1" x14ac:dyDescent="0.2">
      <c r="A9" s="26">
        <f>1+A8</f>
        <v>2</v>
      </c>
      <c r="B9" s="206" t="s">
        <v>8</v>
      </c>
      <c r="C9" s="206">
        <v>3</v>
      </c>
      <c r="D9" s="207" t="s">
        <v>31</v>
      </c>
      <c r="E9" s="206" t="s">
        <v>44</v>
      </c>
      <c r="F9" s="207"/>
      <c r="G9" s="206" t="s">
        <v>10</v>
      </c>
      <c r="H9" s="207">
        <v>122</v>
      </c>
      <c r="I9" s="208">
        <v>10856</v>
      </c>
      <c r="J9" s="207" t="s">
        <v>21</v>
      </c>
      <c r="K9" s="209" t="s">
        <v>114</v>
      </c>
      <c r="L9" s="207" t="s">
        <v>129</v>
      </c>
      <c r="M9" s="207" t="s">
        <v>130</v>
      </c>
      <c r="N9" s="210" t="s">
        <v>75</v>
      </c>
      <c r="O9" s="207" t="s">
        <v>30</v>
      </c>
      <c r="P9" s="207" t="s">
        <v>28</v>
      </c>
      <c r="Q9" s="207" t="s">
        <v>103</v>
      </c>
      <c r="R9" s="206" t="s">
        <v>102</v>
      </c>
      <c r="S9" s="206"/>
      <c r="T9" s="206" t="s">
        <v>26</v>
      </c>
      <c r="U9" s="211">
        <f>+'Cost Cancel Details'!C50</f>
        <v>24.506</v>
      </c>
      <c r="V9" s="211">
        <f>+'Cost Cancel Details'!AO50</f>
        <v>22.947800000000004</v>
      </c>
      <c r="W9" s="212">
        <f>+'Cost Cancel Details'!AO51</f>
        <v>24.506</v>
      </c>
      <c r="X9" s="206"/>
      <c r="Y9" s="206" t="s">
        <v>113</v>
      </c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</row>
    <row r="10" spans="1:159" s="213" customFormat="1" ht="27.95" customHeight="1" x14ac:dyDescent="0.2">
      <c r="A10" s="26">
        <f>1+A9</f>
        <v>3</v>
      </c>
      <c r="B10" s="206" t="s">
        <v>8</v>
      </c>
      <c r="C10" s="206">
        <v>1</v>
      </c>
      <c r="D10" s="207" t="s">
        <v>4</v>
      </c>
      <c r="E10" s="206"/>
      <c r="F10" s="207"/>
      <c r="G10" s="206" t="s">
        <v>12</v>
      </c>
      <c r="H10" s="207">
        <v>375</v>
      </c>
      <c r="I10" s="208">
        <v>10456</v>
      </c>
      <c r="J10" s="207" t="s">
        <v>21</v>
      </c>
      <c r="K10" s="209">
        <v>37165</v>
      </c>
      <c r="L10" s="207" t="s">
        <v>100</v>
      </c>
      <c r="M10" s="207" t="s">
        <v>131</v>
      </c>
      <c r="N10" s="210" t="s">
        <v>75</v>
      </c>
      <c r="O10" s="207" t="s">
        <v>30</v>
      </c>
      <c r="P10" s="207" t="s">
        <v>28</v>
      </c>
      <c r="Q10" s="207" t="s">
        <v>115</v>
      </c>
      <c r="R10" s="206" t="s">
        <v>83</v>
      </c>
      <c r="S10" s="206" t="s">
        <v>45</v>
      </c>
      <c r="T10" s="206" t="s">
        <v>109</v>
      </c>
      <c r="U10" s="211">
        <f>+'Cost Cancel Details'!C58</f>
        <v>83.416666666666671</v>
      </c>
      <c r="V10" s="211">
        <f>+'Cost Cancel Details'!AO58</f>
        <v>70.904166666666697</v>
      </c>
      <c r="W10" s="212">
        <f>+'Cost Cancel Details'!AO59</f>
        <v>67.484083333333345</v>
      </c>
      <c r="X10" s="206"/>
      <c r="Y10" s="206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</row>
    <row r="11" spans="1:159" s="213" customFormat="1" ht="27.95" customHeight="1" x14ac:dyDescent="0.2">
      <c r="A11" s="26">
        <f t="shared" ref="A11:A21" si="0">1+A10</f>
        <v>4</v>
      </c>
      <c r="B11" s="206" t="s">
        <v>8</v>
      </c>
      <c r="C11" s="206">
        <v>1</v>
      </c>
      <c r="D11" s="207" t="s">
        <v>4</v>
      </c>
      <c r="E11" s="206"/>
      <c r="F11" s="207"/>
      <c r="G11" s="206" t="s">
        <v>12</v>
      </c>
      <c r="H11" s="207">
        <v>375</v>
      </c>
      <c r="I11" s="208">
        <v>10456</v>
      </c>
      <c r="J11" s="207" t="s">
        <v>21</v>
      </c>
      <c r="K11" s="209">
        <v>37196</v>
      </c>
      <c r="L11" s="207" t="s">
        <v>100</v>
      </c>
      <c r="M11" s="207" t="s">
        <v>128</v>
      </c>
      <c r="N11" s="210" t="s">
        <v>75</v>
      </c>
      <c r="O11" s="207" t="s">
        <v>30</v>
      </c>
      <c r="P11" s="207" t="s">
        <v>28</v>
      </c>
      <c r="Q11" s="207" t="s">
        <v>115</v>
      </c>
      <c r="R11" s="206" t="s">
        <v>83</v>
      </c>
      <c r="S11" s="206" t="s">
        <v>45</v>
      </c>
      <c r="T11" s="206" t="s">
        <v>109</v>
      </c>
      <c r="U11" s="211">
        <f>+'Cost Cancel Details'!C66</f>
        <v>83.416666666666671</v>
      </c>
      <c r="V11" s="211">
        <f>+'Cost Cancel Details'!AO66</f>
        <v>70.904166666666697</v>
      </c>
      <c r="W11" s="212">
        <f>+'Cost Cancel Details'!AO67</f>
        <v>67.484083333333345</v>
      </c>
      <c r="X11" s="206"/>
      <c r="Y11" s="206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</row>
    <row r="12" spans="1:159" s="213" customFormat="1" ht="27.95" customHeight="1" x14ac:dyDescent="0.2">
      <c r="A12" s="26">
        <f t="shared" si="0"/>
        <v>5</v>
      </c>
      <c r="B12" s="206" t="s">
        <v>8</v>
      </c>
      <c r="C12" s="206">
        <v>1</v>
      </c>
      <c r="D12" s="207" t="s">
        <v>4</v>
      </c>
      <c r="E12" s="206"/>
      <c r="F12" s="207"/>
      <c r="G12" s="206" t="s">
        <v>12</v>
      </c>
      <c r="H12" s="207">
        <v>375</v>
      </c>
      <c r="I12" s="208">
        <v>10456</v>
      </c>
      <c r="J12" s="207" t="s">
        <v>21</v>
      </c>
      <c r="K12" s="209">
        <v>37226</v>
      </c>
      <c r="L12" s="207" t="s">
        <v>100</v>
      </c>
      <c r="M12" s="207" t="s">
        <v>128</v>
      </c>
      <c r="N12" s="210" t="s">
        <v>75</v>
      </c>
      <c r="O12" s="207" t="s">
        <v>30</v>
      </c>
      <c r="P12" s="207" t="s">
        <v>28</v>
      </c>
      <c r="Q12" s="207" t="s">
        <v>115</v>
      </c>
      <c r="R12" s="206" t="s">
        <v>83</v>
      </c>
      <c r="S12" s="206" t="s">
        <v>45</v>
      </c>
      <c r="T12" s="206" t="s">
        <v>109</v>
      </c>
      <c r="U12" s="211">
        <f>+'Cost Cancel Details'!C74</f>
        <v>83.416666666666671</v>
      </c>
      <c r="V12" s="211">
        <f>+'Cost Cancel Details'!AO74</f>
        <v>70.904166666666697</v>
      </c>
      <c r="W12" s="212">
        <f>+'Cost Cancel Details'!AO75</f>
        <v>67.484083333333345</v>
      </c>
      <c r="X12" s="206"/>
      <c r="Y12" s="206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</row>
    <row r="13" spans="1:159" s="213" customFormat="1" ht="27.95" customHeight="1" x14ac:dyDescent="0.2">
      <c r="A13" s="26">
        <f t="shared" si="0"/>
        <v>6</v>
      </c>
      <c r="B13" s="206" t="s">
        <v>8</v>
      </c>
      <c r="C13" s="206">
        <v>3</v>
      </c>
      <c r="D13" s="207" t="s">
        <v>23</v>
      </c>
      <c r="E13" s="206"/>
      <c r="F13" s="207"/>
      <c r="G13" s="206" t="s">
        <v>9</v>
      </c>
      <c r="H13" s="207">
        <f>166/2</f>
        <v>83</v>
      </c>
      <c r="I13" s="208">
        <v>11447</v>
      </c>
      <c r="J13" s="207" t="s">
        <v>22</v>
      </c>
      <c r="K13" s="209" t="s">
        <v>114</v>
      </c>
      <c r="L13" s="207" t="s">
        <v>100</v>
      </c>
      <c r="M13" s="207" t="s">
        <v>140</v>
      </c>
      <c r="N13" s="210" t="s">
        <v>75</v>
      </c>
      <c r="O13" s="207" t="s">
        <v>30</v>
      </c>
      <c r="P13" s="207" t="s">
        <v>28</v>
      </c>
      <c r="Q13" s="207" t="s">
        <v>103</v>
      </c>
      <c r="R13" s="206"/>
      <c r="S13" s="206"/>
      <c r="T13" s="206" t="s">
        <v>26</v>
      </c>
      <c r="U13" s="211">
        <f>+'Cost Cancel Details'!C82</f>
        <v>17.25</v>
      </c>
      <c r="V13" s="211">
        <f>+'Cost Cancel Details'!AO82</f>
        <v>17.25</v>
      </c>
      <c r="W13" s="212">
        <f>+'Cost Cancel Details'!AO83</f>
        <v>17.25</v>
      </c>
      <c r="X13" s="206" t="s">
        <v>126</v>
      </c>
      <c r="Y13" s="206" t="s">
        <v>117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</row>
    <row r="14" spans="1:159" s="213" customFormat="1" ht="27.95" customHeight="1" x14ac:dyDescent="0.2">
      <c r="A14" s="26">
        <f t="shared" si="0"/>
        <v>7</v>
      </c>
      <c r="B14" s="206" t="s">
        <v>8</v>
      </c>
      <c r="C14" s="206">
        <v>3</v>
      </c>
      <c r="D14" s="207" t="s">
        <v>23</v>
      </c>
      <c r="E14" s="206"/>
      <c r="F14" s="207"/>
      <c r="G14" s="206" t="s">
        <v>9</v>
      </c>
      <c r="H14" s="207">
        <v>83</v>
      </c>
      <c r="I14" s="208">
        <v>11447</v>
      </c>
      <c r="J14" s="207" t="s">
        <v>22</v>
      </c>
      <c r="K14" s="209" t="s">
        <v>114</v>
      </c>
      <c r="L14" s="207" t="s">
        <v>100</v>
      </c>
      <c r="M14" s="207" t="s">
        <v>140</v>
      </c>
      <c r="N14" s="210" t="s">
        <v>75</v>
      </c>
      <c r="O14" s="207" t="s">
        <v>30</v>
      </c>
      <c r="P14" s="207" t="s">
        <v>28</v>
      </c>
      <c r="Q14" s="207" t="s">
        <v>103</v>
      </c>
      <c r="R14" s="206"/>
      <c r="S14" s="206"/>
      <c r="T14" s="206" t="s">
        <v>26</v>
      </c>
      <c r="U14" s="211">
        <f>+'Cost Cancel Details'!C90</f>
        <v>17.25</v>
      </c>
      <c r="V14" s="211">
        <f>+'Cost Cancel Details'!AO90</f>
        <v>17.25</v>
      </c>
      <c r="W14" s="212">
        <f>+'Cost Cancel Details'!AO91</f>
        <v>17.25</v>
      </c>
      <c r="X14" s="206" t="s">
        <v>126</v>
      </c>
      <c r="Y14" s="206" t="s">
        <v>117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</row>
    <row r="15" spans="1:159" s="213" customFormat="1" ht="27.95" customHeight="1" x14ac:dyDescent="0.2">
      <c r="A15" s="26">
        <f t="shared" si="0"/>
        <v>8</v>
      </c>
      <c r="B15" s="206" t="s">
        <v>8</v>
      </c>
      <c r="C15" s="206">
        <v>2</v>
      </c>
      <c r="D15" s="207" t="s">
        <v>4</v>
      </c>
      <c r="E15" s="206"/>
      <c r="F15" s="207"/>
      <c r="G15" s="206" t="s">
        <v>90</v>
      </c>
      <c r="H15" s="207">
        <v>31</v>
      </c>
      <c r="I15" s="208">
        <v>10151</v>
      </c>
      <c r="J15" s="207" t="s">
        <v>22</v>
      </c>
      <c r="K15" s="209" t="s">
        <v>27</v>
      </c>
      <c r="L15" s="207" t="s">
        <v>129</v>
      </c>
      <c r="M15" s="207" t="s">
        <v>134</v>
      </c>
      <c r="N15" s="210" t="s">
        <v>75</v>
      </c>
      <c r="O15" s="207" t="s">
        <v>30</v>
      </c>
      <c r="P15" s="207" t="s">
        <v>28</v>
      </c>
      <c r="Q15" s="207" t="s">
        <v>99</v>
      </c>
      <c r="R15" s="206"/>
      <c r="S15" s="206"/>
      <c r="T15" s="206" t="s">
        <v>26</v>
      </c>
      <c r="U15" s="211">
        <f>+'Cost Cancel Details'!C98</f>
        <v>6.5</v>
      </c>
      <c r="V15" s="211">
        <f>+'Cost Cancel Details'!AO98</f>
        <v>6.5</v>
      </c>
      <c r="W15" s="212">
        <f>+'Cost Cancel Details'!AO99</f>
        <v>6.5</v>
      </c>
      <c r="X15" s="206" t="s">
        <v>111</v>
      </c>
      <c r="Y15" s="206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</row>
    <row r="16" spans="1:159" s="213" customFormat="1" ht="27.95" customHeight="1" x14ac:dyDescent="0.2">
      <c r="A16" s="26">
        <f t="shared" si="0"/>
        <v>9</v>
      </c>
      <c r="B16" s="206" t="s">
        <v>8</v>
      </c>
      <c r="C16" s="206">
        <v>2</v>
      </c>
      <c r="D16" s="207" t="s">
        <v>4</v>
      </c>
      <c r="E16" s="206"/>
      <c r="F16" s="207"/>
      <c r="G16" s="206" t="s">
        <v>90</v>
      </c>
      <c r="H16" s="207">
        <v>31</v>
      </c>
      <c r="I16" s="208">
        <v>10151</v>
      </c>
      <c r="J16" s="207" t="s">
        <v>22</v>
      </c>
      <c r="K16" s="209" t="s">
        <v>27</v>
      </c>
      <c r="L16" s="207" t="s">
        <v>129</v>
      </c>
      <c r="M16" s="207" t="s">
        <v>134</v>
      </c>
      <c r="N16" s="210" t="s">
        <v>75</v>
      </c>
      <c r="O16" s="207" t="s">
        <v>30</v>
      </c>
      <c r="P16" s="207" t="s">
        <v>28</v>
      </c>
      <c r="Q16" s="207" t="s">
        <v>99</v>
      </c>
      <c r="R16" s="206"/>
      <c r="S16" s="206"/>
      <c r="T16" s="206" t="s">
        <v>26</v>
      </c>
      <c r="U16" s="211">
        <f>+'Cost Cancel Details'!C106</f>
        <v>6.5</v>
      </c>
      <c r="V16" s="211">
        <f>+'Cost Cancel Details'!AO106</f>
        <v>6.5</v>
      </c>
      <c r="W16" s="212">
        <f>+'Cost Cancel Details'!AO107</f>
        <v>6.5</v>
      </c>
      <c r="X16" s="206" t="s">
        <v>112</v>
      </c>
      <c r="Y16" s="206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1:93" s="213" customFormat="1" ht="27.95" customHeight="1" x14ac:dyDescent="0.2">
      <c r="A17" s="26">
        <f t="shared" si="0"/>
        <v>10</v>
      </c>
      <c r="B17" s="206" t="s">
        <v>8</v>
      </c>
      <c r="C17" s="206">
        <v>2</v>
      </c>
      <c r="D17" s="207" t="s">
        <v>11</v>
      </c>
      <c r="E17" s="206"/>
      <c r="F17" s="207"/>
      <c r="G17" s="206" t="s">
        <v>97</v>
      </c>
      <c r="H17" s="207">
        <v>184</v>
      </c>
      <c r="I17" s="208">
        <v>10256</v>
      </c>
      <c r="J17" s="207" t="s">
        <v>21</v>
      </c>
      <c r="K17" s="209">
        <v>37135</v>
      </c>
      <c r="L17" s="207" t="s">
        <v>135</v>
      </c>
      <c r="M17" s="207" t="s">
        <v>136</v>
      </c>
      <c r="N17" s="210" t="s">
        <v>75</v>
      </c>
      <c r="O17" s="207" t="s">
        <v>30</v>
      </c>
      <c r="P17" s="207" t="s">
        <v>28</v>
      </c>
      <c r="Q17" s="207" t="s">
        <v>103</v>
      </c>
      <c r="R17" s="206"/>
      <c r="S17" s="206"/>
      <c r="T17" s="206" t="s">
        <v>26</v>
      </c>
      <c r="U17" s="211">
        <f>+'Cost Cancel Details'!C42</f>
        <v>37.170180000000002</v>
      </c>
      <c r="V17" s="211">
        <f>+'Cost Cancel Details'!AO42</f>
        <v>29.736144000000003</v>
      </c>
      <c r="W17" s="212">
        <f>+'Cost Cancel Details'!AO43</f>
        <v>37.170180000000002</v>
      </c>
      <c r="X17" s="206" t="s">
        <v>119</v>
      </c>
      <c r="Y17" s="206" t="s">
        <v>123</v>
      </c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</row>
    <row r="18" spans="1:93" s="199" customFormat="1" ht="27.95" customHeight="1" x14ac:dyDescent="0.2">
      <c r="A18" s="26">
        <f t="shared" si="0"/>
        <v>11</v>
      </c>
      <c r="B18" s="206" t="s">
        <v>8</v>
      </c>
      <c r="C18" s="200">
        <v>2</v>
      </c>
      <c r="D18" s="207" t="s">
        <v>11</v>
      </c>
      <c r="E18" s="206"/>
      <c r="F18" s="207"/>
      <c r="G18" s="206" t="s">
        <v>97</v>
      </c>
      <c r="H18" s="207">
        <v>184</v>
      </c>
      <c r="I18" s="208">
        <v>10256</v>
      </c>
      <c r="J18" s="207" t="s">
        <v>21</v>
      </c>
      <c r="K18" s="209">
        <v>37043</v>
      </c>
      <c r="L18" s="207" t="s">
        <v>135</v>
      </c>
      <c r="M18" s="207" t="s">
        <v>136</v>
      </c>
      <c r="N18" s="210" t="s">
        <v>75</v>
      </c>
      <c r="O18" s="207" t="s">
        <v>30</v>
      </c>
      <c r="P18" s="207" t="s">
        <v>28</v>
      </c>
      <c r="Q18" s="207" t="s">
        <v>103</v>
      </c>
      <c r="R18" s="206"/>
      <c r="S18" s="206"/>
      <c r="T18" s="206" t="s">
        <v>26</v>
      </c>
      <c r="U18" s="211">
        <f>+'Cost Cancel Details'!C18</f>
        <v>37.170180000000002</v>
      </c>
      <c r="V18" s="211">
        <f>+'Cost Cancel Details'!AO18</f>
        <v>37.170180000000002</v>
      </c>
      <c r="W18" s="212">
        <f>+'Cost Cancel Details'!AO19</f>
        <v>37.170180000000002</v>
      </c>
      <c r="X18" s="206" t="s">
        <v>120</v>
      </c>
      <c r="Y18" s="206" t="s">
        <v>125</v>
      </c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</row>
    <row r="19" spans="1:93" s="199" customFormat="1" ht="27.95" customHeight="1" x14ac:dyDescent="0.2">
      <c r="A19" s="26">
        <f t="shared" si="0"/>
        <v>12</v>
      </c>
      <c r="B19" s="206" t="s">
        <v>8</v>
      </c>
      <c r="C19" s="200">
        <v>2</v>
      </c>
      <c r="D19" s="207" t="s">
        <v>11</v>
      </c>
      <c r="E19" s="206"/>
      <c r="F19" s="207"/>
      <c r="G19" s="206" t="s">
        <v>97</v>
      </c>
      <c r="H19" s="207">
        <v>184</v>
      </c>
      <c r="I19" s="208">
        <v>10256</v>
      </c>
      <c r="J19" s="207" t="s">
        <v>21</v>
      </c>
      <c r="K19" s="209">
        <v>37377</v>
      </c>
      <c r="L19" s="207" t="s">
        <v>135</v>
      </c>
      <c r="M19" s="207" t="s">
        <v>128</v>
      </c>
      <c r="N19" s="210" t="s">
        <v>75</v>
      </c>
      <c r="O19" s="207" t="s">
        <v>30</v>
      </c>
      <c r="P19" s="207" t="s">
        <v>28</v>
      </c>
      <c r="Q19" s="207" t="s">
        <v>103</v>
      </c>
      <c r="R19" s="206"/>
      <c r="S19" s="206" t="s">
        <v>43</v>
      </c>
      <c r="T19" s="206" t="s">
        <v>26</v>
      </c>
      <c r="U19" s="211">
        <f>+'Cost Cancel Details'!C26</f>
        <v>33.810399999999994</v>
      </c>
      <c r="V19" s="211">
        <f>+'Cost Cancel Details'!AO26</f>
        <v>13.524159999999998</v>
      </c>
      <c r="W19" s="212">
        <f>+'Cost Cancel Details'!AO27</f>
        <v>33.810399999999994</v>
      </c>
      <c r="X19" s="206" t="s">
        <v>121</v>
      </c>
      <c r="Y19" s="206" t="s">
        <v>124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</row>
    <row r="20" spans="1:93" s="199" customFormat="1" ht="27.95" customHeight="1" x14ac:dyDescent="0.2">
      <c r="A20" s="26">
        <f t="shared" si="0"/>
        <v>13</v>
      </c>
      <c r="B20" s="206" t="s">
        <v>8</v>
      </c>
      <c r="C20" s="200">
        <v>2</v>
      </c>
      <c r="D20" s="207" t="s">
        <v>11</v>
      </c>
      <c r="E20" s="206"/>
      <c r="F20" s="207"/>
      <c r="G20" s="206" t="s">
        <v>97</v>
      </c>
      <c r="H20" s="207">
        <v>184</v>
      </c>
      <c r="I20" s="208">
        <v>10256</v>
      </c>
      <c r="J20" s="207" t="s">
        <v>21</v>
      </c>
      <c r="K20" s="209">
        <v>37377</v>
      </c>
      <c r="L20" s="207" t="s">
        <v>135</v>
      </c>
      <c r="M20" s="207" t="s">
        <v>128</v>
      </c>
      <c r="N20" s="210" t="s">
        <v>75</v>
      </c>
      <c r="O20" s="207" t="s">
        <v>30</v>
      </c>
      <c r="P20" s="207" t="s">
        <v>28</v>
      </c>
      <c r="Q20" s="207" t="s">
        <v>103</v>
      </c>
      <c r="R20" s="206"/>
      <c r="S20" s="206" t="s">
        <v>43</v>
      </c>
      <c r="T20" s="206" t="s">
        <v>26</v>
      </c>
      <c r="U20" s="211">
        <f>+'Cost Cancel Details'!C34</f>
        <v>33.810399999999994</v>
      </c>
      <c r="V20" s="211">
        <f>+'Cost Cancel Details'!AO34</f>
        <v>13.524159999999998</v>
      </c>
      <c r="W20" s="212">
        <f>+'Cost Cancel Details'!AO35</f>
        <v>33.810399999999994</v>
      </c>
      <c r="X20" s="206" t="s">
        <v>122</v>
      </c>
      <c r="Y20" s="206" t="s">
        <v>124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</row>
    <row r="21" spans="1:93" s="213" customFormat="1" ht="27.95" customHeight="1" x14ac:dyDescent="0.2">
      <c r="A21" s="26">
        <f t="shared" si="0"/>
        <v>14</v>
      </c>
      <c r="B21" s="206" t="s">
        <v>8</v>
      </c>
      <c r="C21" s="206"/>
      <c r="D21" s="207" t="s">
        <v>4</v>
      </c>
      <c r="E21" s="206"/>
      <c r="F21" s="207"/>
      <c r="G21" s="206" t="s">
        <v>5</v>
      </c>
      <c r="H21" s="207"/>
      <c r="I21" s="208"/>
      <c r="J21" s="207"/>
      <c r="K21" s="209"/>
      <c r="L21" s="207" t="s">
        <v>132</v>
      </c>
      <c r="M21" s="207" t="s">
        <v>133</v>
      </c>
      <c r="N21" s="210" t="s">
        <v>75</v>
      </c>
      <c r="O21" s="207"/>
      <c r="P21" s="207"/>
      <c r="Q21" s="207" t="s">
        <v>110</v>
      </c>
      <c r="R21" s="206"/>
      <c r="S21" s="206"/>
      <c r="T21" s="206" t="s">
        <v>26</v>
      </c>
      <c r="U21" s="211">
        <v>0</v>
      </c>
      <c r="V21" s="211">
        <v>0</v>
      </c>
      <c r="W21" s="212">
        <v>0</v>
      </c>
      <c r="X21" s="206"/>
      <c r="Y21" s="206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</row>
    <row r="22" spans="1:93" s="27" customFormat="1" ht="27.95" customHeight="1" x14ac:dyDescent="0.2">
      <c r="A22" s="26"/>
      <c r="B22" s="215"/>
      <c r="C22" s="215"/>
      <c r="D22" s="216"/>
      <c r="E22" s="215"/>
      <c r="F22" s="216"/>
      <c r="G22" s="215"/>
      <c r="H22" s="216"/>
      <c r="I22" s="217"/>
      <c r="J22" s="216"/>
      <c r="K22" s="218"/>
      <c r="L22" s="216"/>
      <c r="M22" s="216"/>
      <c r="N22" s="216"/>
      <c r="O22" s="216"/>
      <c r="P22" s="216"/>
      <c r="Q22" s="216"/>
      <c r="R22" s="215"/>
      <c r="S22" s="215"/>
      <c r="T22" s="215"/>
      <c r="U22" s="219"/>
      <c r="V22" s="219"/>
      <c r="W22" s="220"/>
      <c r="X22" s="215"/>
      <c r="Y22" s="215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93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93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Q25" s="3"/>
      <c r="X25" s="141"/>
    </row>
    <row r="26" spans="1:93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Q26" s="3"/>
      <c r="X26" s="141"/>
    </row>
    <row r="27" spans="1:93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93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93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93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93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93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4:17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4:17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4:17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4:17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4:17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4:17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4:17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4:17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4:17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4:17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4:17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4:17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4:17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4:17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4:17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4:17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4:17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4:17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4:17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4:17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4:17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4:17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4:17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4:17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4:17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4:17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4:17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4:17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4:17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4:17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4:17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4:17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4:17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4:17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4:17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4:17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4:17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4:17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4:17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4:17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4:17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4:17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4:17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4:17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4:17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4:17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4:17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4:17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4:17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4:17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4:17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4:17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4:17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4:17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4:17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4:17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4:17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4:17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4:17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4:17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4:17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4:17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4:17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4:17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4:17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4:17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4:17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4:17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4:17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39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70"/>
  <sheetViews>
    <sheetView tabSelected="1" view="pageBreakPreview" topLeftCell="A2" zoomScale="80" zoomScaleNormal="85" zoomScaleSheetLayoutView="75" workbookViewId="0">
      <selection activeCell="E23" sqref="E23"/>
    </sheetView>
  </sheetViews>
  <sheetFormatPr defaultRowHeight="12.75" x14ac:dyDescent="0.2"/>
  <cols>
    <col min="1" max="1" width="13.1640625" style="9" customWidth="1"/>
    <col min="2" max="2" width="35" style="9" bestFit="1" customWidth="1"/>
    <col min="3" max="3" width="18.6640625" style="10" customWidth="1"/>
    <col min="4" max="4" width="28.5" style="10" bestFit="1" customWidth="1"/>
    <col min="5" max="5" width="20.6640625" style="10" bestFit="1" customWidth="1"/>
    <col min="6" max="6" width="23.6640625" style="9" customWidth="1"/>
    <col min="7" max="7" width="27" style="9" customWidth="1"/>
    <col min="8" max="8" width="15" style="10" customWidth="1"/>
    <col min="9" max="9" width="16.6640625" style="10" customWidth="1"/>
    <col min="10" max="10" width="21" style="134" customWidth="1"/>
    <col min="11" max="11" width="14" style="10" customWidth="1"/>
    <col min="12" max="16384" width="9.33203125" style="9"/>
  </cols>
  <sheetData>
    <row r="1" spans="1:11" ht="30" x14ac:dyDescent="0.4">
      <c r="A1" s="159" t="s">
        <v>13</v>
      </c>
      <c r="B1" s="160"/>
      <c r="C1" s="2"/>
      <c r="D1" s="2"/>
      <c r="E1" s="2"/>
      <c r="J1" s="185" t="s">
        <v>84</v>
      </c>
    </row>
    <row r="2" spans="1:11" ht="19.5" x14ac:dyDescent="0.25">
      <c r="A2" s="159" t="s">
        <v>48</v>
      </c>
      <c r="B2" s="160"/>
      <c r="C2" s="2"/>
      <c r="D2" s="2"/>
      <c r="E2" s="2"/>
    </row>
    <row r="3" spans="1:11" ht="19.5" x14ac:dyDescent="0.25">
      <c r="A3" s="231">
        <f>'Detail by Turbine'!A3:C3</f>
        <v>37211</v>
      </c>
      <c r="B3" s="231"/>
      <c r="C3" s="11"/>
      <c r="D3" s="11"/>
      <c r="E3" s="11"/>
    </row>
    <row r="4" spans="1:11" ht="19.5" x14ac:dyDescent="0.25">
      <c r="A4" s="159" t="s">
        <v>74</v>
      </c>
      <c r="B4" s="161"/>
      <c r="J4" s="167"/>
    </row>
    <row r="5" spans="1:11" ht="14.25" x14ac:dyDescent="0.2">
      <c r="I5" s="142" t="s">
        <v>70</v>
      </c>
      <c r="J5" s="143">
        <f>'Detail by Turbine'!K3</f>
        <v>37225</v>
      </c>
    </row>
    <row r="6" spans="1:11" ht="60.75" customHeight="1" x14ac:dyDescent="0.2">
      <c r="A6" s="12" t="s">
        <v>36</v>
      </c>
      <c r="B6" s="12" t="s">
        <v>37</v>
      </c>
      <c r="C6" s="13" t="s">
        <v>47</v>
      </c>
      <c r="D6" s="13" t="s">
        <v>139</v>
      </c>
      <c r="E6" s="13" t="s">
        <v>138</v>
      </c>
      <c r="F6" s="12" t="s">
        <v>38</v>
      </c>
      <c r="G6" s="166" t="s">
        <v>76</v>
      </c>
      <c r="H6" s="13" t="s">
        <v>42</v>
      </c>
      <c r="I6" s="13" t="s">
        <v>85</v>
      </c>
      <c r="J6" s="13" t="s">
        <v>88</v>
      </c>
      <c r="K6" s="13" t="s">
        <v>41</v>
      </c>
    </row>
    <row r="7" spans="1:11" s="18" customFormat="1" ht="24.95" customHeight="1" x14ac:dyDescent="0.2">
      <c r="A7" s="178" t="s">
        <v>87</v>
      </c>
      <c r="C7" s="19"/>
      <c r="D7" s="19"/>
      <c r="E7" s="19"/>
      <c r="G7" s="19"/>
      <c r="H7" s="38"/>
      <c r="I7" s="38"/>
      <c r="J7" s="152"/>
      <c r="K7" s="19"/>
    </row>
    <row r="8" spans="1:11" s="18" customFormat="1" ht="9.9499999999999993" customHeight="1" x14ac:dyDescent="0.2">
      <c r="A8" s="17"/>
      <c r="C8" s="19"/>
      <c r="D8" s="19"/>
      <c r="E8" s="19"/>
      <c r="G8" s="19"/>
      <c r="H8" s="195"/>
      <c r="I8" s="195"/>
      <c r="J8" s="196"/>
      <c r="K8" s="19"/>
    </row>
    <row r="9" spans="1:11" s="18" customFormat="1" ht="12.75" customHeight="1" x14ac:dyDescent="0.2">
      <c r="A9" s="214"/>
      <c r="C9" s="19"/>
      <c r="D9" s="19"/>
      <c r="E9" s="19"/>
      <c r="G9" s="19"/>
      <c r="H9" s="39"/>
      <c r="I9" s="39"/>
      <c r="J9" s="194"/>
      <c r="K9" s="19"/>
    </row>
    <row r="10" spans="1:11" s="17" customFormat="1" x14ac:dyDescent="0.2">
      <c r="A10" s="51">
        <f>SUM(A9:A9)</f>
        <v>0</v>
      </c>
      <c r="C10" s="29"/>
      <c r="D10" s="29"/>
      <c r="E10" s="29"/>
      <c r="F10" s="30" t="s">
        <v>51</v>
      </c>
      <c r="G10" s="29"/>
      <c r="H10" s="40">
        <f>SUM(H9:H9)</f>
        <v>0</v>
      </c>
      <c r="I10" s="40">
        <f>SUM(I9:I9)</f>
        <v>0</v>
      </c>
      <c r="J10" s="40">
        <f>SUM(J9:J9)</f>
        <v>0</v>
      </c>
      <c r="K10" s="29"/>
    </row>
    <row r="11" spans="1:11" ht="5.0999999999999996" customHeight="1" x14ac:dyDescent="0.2">
      <c r="A11" s="10"/>
      <c r="G11" s="10"/>
      <c r="H11" s="41"/>
      <c r="I11" s="41"/>
      <c r="J11" s="153"/>
    </row>
    <row r="12" spans="1:11" s="21" customFormat="1" ht="24.95" customHeight="1" x14ac:dyDescent="0.2">
      <c r="A12" s="179" t="s">
        <v>79</v>
      </c>
      <c r="C12" s="22"/>
      <c r="D12" s="22"/>
      <c r="E12" s="22"/>
      <c r="G12" s="22"/>
      <c r="H12" s="42"/>
      <c r="I12" s="42"/>
      <c r="J12" s="154"/>
      <c r="K12" s="22"/>
    </row>
    <row r="13" spans="1:11" s="21" customFormat="1" ht="9.9499999999999993" customHeight="1" x14ac:dyDescent="0.2">
      <c r="A13" s="22"/>
      <c r="C13" s="22"/>
      <c r="D13" s="22"/>
      <c r="E13" s="22"/>
      <c r="G13" s="22"/>
      <c r="H13" s="42"/>
      <c r="I13" s="42"/>
      <c r="J13" s="154"/>
      <c r="K13" s="22"/>
    </row>
    <row r="14" spans="1:11" s="21" customFormat="1" x14ac:dyDescent="0.2">
      <c r="A14" s="31">
        <v>1</v>
      </c>
      <c r="B14" s="21" t="s">
        <v>7</v>
      </c>
      <c r="C14" s="22" t="str">
        <f>'Detail by Turbine'!Q8</f>
        <v>EA</v>
      </c>
      <c r="D14" s="228" t="str">
        <f>+'Detail by Turbine'!M8</f>
        <v>In Fabrication</v>
      </c>
      <c r="E14" s="228" t="str">
        <f>+'Detail by Turbine'!L8</f>
        <v>E-Next Generation</v>
      </c>
      <c r="F14" s="21" t="str">
        <f>'Detail by Turbine'!T8</f>
        <v>Columbia / Longview</v>
      </c>
      <c r="G14" s="22" t="str">
        <f>+'Detail by Turbine'!N8</f>
        <v>$16.5MM on 2/16/01</v>
      </c>
      <c r="H14" s="43">
        <f>'Detail by Turbine'!U8</f>
        <v>39.200000000000003</v>
      </c>
      <c r="I14" s="43">
        <f>'Detail by Turbine'!V8</f>
        <v>14.504000000000005</v>
      </c>
      <c r="J14" s="43">
        <f>'Detail by Turbine'!W8</f>
        <v>10.192000000000002</v>
      </c>
      <c r="K14" s="22" t="s">
        <v>33</v>
      </c>
    </row>
    <row r="15" spans="1:11" s="21" customFormat="1" x14ac:dyDescent="0.2">
      <c r="A15" s="52">
        <f>SUM(A14)</f>
        <v>1</v>
      </c>
      <c r="B15" s="20"/>
      <c r="C15" s="32"/>
      <c r="D15" s="32"/>
      <c r="E15" s="32"/>
      <c r="F15" s="33" t="s">
        <v>52</v>
      </c>
      <c r="G15" s="32"/>
      <c r="H15" s="44">
        <f>SUM(H14)</f>
        <v>39.200000000000003</v>
      </c>
      <c r="I15" s="44">
        <f>SUM(I14)</f>
        <v>14.504000000000005</v>
      </c>
      <c r="J15" s="44">
        <f>SUM(J14)</f>
        <v>10.192000000000002</v>
      </c>
      <c r="K15" s="32"/>
    </row>
    <row r="16" spans="1:11" s="21" customFormat="1" x14ac:dyDescent="0.2">
      <c r="A16" s="10"/>
      <c r="B16" s="9"/>
      <c r="C16" s="10"/>
      <c r="D16" s="10"/>
      <c r="E16" s="10"/>
      <c r="F16" s="9"/>
      <c r="G16" s="10"/>
      <c r="H16" s="41"/>
      <c r="I16" s="41"/>
      <c r="J16" s="153"/>
      <c r="K16" s="10"/>
    </row>
    <row r="17" spans="1:11" s="20" customFormat="1" ht="15" x14ac:dyDescent="0.2">
      <c r="A17" s="180" t="s">
        <v>80</v>
      </c>
      <c r="B17" s="15"/>
      <c r="C17" s="16"/>
      <c r="D17" s="16"/>
      <c r="E17" s="16"/>
      <c r="F17" s="15"/>
      <c r="G17" s="16"/>
      <c r="H17" s="45"/>
      <c r="I17" s="45"/>
      <c r="J17" s="155"/>
      <c r="K17" s="16"/>
    </row>
    <row r="18" spans="1:11" ht="5.0999999999999996" customHeight="1" x14ac:dyDescent="0.2">
      <c r="A18" s="14"/>
      <c r="B18" s="15"/>
      <c r="C18" s="16"/>
      <c r="D18" s="16"/>
      <c r="E18" s="16"/>
      <c r="F18" s="15"/>
      <c r="G18" s="16"/>
      <c r="H18" s="45"/>
      <c r="I18" s="45"/>
      <c r="J18" s="155"/>
      <c r="K18" s="16"/>
    </row>
    <row r="19" spans="1:11" s="15" customFormat="1" x14ac:dyDescent="0.2">
      <c r="A19" s="16">
        <v>1</v>
      </c>
      <c r="B19" s="15" t="s">
        <v>39</v>
      </c>
      <c r="C19" s="16" t="str">
        <f>'Detail by Turbine'!Q9</f>
        <v>EA</v>
      </c>
      <c r="D19" s="229" t="str">
        <f>'Detail by Turbine'!M9</f>
        <v>Houston Ship Channel</v>
      </c>
      <c r="E19" s="229" t="str">
        <f>'Detail by Turbine'!L9</f>
        <v>Balance Sheet</v>
      </c>
      <c r="F19" s="15" t="str">
        <f>'Detail by Turbine'!T9</f>
        <v>Unassigned</v>
      </c>
      <c r="G19" s="193" t="str">
        <f>+'Detail by Turbine'!N9</f>
        <v>Analyzing</v>
      </c>
      <c r="H19" s="45">
        <f>'Detail by Turbine'!U9</f>
        <v>24.506</v>
      </c>
      <c r="I19" s="45">
        <f>'Detail by Turbine'!V9</f>
        <v>22.947800000000004</v>
      </c>
      <c r="J19" s="155">
        <f>'Detail by Turbine'!W9</f>
        <v>24.506</v>
      </c>
      <c r="K19" s="16" t="s">
        <v>8</v>
      </c>
    </row>
    <row r="20" spans="1:11" s="21" customFormat="1" x14ac:dyDescent="0.2">
      <c r="A20" s="16">
        <v>1</v>
      </c>
      <c r="B20" s="15" t="s">
        <v>40</v>
      </c>
      <c r="C20" s="16" t="str">
        <f>'Detail by Turbine'!Q10</f>
        <v>EEL</v>
      </c>
      <c r="D20" s="229" t="str">
        <f>'Detail by Turbine'!M10</f>
        <v>Shipboard to Cadiz, Spain</v>
      </c>
      <c r="E20" s="229" t="str">
        <f>'Detail by Turbine'!L10</f>
        <v>Whitewing</v>
      </c>
      <c r="F20" s="15" t="str">
        <f>'Detail by Turbine'!T10</f>
        <v>Arcos</v>
      </c>
      <c r="G20" s="193" t="str">
        <f>+'Detail by Turbine'!N10</f>
        <v>Analyzing</v>
      </c>
      <c r="H20" s="45">
        <f>SUM('Detail by Turbine'!U10:U10)</f>
        <v>83.416666666666671</v>
      </c>
      <c r="I20" s="45">
        <f>SUM('Detail by Turbine'!V10:V10)</f>
        <v>70.904166666666697</v>
      </c>
      <c r="J20" s="155">
        <f>SUM('Detail by Turbine'!W10:W10)</f>
        <v>67.484083333333345</v>
      </c>
      <c r="K20" s="16" t="s">
        <v>8</v>
      </c>
    </row>
    <row r="21" spans="1:11" s="21" customFormat="1" x14ac:dyDescent="0.2">
      <c r="A21" s="16">
        <v>2</v>
      </c>
      <c r="B21" s="15" t="s">
        <v>40</v>
      </c>
      <c r="C21" s="16" t="str">
        <f>'Detail by Turbine'!Q11</f>
        <v>EEL</v>
      </c>
      <c r="D21" s="229" t="str">
        <f>'Detail by Turbine'!M11</f>
        <v>In Fabrication</v>
      </c>
      <c r="E21" s="229" t="str">
        <f>'Detail by Turbine'!L11</f>
        <v>Whitewing</v>
      </c>
      <c r="F21" s="15" t="str">
        <f>'Detail by Turbine'!T11</f>
        <v>Arcos</v>
      </c>
      <c r="G21" s="193" t="str">
        <f>+'Detail by Turbine'!N11</f>
        <v>Analyzing</v>
      </c>
      <c r="H21" s="45">
        <f>SUM('Detail by Turbine'!U11:U12)</f>
        <v>166.83333333333334</v>
      </c>
      <c r="I21" s="45">
        <f>SUM('Detail by Turbine'!V11:V12)</f>
        <v>141.80833333333339</v>
      </c>
      <c r="J21" s="155">
        <f>SUM('Detail by Turbine'!W11:W12)</f>
        <v>134.96816666666669</v>
      </c>
      <c r="K21" s="16" t="s">
        <v>8</v>
      </c>
    </row>
    <row r="22" spans="1:11" s="21" customFormat="1" x14ac:dyDescent="0.2">
      <c r="A22" s="16">
        <v>2</v>
      </c>
      <c r="B22" s="15" t="s">
        <v>9</v>
      </c>
      <c r="C22" s="16" t="str">
        <f>'Detail by Turbine'!Q13</f>
        <v>EA</v>
      </c>
      <c r="D22" s="229" t="str">
        <f>'Detail by Turbine'!M13</f>
        <v>Miramichi / New Brunswick</v>
      </c>
      <c r="E22" s="229" t="str">
        <f>'Detail by Turbine'!L13</f>
        <v>Whitewing</v>
      </c>
      <c r="F22" s="15" t="str">
        <f>'Detail by Turbine'!T13</f>
        <v>Unassigned</v>
      </c>
      <c r="G22" s="193" t="str">
        <f>IF(ISNA('Detail by Turbine'!N13),"-",'Detail by Turbine'!N13)</f>
        <v>Analyzing</v>
      </c>
      <c r="H22" s="45">
        <f>SUM('Detail by Turbine'!U13:U14)</f>
        <v>34.5</v>
      </c>
      <c r="I22" s="45">
        <f>SUM('Detail by Turbine'!V13:V14)</f>
        <v>34.5</v>
      </c>
      <c r="J22" s="155">
        <f>SUM('Detail by Turbine'!W13:W14)</f>
        <v>34.5</v>
      </c>
      <c r="K22" s="16" t="s">
        <v>8</v>
      </c>
    </row>
    <row r="23" spans="1:11" s="21" customFormat="1" x14ac:dyDescent="0.2">
      <c r="A23" s="16">
        <v>2</v>
      </c>
      <c r="B23" s="15" t="s">
        <v>98</v>
      </c>
      <c r="C23" s="16" t="str">
        <f>'Detail by Turbine'!Q18</f>
        <v>EA</v>
      </c>
      <c r="D23" s="229" t="str">
        <f>'Detail by Turbine'!M18</f>
        <v>Shipboard to Freeport, TX</v>
      </c>
      <c r="E23" s="229" t="str">
        <f>'Detail by Turbine'!L18</f>
        <v>West LB CAA</v>
      </c>
      <c r="F23" s="15" t="str">
        <f>'Detail by Turbine'!T18</f>
        <v>Unassigned</v>
      </c>
      <c r="G23" s="193" t="str">
        <f>+'Detail by Turbine'!N18</f>
        <v>Analyzing</v>
      </c>
      <c r="H23" s="45">
        <f>'Detail by Turbine'!U18+'Detail by Turbine'!U17</f>
        <v>74.340360000000004</v>
      </c>
      <c r="I23" s="45">
        <f>SUM('Detail by Turbine'!V17:V18)</f>
        <v>66.906324000000012</v>
      </c>
      <c r="J23" s="155">
        <f>SUM('Detail by Turbine'!W17:W18)</f>
        <v>74.340360000000004</v>
      </c>
      <c r="K23" s="16" t="s">
        <v>8</v>
      </c>
    </row>
    <row r="24" spans="1:11" s="21" customFormat="1" x14ac:dyDescent="0.2">
      <c r="A24" s="16">
        <v>2</v>
      </c>
      <c r="B24" s="15" t="s">
        <v>98</v>
      </c>
      <c r="C24" s="16" t="str">
        <f>'Detail by Turbine'!Q19</f>
        <v>EA</v>
      </c>
      <c r="D24" s="229" t="str">
        <f>'Detail by Turbine'!M19</f>
        <v>In Fabrication</v>
      </c>
      <c r="E24" s="229" t="str">
        <f>'Detail by Turbine'!L19</f>
        <v>West LB CAA</v>
      </c>
      <c r="F24" s="15" t="str">
        <f>'Detail by Turbine'!T19</f>
        <v>Unassigned</v>
      </c>
      <c r="G24" s="193" t="str">
        <f>+'Detail by Turbine'!N19</f>
        <v>Analyzing</v>
      </c>
      <c r="H24" s="45">
        <f>SUM('Detail by Turbine'!U19:U20)</f>
        <v>67.620799999999988</v>
      </c>
      <c r="I24" s="45">
        <f>SUM('Detail by Turbine'!V19:V20)</f>
        <v>27.048319999999997</v>
      </c>
      <c r="J24" s="45">
        <f>SUM('Detail by Turbine'!W19:W20)</f>
        <v>67.620799999999988</v>
      </c>
      <c r="K24" s="16" t="s">
        <v>8</v>
      </c>
    </row>
    <row r="25" spans="1:11" s="21" customFormat="1" x14ac:dyDescent="0.2">
      <c r="A25" s="16">
        <v>2</v>
      </c>
      <c r="B25" s="15" t="s">
        <v>91</v>
      </c>
      <c r="C25" s="16" t="str">
        <f>+'Detail by Turbine'!Q15</f>
        <v>EGM</v>
      </c>
      <c r="D25" s="229" t="str">
        <f>+'Detail by Turbine'!M15</f>
        <v>East River / NY</v>
      </c>
      <c r="E25" s="229" t="str">
        <f>+'Detail by Turbine'!L15</f>
        <v>Balance Sheet</v>
      </c>
      <c r="F25" s="15" t="str">
        <f>'Detail by Turbine'!T15</f>
        <v>Unassigned</v>
      </c>
      <c r="G25" s="193" t="str">
        <f>+'Detail by Turbine'!N15</f>
        <v>Analyzing</v>
      </c>
      <c r="H25" s="45">
        <f>SUM('Detail by Turbine'!U15:U16)</f>
        <v>13</v>
      </c>
      <c r="I25" s="45">
        <f>SUM('Detail by Turbine'!V15:V16)</f>
        <v>13</v>
      </c>
      <c r="J25" s="155">
        <f>SUM('Detail by Turbine'!W15:W16)</f>
        <v>13</v>
      </c>
      <c r="K25" s="16" t="s">
        <v>8</v>
      </c>
    </row>
    <row r="26" spans="1:11" s="21" customFormat="1" x14ac:dyDescent="0.2">
      <c r="A26" s="54">
        <v>1</v>
      </c>
      <c r="B26" s="15" t="s">
        <v>5</v>
      </c>
      <c r="C26" s="16" t="str">
        <f>+'Detail by Turbine'!Q21</f>
        <v>PGE</v>
      </c>
      <c r="D26" s="229" t="str">
        <f>+'Detail by Turbine'!M21</f>
        <v>S&amp;S / Houston</v>
      </c>
      <c r="E26" s="229" t="str">
        <f>+'Detail by Turbine'!L21</f>
        <v>Balance Sheet/PGE</v>
      </c>
      <c r="F26" s="15" t="str">
        <f>'Detail by Turbine'!T21</f>
        <v>Unassigned</v>
      </c>
      <c r="G26" s="193" t="str">
        <f>+'Detail by Turbine'!N21</f>
        <v>Analyzing</v>
      </c>
      <c r="H26" s="46">
        <f>'Detail by Turbine'!U21</f>
        <v>0</v>
      </c>
      <c r="I26" s="46">
        <f>'Detail by Turbine'!V21</f>
        <v>0</v>
      </c>
      <c r="J26" s="156">
        <f>'Detail by Turbine'!W21</f>
        <v>0</v>
      </c>
      <c r="K26" s="16" t="s">
        <v>8</v>
      </c>
    </row>
    <row r="27" spans="1:11" s="15" customFormat="1" x14ac:dyDescent="0.2">
      <c r="A27" s="53">
        <f>SUM(A19:A26)</f>
        <v>13</v>
      </c>
      <c r="C27" s="16"/>
      <c r="D27" s="16"/>
      <c r="E27" s="16"/>
      <c r="F27" s="34" t="s">
        <v>53</v>
      </c>
      <c r="G27" s="53"/>
      <c r="H27" s="47">
        <f>SUM(H19:H26)</f>
        <v>464.21715999999998</v>
      </c>
      <c r="I27" s="47">
        <f>SUM(I19:I26)</f>
        <v>377.11494400000015</v>
      </c>
      <c r="J27" s="47">
        <f>SUM(J19:J26)</f>
        <v>416.41941000000003</v>
      </c>
      <c r="K27" s="16"/>
    </row>
    <row r="28" spans="1:11" ht="5.0999999999999996" customHeight="1" x14ac:dyDescent="0.2">
      <c r="A28" s="10"/>
      <c r="G28" s="10"/>
      <c r="H28" s="41"/>
      <c r="I28" s="41"/>
      <c r="J28" s="153"/>
    </row>
    <row r="29" spans="1:11" s="24" customFormat="1" ht="24.95" customHeight="1" x14ac:dyDescent="0.2">
      <c r="A29" s="181" t="s">
        <v>78</v>
      </c>
      <c r="C29" s="25"/>
      <c r="D29" s="25"/>
      <c r="E29" s="25"/>
      <c r="H29" s="48"/>
      <c r="I29" s="48"/>
      <c r="J29" s="157"/>
      <c r="K29" s="25"/>
    </row>
    <row r="30" spans="1:11" s="24" customFormat="1" ht="9.9499999999999993" customHeight="1" x14ac:dyDescent="0.2">
      <c r="A30" s="25"/>
      <c r="C30" s="25"/>
      <c r="D30" s="25"/>
      <c r="E30" s="25"/>
      <c r="G30" s="25"/>
      <c r="H30" s="48"/>
      <c r="I30" s="48"/>
      <c r="J30" s="157"/>
      <c r="K30" s="25"/>
    </row>
    <row r="31" spans="1:11" s="24" customFormat="1" x14ac:dyDescent="0.2">
      <c r="A31" s="57"/>
      <c r="C31" s="25"/>
      <c r="D31" s="25"/>
      <c r="E31" s="25"/>
      <c r="G31" s="25"/>
      <c r="H31" s="49"/>
      <c r="I31" s="49"/>
      <c r="J31" s="158"/>
      <c r="K31" s="16"/>
    </row>
    <row r="32" spans="1:11" s="24" customFormat="1" x14ac:dyDescent="0.2">
      <c r="A32" s="56">
        <f>SUM(A31:A31)</f>
        <v>0</v>
      </c>
      <c r="C32" s="25"/>
      <c r="D32" s="25"/>
      <c r="E32" s="25"/>
      <c r="F32" s="35" t="s">
        <v>54</v>
      </c>
      <c r="G32" s="35"/>
      <c r="H32" s="50">
        <f>SUM(H31:H31)</f>
        <v>0</v>
      </c>
      <c r="I32" s="50">
        <f>SUM(I31:I31)</f>
        <v>0</v>
      </c>
      <c r="J32" s="50">
        <f>SUM(J31:J31)</f>
        <v>0</v>
      </c>
      <c r="K32" s="25"/>
    </row>
    <row r="33" spans="1:10" ht="5.0999999999999996" customHeight="1" x14ac:dyDescent="0.2">
      <c r="A33" s="10"/>
      <c r="G33" s="10"/>
      <c r="H33" s="41"/>
      <c r="I33" s="41"/>
      <c r="J33" s="153"/>
    </row>
    <row r="34" spans="1:10" ht="13.5" thickBot="1" x14ac:dyDescent="0.25">
      <c r="A34" s="55">
        <f>+A32+A27+A15+A10</f>
        <v>14</v>
      </c>
      <c r="B34" s="36" t="s">
        <v>71</v>
      </c>
      <c r="F34" s="37" t="s">
        <v>55</v>
      </c>
      <c r="G34" s="37"/>
      <c r="H34" s="184">
        <f>+H32+H27+H15+H10</f>
        <v>503.41715999999997</v>
      </c>
      <c r="I34" s="184">
        <f>+I27+I15+I10</f>
        <v>391.61894400000017</v>
      </c>
      <c r="J34" s="184">
        <f>+J27+J15+J10</f>
        <v>426.61141000000003</v>
      </c>
    </row>
    <row r="35" spans="1:10" ht="15.75" thickTop="1" x14ac:dyDescent="0.2">
      <c r="A35" s="1"/>
      <c r="I35" s="192"/>
    </row>
    <row r="36" spans="1:10" ht="8.25" customHeight="1" x14ac:dyDescent="0.2"/>
    <row r="37" spans="1:10" ht="18" x14ac:dyDescent="0.25">
      <c r="A37" s="133" t="s">
        <v>69</v>
      </c>
    </row>
    <row r="38" spans="1:10" x14ac:dyDescent="0.2">
      <c r="A38" s="36" t="s">
        <v>74</v>
      </c>
    </row>
    <row r="42" spans="1:10" x14ac:dyDescent="0.2">
      <c r="H42" s="28"/>
    </row>
    <row r="66" spans="1:7" x14ac:dyDescent="0.2">
      <c r="G66" s="198"/>
    </row>
    <row r="70" spans="1:7" ht="14.25" x14ac:dyDescent="0.2">
      <c r="A70" s="187" t="s">
        <v>89</v>
      </c>
    </row>
  </sheetData>
  <mergeCells count="1">
    <mergeCell ref="A3:B3"/>
  </mergeCells>
  <phoneticPr fontId="0" type="noConversion"/>
  <pageMargins left="0.25" right="0.26" top="0.5" bottom="0.5" header="0.26" footer="0.5"/>
  <pageSetup scale="5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7"/>
  <sheetViews>
    <sheetView view="pageBreakPreview" zoomScale="80" zoomScaleNormal="100" workbookViewId="0">
      <selection activeCell="A18" sqref="A18"/>
    </sheetView>
  </sheetViews>
  <sheetFormatPr defaultRowHeight="12.75" x14ac:dyDescent="0.2"/>
  <cols>
    <col min="1" max="1" width="13.1640625" style="9" customWidth="1"/>
    <col min="2" max="2" width="36.1640625" style="9" customWidth="1"/>
    <col min="3" max="3" width="18.6640625" style="10" customWidth="1"/>
    <col min="4" max="4" width="40.5" style="135" customWidth="1"/>
    <col min="5" max="5" width="32.5" style="10" bestFit="1" customWidth="1"/>
    <col min="6" max="6" width="15" style="10" customWidth="1"/>
    <col min="7" max="7" width="16.1640625" style="10" customWidth="1"/>
    <col min="8" max="8" width="20.1640625" style="134" customWidth="1"/>
    <col min="9" max="9" width="18" style="135" customWidth="1"/>
    <col min="10" max="16384" width="9.33203125" style="9"/>
  </cols>
  <sheetData>
    <row r="1" spans="1:9" ht="30" x14ac:dyDescent="0.4">
      <c r="A1" s="159" t="s">
        <v>13</v>
      </c>
      <c r="B1" s="160"/>
      <c r="C1" s="2"/>
      <c r="I1" s="185" t="s">
        <v>84</v>
      </c>
    </row>
    <row r="2" spans="1:9" ht="19.5" x14ac:dyDescent="0.25">
      <c r="A2" s="159" t="s">
        <v>72</v>
      </c>
      <c r="B2" s="160"/>
      <c r="C2" s="2"/>
    </row>
    <row r="3" spans="1:9" ht="19.5" x14ac:dyDescent="0.25">
      <c r="A3" s="231">
        <f>'Detail by Turbine'!A3:C3</f>
        <v>37211</v>
      </c>
      <c r="B3" s="231"/>
      <c r="C3" s="11"/>
      <c r="I3" s="146"/>
    </row>
    <row r="4" spans="1:9" ht="19.5" x14ac:dyDescent="0.25">
      <c r="A4" s="159" t="s">
        <v>74</v>
      </c>
      <c r="B4" s="161"/>
      <c r="I4" s="167"/>
    </row>
    <row r="5" spans="1:9" ht="14.25" x14ac:dyDescent="0.2">
      <c r="G5" s="9"/>
      <c r="H5" s="142" t="s">
        <v>70</v>
      </c>
      <c r="I5" s="143">
        <f>+'Detail by Turbine'!K3</f>
        <v>37225</v>
      </c>
    </row>
    <row r="6" spans="1:9" ht="59.25" customHeight="1" x14ac:dyDescent="0.2">
      <c r="A6" s="12" t="s">
        <v>36</v>
      </c>
      <c r="B6" s="12" t="s">
        <v>37</v>
      </c>
      <c r="C6" s="13" t="s">
        <v>47</v>
      </c>
      <c r="D6" s="12" t="s">
        <v>38</v>
      </c>
      <c r="E6" s="166" t="s">
        <v>76</v>
      </c>
      <c r="F6" s="13" t="s">
        <v>42</v>
      </c>
      <c r="G6" s="13" t="s">
        <v>85</v>
      </c>
      <c r="H6" s="13" t="s">
        <v>86</v>
      </c>
      <c r="I6" s="13" t="s">
        <v>41</v>
      </c>
    </row>
    <row r="7" spans="1:9" s="18" customFormat="1" x14ac:dyDescent="0.2">
      <c r="A7" s="58"/>
      <c r="B7" s="59"/>
      <c r="C7" s="58"/>
      <c r="D7" s="150"/>
      <c r="E7" s="58"/>
      <c r="F7" s="149"/>
      <c r="G7" s="149"/>
      <c r="H7" s="149"/>
      <c r="I7" s="150"/>
    </row>
    <row r="8" spans="1:9" s="18" customFormat="1" x14ac:dyDescent="0.2">
      <c r="A8" s="2">
        <f>+'Summary by Status'!A22</f>
        <v>2</v>
      </c>
      <c r="B8" s="3" t="str">
        <f>+'Summary by Status'!B22</f>
        <v>11N1</v>
      </c>
      <c r="C8" s="2" t="str">
        <f>+'Summary by Status'!C22</f>
        <v>EA</v>
      </c>
      <c r="D8" s="3" t="str">
        <f>+'Summary by Status'!F22</f>
        <v>Unassigned</v>
      </c>
      <c r="E8" s="176" t="str">
        <f>+'Summary by Status'!G22</f>
        <v>Analyzing</v>
      </c>
      <c r="F8" s="7">
        <f>+'Summary by Status'!H22</f>
        <v>34.5</v>
      </c>
      <c r="G8" s="7">
        <f>+'Summary by Status'!I22</f>
        <v>34.5</v>
      </c>
      <c r="H8" s="7">
        <f>+'Summary by Status'!J22</f>
        <v>34.5</v>
      </c>
      <c r="I8" s="2" t="s">
        <v>8</v>
      </c>
    </row>
    <row r="9" spans="1:9" s="18" customFormat="1" x14ac:dyDescent="0.2">
      <c r="A9" s="2"/>
      <c r="B9" s="3"/>
      <c r="C9" s="2"/>
      <c r="D9" s="3"/>
      <c r="E9" s="176"/>
      <c r="F9" s="7"/>
      <c r="G9" s="7"/>
      <c r="H9" s="7"/>
      <c r="I9" s="2"/>
    </row>
    <row r="10" spans="1:9" s="18" customFormat="1" x14ac:dyDescent="0.2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Status'!F19</f>
        <v>Unassigned</v>
      </c>
      <c r="E10" s="176" t="str">
        <f>+'Summary by Status'!G19</f>
        <v>Analyzing</v>
      </c>
      <c r="F10" s="7">
        <f>+'Summary by Status'!H19</f>
        <v>24.506</v>
      </c>
      <c r="G10" s="7">
        <f>+'Summary by Status'!I19</f>
        <v>22.947800000000004</v>
      </c>
      <c r="H10" s="7">
        <f>+'Summary by Status'!J19</f>
        <v>24.506</v>
      </c>
      <c r="I10" s="2" t="str">
        <f>+'Summary by Status'!K19</f>
        <v>Available</v>
      </c>
    </row>
    <row r="11" spans="1:9" s="18" customFormat="1" x14ac:dyDescent="0.2">
      <c r="A11" s="2"/>
      <c r="B11" s="3"/>
      <c r="C11" s="2"/>
      <c r="D11" s="3"/>
      <c r="E11" s="176"/>
      <c r="F11" s="7"/>
      <c r="G11" s="7"/>
      <c r="H11" s="7"/>
      <c r="I11" s="2"/>
    </row>
    <row r="12" spans="1:9" s="18" customFormat="1" x14ac:dyDescent="0.2">
      <c r="A12" s="2">
        <f>+'Summary by Status'!A24</f>
        <v>2</v>
      </c>
      <c r="B12" s="3" t="str">
        <f>+'Summary by Status'!B24</f>
        <v>MHI 501F simple cycle</v>
      </c>
      <c r="C12" s="2" t="str">
        <f>+'Summary by Status'!C24</f>
        <v>EA</v>
      </c>
      <c r="D12" s="3" t="str">
        <f>+'Summary by Status'!F24</f>
        <v>Unassigned</v>
      </c>
      <c r="E12" s="176" t="str">
        <f>+'Summary by Status'!G24</f>
        <v>Analyzing</v>
      </c>
      <c r="F12" s="7">
        <f>+'Summary by Status'!H24</f>
        <v>67.620799999999988</v>
      </c>
      <c r="G12" s="7">
        <f>+'Summary by Status'!I24</f>
        <v>27.048319999999997</v>
      </c>
      <c r="H12" s="7">
        <f>+'Summary by Status'!J24</f>
        <v>67.620799999999988</v>
      </c>
      <c r="I12" s="2" t="str">
        <f>+'Summary by Status'!K24</f>
        <v>Available</v>
      </c>
    </row>
    <row r="13" spans="1:9" s="18" customFormat="1" x14ac:dyDescent="0.2">
      <c r="A13" s="2">
        <f>+'Summary by Status'!A23</f>
        <v>2</v>
      </c>
      <c r="B13" s="3" t="str">
        <f>+'Summary by Status'!B23</f>
        <v>MHI 501F simple cycle</v>
      </c>
      <c r="C13" s="2" t="str">
        <f>+'Summary by Status'!C23</f>
        <v>EA</v>
      </c>
      <c r="D13" s="3" t="str">
        <f>+'Summary by Status'!F23</f>
        <v>Unassigned</v>
      </c>
      <c r="E13" s="176" t="str">
        <f>+'Summary by Status'!G23</f>
        <v>Analyzing</v>
      </c>
      <c r="F13" s="7">
        <f>+'Summary by Status'!H23</f>
        <v>74.340360000000004</v>
      </c>
      <c r="G13" s="7">
        <f>+'Summary by Status'!I23</f>
        <v>66.906324000000012</v>
      </c>
      <c r="H13" s="7">
        <f>+'Summary by Status'!J23</f>
        <v>74.340360000000004</v>
      </c>
      <c r="I13" s="2" t="str">
        <f>+'Summary by Status'!K23</f>
        <v>Available</v>
      </c>
    </row>
    <row r="14" spans="1:9" s="18" customFormat="1" x14ac:dyDescent="0.2">
      <c r="A14" s="2"/>
      <c r="B14" s="3"/>
      <c r="C14" s="2"/>
      <c r="D14" s="3"/>
      <c r="E14" s="176"/>
      <c r="F14" s="7"/>
      <c r="G14" s="7"/>
      <c r="H14" s="7"/>
      <c r="I14" s="2"/>
    </row>
    <row r="15" spans="1:9" s="21" customFormat="1" x14ac:dyDescent="0.2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Status'!F14</f>
        <v>Columbia / Longview</v>
      </c>
      <c r="E15" s="176" t="str">
        <f>+'Summary by Status'!G14</f>
        <v>$16.5MM on 2/16/01</v>
      </c>
      <c r="F15" s="7">
        <f>+'Summary by Status'!H14</f>
        <v>39.200000000000003</v>
      </c>
      <c r="G15" s="7">
        <f>+'Summary by Status'!I14</f>
        <v>14.504000000000005</v>
      </c>
      <c r="H15" s="7">
        <f>+'Summary by Status'!J14</f>
        <v>10.192000000000002</v>
      </c>
      <c r="I15" s="2" t="str">
        <f>+'Summary by Status'!K14</f>
        <v>Tentative</v>
      </c>
    </row>
    <row r="16" spans="1:9" s="21" customFormat="1" x14ac:dyDescent="0.2">
      <c r="A16" s="2"/>
      <c r="B16" s="3"/>
      <c r="C16" s="2"/>
      <c r="D16" s="3"/>
      <c r="E16" s="176"/>
      <c r="F16" s="7"/>
      <c r="G16" s="7"/>
      <c r="H16" s="7"/>
      <c r="I16" s="2"/>
    </row>
    <row r="17" spans="1:9" s="21" customFormat="1" x14ac:dyDescent="0.2">
      <c r="A17" s="2">
        <f>+'Summary by Status'!A20</f>
        <v>1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Status'!F20</f>
        <v>Arcos</v>
      </c>
      <c r="E17" s="176" t="str">
        <f>+'Summary by Status'!G20</f>
        <v>Analyzing</v>
      </c>
      <c r="F17" s="7">
        <f>+'Summary by Status'!H20</f>
        <v>83.416666666666671</v>
      </c>
      <c r="G17" s="7">
        <f>+'Summary by Status'!I20</f>
        <v>70.904166666666697</v>
      </c>
      <c r="H17" s="7">
        <f>+'Summary by Status'!J20</f>
        <v>67.484083333333345</v>
      </c>
      <c r="I17" s="2" t="str">
        <f>+'Summary by Status'!K20</f>
        <v>Available</v>
      </c>
    </row>
    <row r="18" spans="1:9" s="21" customFormat="1" x14ac:dyDescent="0.2">
      <c r="A18" s="2">
        <f>+'Summary by Status'!A21</f>
        <v>2</v>
      </c>
      <c r="B18" s="3" t="str">
        <f>+'Summary by Status'!B21</f>
        <v>9FA STAG power islands</v>
      </c>
      <c r="C18" s="2" t="str">
        <f>+'Summary by Status'!C21</f>
        <v>EEL</v>
      </c>
      <c r="D18" s="3" t="str">
        <f>+'Summary by Status'!F21</f>
        <v>Arcos</v>
      </c>
      <c r="E18" s="176" t="str">
        <f>+'Summary by Status'!G21</f>
        <v>Analyzing</v>
      </c>
      <c r="F18" s="7">
        <f>+'Summary by Status'!H21</f>
        <v>166.83333333333334</v>
      </c>
      <c r="G18" s="7">
        <f>+'Summary by Status'!I21</f>
        <v>141.80833333333339</v>
      </c>
      <c r="H18" s="7">
        <f>+'Summary by Status'!J21</f>
        <v>134.96816666666669</v>
      </c>
      <c r="I18" s="2" t="str">
        <f>+'Summary by Status'!K21</f>
        <v>Available</v>
      </c>
    </row>
    <row r="19" spans="1:9" s="21" customFormat="1" x14ac:dyDescent="0.2">
      <c r="A19" s="2"/>
      <c r="B19" s="3"/>
      <c r="C19" s="2"/>
      <c r="D19" s="3"/>
      <c r="E19" s="176"/>
      <c r="F19" s="7"/>
      <c r="G19" s="7"/>
      <c r="H19" s="7"/>
      <c r="I19" s="2"/>
    </row>
    <row r="20" spans="1:9" s="21" customFormat="1" x14ac:dyDescent="0.2">
      <c r="A20" s="2">
        <f>+'Summary by Status'!A25</f>
        <v>2</v>
      </c>
      <c r="B20" s="3" t="str">
        <f>+'Summary by Status'!B25</f>
        <v>Fr 6B 60hz power barges (BV=0)</v>
      </c>
      <c r="C20" s="2" t="str">
        <f>+'Summary by Status'!C25</f>
        <v>EGM</v>
      </c>
      <c r="D20" s="3" t="str">
        <f>+'Summary by Status'!F25</f>
        <v>Unassigned</v>
      </c>
      <c r="E20" s="176" t="str">
        <f>+'Summary by Status'!G25</f>
        <v>Analyzing</v>
      </c>
      <c r="F20" s="7">
        <f>+'Summary by Status'!H25</f>
        <v>13</v>
      </c>
      <c r="G20" s="7">
        <f>+'Summary by Status'!I25</f>
        <v>13</v>
      </c>
      <c r="H20" s="7">
        <f>+'Summary by Status'!J25</f>
        <v>13</v>
      </c>
      <c r="I20" s="2" t="str">
        <f>+'Summary by Status'!K25</f>
        <v>Available</v>
      </c>
    </row>
    <row r="21" spans="1:9" s="21" customFormat="1" x14ac:dyDescent="0.2">
      <c r="A21" s="2"/>
      <c r="B21" s="3"/>
      <c r="C21" s="2"/>
      <c r="D21" s="3"/>
      <c r="E21" s="176"/>
      <c r="F21" s="7"/>
      <c r="G21" s="7"/>
      <c r="H21" s="7"/>
      <c r="I21" s="2"/>
    </row>
    <row r="22" spans="1:9" s="21" customFormat="1" x14ac:dyDescent="0.2">
      <c r="A22" s="2">
        <f>+'Summary by Status'!A26</f>
        <v>1</v>
      </c>
      <c r="B22" s="3" t="str">
        <f>+'Summary by Status'!B26</f>
        <v>LM6000</v>
      </c>
      <c r="C22" s="2" t="str">
        <f>+'Summary by Status'!C26</f>
        <v>PGE</v>
      </c>
      <c r="D22" s="3" t="str">
        <f>+'Summary by Status'!F26</f>
        <v>Unassigned</v>
      </c>
      <c r="E22" s="176" t="str">
        <f>+'Summary by Status'!G26</f>
        <v>Analyzing</v>
      </c>
      <c r="F22" s="7">
        <f>+'Summary by Status'!H26</f>
        <v>0</v>
      </c>
      <c r="G22" s="7">
        <f>+'Summary by Status'!I26</f>
        <v>0</v>
      </c>
      <c r="H22" s="7">
        <f>+'Summary by Status'!J26</f>
        <v>0</v>
      </c>
      <c r="I22" s="2" t="str">
        <f>+'Summary by Status'!K26</f>
        <v>Available</v>
      </c>
    </row>
    <row r="23" spans="1:9" s="21" customFormat="1" x14ac:dyDescent="0.2">
      <c r="A23" s="2"/>
      <c r="B23" s="3"/>
      <c r="C23" s="2"/>
      <c r="D23" s="3"/>
      <c r="E23" s="176"/>
      <c r="F23" s="7"/>
      <c r="G23" s="7"/>
      <c r="H23" s="7"/>
      <c r="I23" s="2"/>
    </row>
    <row r="25" spans="1:9" x14ac:dyDescent="0.2">
      <c r="A25" s="9">
        <f>SUM(A8:A23)</f>
        <v>14</v>
      </c>
      <c r="E25" s="134" t="s">
        <v>94</v>
      </c>
      <c r="F25" s="146">
        <f>SUM(F7:F23)</f>
        <v>503.41715999999997</v>
      </c>
      <c r="G25" s="146">
        <f>SUM(G7:G23)</f>
        <v>391.61894400000011</v>
      </c>
      <c r="H25" s="146">
        <f>SUM(H7:H23)</f>
        <v>426.61140999999998</v>
      </c>
    </row>
    <row r="26" spans="1:9" x14ac:dyDescent="0.2">
      <c r="A26" s="9">
        <f>+'Summary by Status'!A34</f>
        <v>14</v>
      </c>
      <c r="E26" s="134" t="s">
        <v>92</v>
      </c>
      <c r="F26" s="146">
        <f>+'Summary by Status'!H34</f>
        <v>503.41715999999997</v>
      </c>
      <c r="G26" s="146">
        <f>+'Summary by Status'!I34</f>
        <v>391.61894400000017</v>
      </c>
      <c r="H26" s="146">
        <f>+'Summary by Status'!J34</f>
        <v>426.61141000000003</v>
      </c>
    </row>
    <row r="27" spans="1:9" x14ac:dyDescent="0.2">
      <c r="A27" s="146">
        <f>+A25-A26</f>
        <v>0</v>
      </c>
      <c r="E27" s="134" t="s">
        <v>93</v>
      </c>
      <c r="F27" s="146">
        <f>+F25-F26</f>
        <v>0</v>
      </c>
      <c r="G27" s="146">
        <f>+G25-G26</f>
        <v>0</v>
      </c>
      <c r="H27" s="146">
        <f>+H25-H26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9"/>
  <sheetViews>
    <sheetView view="pageBreakPreview" zoomScale="80" zoomScaleNormal="100" workbookViewId="0">
      <selection activeCell="G21" sqref="G21"/>
    </sheetView>
  </sheetViews>
  <sheetFormatPr defaultRowHeight="12.75" x14ac:dyDescent="0.2"/>
  <cols>
    <col min="1" max="1" width="13.1640625" style="10" customWidth="1"/>
    <col min="2" max="2" width="34.33203125" style="9" customWidth="1"/>
    <col min="3" max="3" width="18.6640625" style="10" customWidth="1"/>
    <col min="4" max="4" width="14" style="10" customWidth="1"/>
    <col min="5" max="5" width="30.83203125" style="10" bestFit="1" customWidth="1"/>
    <col min="6" max="6" width="41.33203125" style="135" customWidth="1"/>
    <col min="7" max="7" width="15" style="146" customWidth="1"/>
    <col min="8" max="8" width="16.1640625" style="146" customWidth="1"/>
    <col min="9" max="9" width="20.1640625" style="146" customWidth="1"/>
    <col min="10" max="16384" width="9.33203125" style="9"/>
  </cols>
  <sheetData>
    <row r="1" spans="1:9" ht="30" x14ac:dyDescent="0.4">
      <c r="A1" s="162" t="s">
        <v>13</v>
      </c>
      <c r="B1" s="163"/>
      <c r="C1" s="2"/>
      <c r="I1" s="185" t="s">
        <v>84</v>
      </c>
    </row>
    <row r="2" spans="1:9" ht="19.5" x14ac:dyDescent="0.25">
      <c r="A2" s="164" t="s">
        <v>50</v>
      </c>
      <c r="B2" s="163"/>
      <c r="C2" s="2"/>
    </row>
    <row r="3" spans="1:9" ht="19.5" x14ac:dyDescent="0.25">
      <c r="A3" s="231">
        <f>'Detail by Turbine'!A3:C3</f>
        <v>37211</v>
      </c>
      <c r="B3" s="231"/>
      <c r="C3" s="11"/>
    </row>
    <row r="4" spans="1:9" ht="19.5" x14ac:dyDescent="0.25">
      <c r="A4" s="159" t="s">
        <v>74</v>
      </c>
      <c r="B4" s="165"/>
      <c r="I4" s="167"/>
    </row>
    <row r="5" spans="1:9" ht="14.25" x14ac:dyDescent="0.2">
      <c r="H5" s="144" t="s">
        <v>70</v>
      </c>
      <c r="I5" s="143">
        <f>+'Detail by Turbine'!K3</f>
        <v>37225</v>
      </c>
    </row>
    <row r="6" spans="1:9" ht="58.5" customHeight="1" x14ac:dyDescent="0.2">
      <c r="A6" s="12" t="s">
        <v>36</v>
      </c>
      <c r="B6" s="12" t="s">
        <v>37</v>
      </c>
      <c r="C6" s="13" t="s">
        <v>47</v>
      </c>
      <c r="D6" s="13" t="s">
        <v>41</v>
      </c>
      <c r="E6" s="166" t="s">
        <v>76</v>
      </c>
      <c r="F6" s="12" t="s">
        <v>38</v>
      </c>
      <c r="G6" s="145" t="s">
        <v>42</v>
      </c>
      <c r="H6" s="13" t="s">
        <v>85</v>
      </c>
      <c r="I6" s="13" t="s">
        <v>86</v>
      </c>
    </row>
    <row r="7" spans="1:9" s="21" customFormat="1" x14ac:dyDescent="0.2">
      <c r="A7" s="60" t="s">
        <v>115</v>
      </c>
      <c r="B7" s="59"/>
      <c r="C7" s="58"/>
      <c r="D7" s="58"/>
      <c r="E7" s="58"/>
      <c r="F7" s="150"/>
      <c r="G7" s="147"/>
      <c r="H7" s="147"/>
      <c r="I7" s="147"/>
    </row>
    <row r="8" spans="1:9" s="3" customFormat="1" x14ac:dyDescent="0.2">
      <c r="A8" s="2">
        <f>+'Summary by Status'!A20</f>
        <v>1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Status'!K20</f>
        <v>Available</v>
      </c>
      <c r="E8" s="176" t="str">
        <f>+'Summary by Status'!G20</f>
        <v>Analyzing</v>
      </c>
      <c r="F8" s="151" t="str">
        <f>+'Summary by Status'!F20</f>
        <v>Arcos</v>
      </c>
      <c r="G8" s="226">
        <f>+'Summary by Status'!H20</f>
        <v>83.416666666666671</v>
      </c>
      <c r="H8" s="226">
        <f>+'Summary by Status'!I20</f>
        <v>70.904166666666697</v>
      </c>
      <c r="I8" s="177">
        <f>+'Summary by Status'!J20</f>
        <v>67.484083333333345</v>
      </c>
    </row>
    <row r="9" spans="1:9" s="3" customFormat="1" x14ac:dyDescent="0.2">
      <c r="A9" s="2">
        <f>+'Summary by Status'!A21</f>
        <v>2</v>
      </c>
      <c r="B9" s="3" t="str">
        <f>+'Summary by Status'!B21</f>
        <v>9FA STAG power islands</v>
      </c>
      <c r="C9" s="2" t="str">
        <f>+'Summary by Status'!C21</f>
        <v>EEL</v>
      </c>
      <c r="D9" s="2" t="str">
        <f>+'Summary by Status'!K21</f>
        <v>Available</v>
      </c>
      <c r="E9" s="176" t="str">
        <f>+'Summary by Status'!G21</f>
        <v>Analyzing</v>
      </c>
      <c r="F9" s="151" t="str">
        <f>+'Summary by Status'!F21</f>
        <v>Arcos</v>
      </c>
      <c r="G9" s="182">
        <f>+'Summary by Status'!H21</f>
        <v>166.83333333333334</v>
      </c>
      <c r="H9" s="182">
        <f>+'Summary by Status'!I21</f>
        <v>141.80833333333339</v>
      </c>
      <c r="I9" s="183">
        <f>+'Summary by Status'!J21</f>
        <v>134.96816666666669</v>
      </c>
    </row>
    <row r="10" spans="1:9" s="21" customFormat="1" x14ac:dyDescent="0.2">
      <c r="A10" s="58"/>
      <c r="B10" s="59"/>
      <c r="C10" s="58"/>
      <c r="D10" s="58"/>
      <c r="E10" s="58"/>
      <c r="F10" s="63" t="s">
        <v>116</v>
      </c>
      <c r="G10" s="148">
        <f>SUM(G8:G9)</f>
        <v>250.25</v>
      </c>
      <c r="H10" s="148">
        <f>SUM(H8:H9)</f>
        <v>212.71250000000009</v>
      </c>
      <c r="I10" s="148">
        <f>SUM(I8:I9)</f>
        <v>202.45225000000005</v>
      </c>
    </row>
    <row r="11" spans="1:9" s="21" customFormat="1" x14ac:dyDescent="0.2">
      <c r="A11" s="58"/>
      <c r="B11" s="59"/>
      <c r="C11" s="58"/>
      <c r="D11" s="58"/>
      <c r="E11" s="58"/>
      <c r="F11" s="150"/>
      <c r="G11" s="147"/>
      <c r="H11" s="147"/>
      <c r="I11" s="147"/>
    </row>
    <row r="12" spans="1:9" s="21" customFormat="1" x14ac:dyDescent="0.2">
      <c r="A12" s="60" t="s">
        <v>103</v>
      </c>
      <c r="B12" s="59"/>
      <c r="C12" s="58"/>
      <c r="D12" s="58"/>
      <c r="E12" s="58"/>
      <c r="F12" s="150"/>
      <c r="G12" s="147"/>
      <c r="H12" s="147"/>
      <c r="I12" s="147"/>
    </row>
    <row r="13" spans="1:9" s="3" customFormat="1" x14ac:dyDescent="0.2">
      <c r="A13" s="2">
        <f>+'Summary by Status'!A19</f>
        <v>1</v>
      </c>
      <c r="B13" s="3" t="str">
        <f>+'Summary by Status'!B19</f>
        <v>501D5A simple cycle</v>
      </c>
      <c r="C13" s="2" t="str">
        <f>+'Summary by Status'!C19</f>
        <v>EA</v>
      </c>
      <c r="D13" s="2" t="str">
        <f>+'Summary by Status'!K19</f>
        <v>Available</v>
      </c>
      <c r="E13" s="176" t="str">
        <f>+'Summary by Status'!G19</f>
        <v>Analyzing</v>
      </c>
      <c r="F13" s="151" t="str">
        <f>+'Summary by Status'!F19</f>
        <v>Unassigned</v>
      </c>
      <c r="G13" s="7">
        <f>+'Summary by Status'!H19</f>
        <v>24.506</v>
      </c>
      <c r="H13" s="7">
        <f>+'Summary by Status'!I19</f>
        <v>22.947800000000004</v>
      </c>
      <c r="I13" s="177">
        <f>+'Summary by Status'!J19</f>
        <v>24.506</v>
      </c>
    </row>
    <row r="14" spans="1:9" s="3" customFormat="1" x14ac:dyDescent="0.2">
      <c r="A14" s="2">
        <f>+'Summary by Status'!A14</f>
        <v>1</v>
      </c>
      <c r="B14" s="3" t="str">
        <f>+'Summary by Status'!B14</f>
        <v>7FA</v>
      </c>
      <c r="C14" s="2" t="str">
        <f>+'Summary by Status'!C14</f>
        <v>EA</v>
      </c>
      <c r="D14" s="2" t="str">
        <f>+'Summary by Status'!K14</f>
        <v>Tentative</v>
      </c>
      <c r="E14" s="176" t="str">
        <f>+'Summary by Status'!G14</f>
        <v>$16.5MM on 2/16/01</v>
      </c>
      <c r="F14" s="151" t="str">
        <f>+'Summary by Status'!F14</f>
        <v>Columbia / Longview</v>
      </c>
      <c r="G14" s="7">
        <f>+'Summary by Status'!H14</f>
        <v>39.200000000000003</v>
      </c>
      <c r="H14" s="7">
        <f>+'Summary by Status'!I14</f>
        <v>14.504000000000005</v>
      </c>
      <c r="I14" s="177">
        <f>+'Summary by Status'!J14</f>
        <v>10.192000000000002</v>
      </c>
    </row>
    <row r="15" spans="1:9" s="3" customFormat="1" x14ac:dyDescent="0.2">
      <c r="A15" s="10">
        <f>+'Summary by Status'!A22</f>
        <v>2</v>
      </c>
      <c r="B15" s="9" t="str">
        <f>+'Summary by Status'!B22</f>
        <v>11N1</v>
      </c>
      <c r="C15" s="10" t="str">
        <f>+'Summary by Status'!C22</f>
        <v>EA</v>
      </c>
      <c r="D15" s="10" t="str">
        <f>+'Summary by Status'!K22</f>
        <v>Available</v>
      </c>
      <c r="E15" s="10" t="str">
        <f>+'Summary by Status'!G22</f>
        <v>Analyzing</v>
      </c>
      <c r="F15" s="135" t="str">
        <f>+'Summary by Status'!F22</f>
        <v>Unassigned</v>
      </c>
      <c r="G15" s="226">
        <f>+'Summary by Status'!H22</f>
        <v>34.5</v>
      </c>
      <c r="H15" s="226">
        <f>+'Summary by Status'!I22</f>
        <v>34.5</v>
      </c>
      <c r="I15" s="177">
        <f>+'Summary by Status'!J22</f>
        <v>34.5</v>
      </c>
    </row>
    <row r="16" spans="1:9" s="23" customFormat="1" x14ac:dyDescent="0.2">
      <c r="A16" s="2">
        <f>+'Summary by Status'!A24</f>
        <v>2</v>
      </c>
      <c r="B16" s="3" t="str">
        <f>+'Summary by Status'!B24</f>
        <v>MHI 501F simple cycle</v>
      </c>
      <c r="C16" s="2" t="str">
        <f>+'Summary by Status'!C24</f>
        <v>EA</v>
      </c>
      <c r="D16" s="2" t="str">
        <f>+'Summary by Status'!K24</f>
        <v>Available</v>
      </c>
      <c r="E16" s="176" t="str">
        <f>+'Summary by Status'!G24</f>
        <v>Analyzing</v>
      </c>
      <c r="F16" s="151" t="str">
        <f>+'Summary by Status'!F24</f>
        <v>Unassigned</v>
      </c>
      <c r="G16" s="7">
        <f>+'Summary by Status'!H24</f>
        <v>67.620799999999988</v>
      </c>
      <c r="H16" s="7">
        <f>+'Summary by Status'!I24</f>
        <v>27.048319999999997</v>
      </c>
      <c r="I16" s="177">
        <f>+'Summary by Status'!J24</f>
        <v>67.620799999999988</v>
      </c>
    </row>
    <row r="17" spans="1:9" s="23" customFormat="1" x14ac:dyDescent="0.2">
      <c r="A17" s="2">
        <f>+'Summary by Status'!A23</f>
        <v>2</v>
      </c>
      <c r="B17" s="3" t="str">
        <f>+'Summary by Status'!B23</f>
        <v>MHI 501F simple cycle</v>
      </c>
      <c r="C17" s="2" t="str">
        <f>+'Summary by Status'!C23</f>
        <v>EA</v>
      </c>
      <c r="D17" s="2" t="str">
        <f>+'Summary by Status'!K23</f>
        <v>Available</v>
      </c>
      <c r="E17" s="176" t="str">
        <f>+'Summary by Status'!G23</f>
        <v>Analyzing</v>
      </c>
      <c r="F17" s="151" t="str">
        <f>+'Summary by Status'!F23</f>
        <v>Unassigned</v>
      </c>
      <c r="G17" s="182">
        <f>+'Summary by Status'!H23</f>
        <v>74.340360000000004</v>
      </c>
      <c r="H17" s="182">
        <f>+'Summary by Status'!I23</f>
        <v>66.906324000000012</v>
      </c>
      <c r="I17" s="183">
        <f>+'Summary by Status'!J23</f>
        <v>74.340360000000004</v>
      </c>
    </row>
    <row r="18" spans="1:9" s="23" customFormat="1" x14ac:dyDescent="0.2">
      <c r="A18" s="61"/>
      <c r="B18" s="62"/>
      <c r="C18" s="61"/>
      <c r="D18" s="61"/>
      <c r="E18" s="61"/>
      <c r="F18" s="63" t="s">
        <v>104</v>
      </c>
      <c r="G18" s="148">
        <f>SUM(G13:G17)</f>
        <v>240.16716</v>
      </c>
      <c r="H18" s="148">
        <f>SUM(H13:H17)</f>
        <v>165.90644400000002</v>
      </c>
      <c r="I18" s="148">
        <f>SUM(I13:I17)</f>
        <v>211.15916000000001</v>
      </c>
    </row>
    <row r="19" spans="1:9" s="23" customFormat="1" x14ac:dyDescent="0.2">
      <c r="A19" s="61"/>
      <c r="B19" s="62"/>
      <c r="C19" s="61"/>
      <c r="D19" s="61"/>
      <c r="E19" s="61"/>
      <c r="F19" s="63"/>
      <c r="G19" s="148"/>
      <c r="H19" s="148"/>
      <c r="I19" s="148"/>
    </row>
    <row r="20" spans="1:9" s="23" customFormat="1" x14ac:dyDescent="0.2">
      <c r="A20" s="60" t="s">
        <v>99</v>
      </c>
      <c r="B20" s="62"/>
      <c r="C20" s="61"/>
      <c r="D20" s="61"/>
      <c r="E20" s="61"/>
      <c r="F20" s="63"/>
      <c r="G20" s="148"/>
      <c r="H20" s="148"/>
      <c r="I20" s="148"/>
    </row>
    <row r="21" spans="1:9" s="3" customFormat="1" x14ac:dyDescent="0.2">
      <c r="A21" s="2">
        <f>+'Summary by Status'!A25</f>
        <v>2</v>
      </c>
      <c r="B21" s="3" t="str">
        <f>+'Summary by Status'!B25</f>
        <v>Fr 6B 60hz power barges (BV=0)</v>
      </c>
      <c r="C21" s="2" t="str">
        <f>+'Summary by Status'!C25</f>
        <v>EGM</v>
      </c>
      <c r="D21" s="2" t="str">
        <f>+'Summary by Status'!K25</f>
        <v>Available</v>
      </c>
      <c r="E21" s="176" t="str">
        <f>+'Summary by Status'!G25</f>
        <v>Analyzing</v>
      </c>
      <c r="F21" s="151" t="str">
        <f>+'Summary by Status'!F25</f>
        <v>Unassigned</v>
      </c>
      <c r="G21" s="7">
        <f>+'Summary by Status'!H25</f>
        <v>13</v>
      </c>
      <c r="H21" s="7">
        <f>+'Summary by Status'!I25</f>
        <v>13</v>
      </c>
      <c r="I21" s="177">
        <f>+'Summary by Status'!J25</f>
        <v>13</v>
      </c>
    </row>
    <row r="22" spans="1:9" s="3" customFormat="1" x14ac:dyDescent="0.2">
      <c r="A22" s="2"/>
      <c r="C22" s="2"/>
      <c r="D22" s="2"/>
      <c r="E22" s="176"/>
      <c r="F22" s="151"/>
      <c r="G22" s="7"/>
      <c r="H22" s="7"/>
      <c r="I22" s="177"/>
    </row>
    <row r="23" spans="1:9" s="3" customFormat="1" x14ac:dyDescent="0.2">
      <c r="A23" s="60" t="s">
        <v>110</v>
      </c>
      <c r="C23" s="2"/>
      <c r="D23" s="2"/>
      <c r="E23" s="176"/>
      <c r="F23" s="151"/>
      <c r="G23" s="7"/>
      <c r="H23" s="7"/>
      <c r="I23" s="177"/>
    </row>
    <row r="24" spans="1:9" s="3" customFormat="1" x14ac:dyDescent="0.2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PGE</v>
      </c>
      <c r="D24" s="2" t="str">
        <f>+'Summary by Status'!K26</f>
        <v>Available</v>
      </c>
      <c r="E24" s="176" t="str">
        <f>+'Summary by Status'!G26</f>
        <v>Analyzing</v>
      </c>
      <c r="F24" s="151" t="str">
        <f>+'Summary by Status'!F26</f>
        <v>Unassigned</v>
      </c>
      <c r="G24" s="7">
        <f>+'Summary by Status'!H26</f>
        <v>0</v>
      </c>
      <c r="H24" s="7">
        <f>+'Summary by Status'!I26</f>
        <v>0</v>
      </c>
      <c r="I24" s="177">
        <f>+'Summary by Status'!J26</f>
        <v>0</v>
      </c>
    </row>
    <row r="25" spans="1:9" s="3" customFormat="1" x14ac:dyDescent="0.2">
      <c r="A25" s="2"/>
      <c r="C25" s="2"/>
      <c r="D25" s="2"/>
      <c r="E25" s="176"/>
      <c r="F25" s="151"/>
      <c r="G25" s="7"/>
      <c r="H25" s="7"/>
      <c r="I25" s="177"/>
    </row>
    <row r="26" spans="1:9" s="36" customFormat="1" ht="13.5" thickBot="1" x14ac:dyDescent="0.25">
      <c r="A26" s="64">
        <f>SUM(A8:A25)</f>
        <v>14</v>
      </c>
      <c r="B26" s="36" t="s">
        <v>71</v>
      </c>
      <c r="C26" s="64"/>
      <c r="D26" s="64"/>
      <c r="E26" s="64"/>
      <c r="F26" s="63" t="s">
        <v>55</v>
      </c>
      <c r="G26" s="184">
        <f>G10+G21+G18</f>
        <v>503.41715999999997</v>
      </c>
      <c r="H26" s="184">
        <f>H10+H21+H18</f>
        <v>391.61894400000011</v>
      </c>
      <c r="I26" s="184">
        <f>I10+I21+I18</f>
        <v>426.61141000000009</v>
      </c>
    </row>
    <row r="27" spans="1:9" ht="13.5" thickTop="1" x14ac:dyDescent="0.2"/>
    <row r="28" spans="1:9" x14ac:dyDescent="0.2">
      <c r="F28" s="135" t="s">
        <v>92</v>
      </c>
      <c r="G28" s="146">
        <f>+'Summary by Status'!H34</f>
        <v>503.41715999999997</v>
      </c>
      <c r="H28" s="146">
        <f>+'Summary by Status'!I34</f>
        <v>391.61894400000017</v>
      </c>
      <c r="I28" s="146">
        <f>+'Summary by Status'!J34</f>
        <v>426.61141000000003</v>
      </c>
    </row>
    <row r="29" spans="1:9" x14ac:dyDescent="0.2">
      <c r="F29" s="135" t="s">
        <v>93</v>
      </c>
      <c r="G29" s="146">
        <f>+G26-G28</f>
        <v>0</v>
      </c>
      <c r="H29" s="146">
        <f>+H26-H28</f>
        <v>0</v>
      </c>
      <c r="I29" s="146">
        <f>+I26-I28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AJ15" activePane="bottomRight" state="frozen"/>
      <selection pane="topRight" activeCell="E1" sqref="E1"/>
      <selection pane="bottomLeft" activeCell="A6" sqref="A6"/>
      <selection pane="bottomRight" activeCell="AO49" sqref="AO49"/>
    </sheetView>
  </sheetViews>
  <sheetFormatPr defaultColWidth="10.6640625" defaultRowHeight="12.75" x14ac:dyDescent="0.2"/>
  <cols>
    <col min="1" max="1" width="5.5" style="65" customWidth="1"/>
    <col min="2" max="2" width="42.6640625" style="67" customWidth="1"/>
    <col min="3" max="3" width="20.1640625" style="79" customWidth="1"/>
    <col min="4" max="40" width="11.83203125" style="65" customWidth="1"/>
    <col min="41" max="41" width="11.83203125" style="70" customWidth="1"/>
    <col min="42" max="54" width="11.83203125" style="65" customWidth="1"/>
    <col min="55" max="55" width="12.6640625" style="65" customWidth="1"/>
    <col min="56" max="16384" width="10.6640625" style="65"/>
  </cols>
  <sheetData>
    <row r="1" spans="1:102" ht="18" x14ac:dyDescent="0.25">
      <c r="B1" s="186" t="s">
        <v>13</v>
      </c>
    </row>
    <row r="2" spans="1:102" ht="18" x14ac:dyDescent="0.25">
      <c r="B2" s="186" t="s">
        <v>57</v>
      </c>
    </row>
    <row r="3" spans="1:102" s="68" customFormat="1" ht="13.5" thickBot="1" x14ac:dyDescent="0.25">
      <c r="B3" s="78"/>
      <c r="C3" s="77"/>
      <c r="D3" s="69">
        <v>36069</v>
      </c>
      <c r="E3" s="69">
        <f t="shared" ref="E3:BB3" si="0">+D3+31</f>
        <v>36100</v>
      </c>
      <c r="F3" s="69">
        <f t="shared" si="0"/>
        <v>36131</v>
      </c>
      <c r="G3" s="69">
        <f t="shared" si="0"/>
        <v>36162</v>
      </c>
      <c r="H3" s="69">
        <f t="shared" si="0"/>
        <v>36193</v>
      </c>
      <c r="I3" s="69">
        <f t="shared" si="0"/>
        <v>36224</v>
      </c>
      <c r="J3" s="69">
        <f t="shared" si="0"/>
        <v>36255</v>
      </c>
      <c r="K3" s="69">
        <f t="shared" si="0"/>
        <v>36286</v>
      </c>
      <c r="L3" s="69">
        <f t="shared" si="0"/>
        <v>36317</v>
      </c>
      <c r="M3" s="69">
        <f t="shared" si="0"/>
        <v>36348</v>
      </c>
      <c r="N3" s="69">
        <f t="shared" si="0"/>
        <v>36379</v>
      </c>
      <c r="O3" s="69">
        <f t="shared" si="0"/>
        <v>36410</v>
      </c>
      <c r="P3" s="69">
        <f t="shared" si="0"/>
        <v>36441</v>
      </c>
      <c r="Q3" s="69">
        <f t="shared" si="0"/>
        <v>36472</v>
      </c>
      <c r="R3" s="69">
        <f t="shared" si="0"/>
        <v>36503</v>
      </c>
      <c r="S3" s="69">
        <f t="shared" si="0"/>
        <v>36534</v>
      </c>
      <c r="T3" s="69">
        <f t="shared" si="0"/>
        <v>36565</v>
      </c>
      <c r="U3" s="69">
        <f t="shared" si="0"/>
        <v>36596</v>
      </c>
      <c r="V3" s="69">
        <f t="shared" si="0"/>
        <v>36627</v>
      </c>
      <c r="W3" s="69">
        <f t="shared" si="0"/>
        <v>36658</v>
      </c>
      <c r="X3" s="69">
        <f t="shared" si="0"/>
        <v>36689</v>
      </c>
      <c r="Y3" s="69">
        <f t="shared" si="0"/>
        <v>36720</v>
      </c>
      <c r="Z3" s="69">
        <f t="shared" si="0"/>
        <v>36751</v>
      </c>
      <c r="AA3" s="69">
        <f t="shared" si="0"/>
        <v>36782</v>
      </c>
      <c r="AB3" s="69">
        <f t="shared" si="0"/>
        <v>36813</v>
      </c>
      <c r="AC3" s="69">
        <f t="shared" si="0"/>
        <v>36844</v>
      </c>
      <c r="AD3" s="69">
        <f t="shared" si="0"/>
        <v>36875</v>
      </c>
      <c r="AE3" s="69">
        <f t="shared" si="0"/>
        <v>36906</v>
      </c>
      <c r="AF3" s="69">
        <f t="shared" si="0"/>
        <v>36937</v>
      </c>
      <c r="AG3" s="69">
        <f t="shared" si="0"/>
        <v>36968</v>
      </c>
      <c r="AH3" s="69">
        <f t="shared" si="0"/>
        <v>36999</v>
      </c>
      <c r="AI3" s="69">
        <f t="shared" si="0"/>
        <v>37030</v>
      </c>
      <c r="AJ3" s="69">
        <f t="shared" si="0"/>
        <v>37061</v>
      </c>
      <c r="AK3" s="69">
        <f t="shared" si="0"/>
        <v>37092</v>
      </c>
      <c r="AL3" s="69">
        <f t="shared" si="0"/>
        <v>37123</v>
      </c>
      <c r="AM3" s="69">
        <f t="shared" si="0"/>
        <v>37154</v>
      </c>
      <c r="AN3" s="69">
        <f t="shared" si="0"/>
        <v>37185</v>
      </c>
      <c r="AO3" s="71">
        <f t="shared" si="0"/>
        <v>37216</v>
      </c>
      <c r="AP3" s="69">
        <f t="shared" si="0"/>
        <v>37247</v>
      </c>
      <c r="AQ3" s="69">
        <f t="shared" si="0"/>
        <v>37278</v>
      </c>
      <c r="AR3" s="69">
        <f t="shared" si="0"/>
        <v>37309</v>
      </c>
      <c r="AS3" s="69">
        <f t="shared" si="0"/>
        <v>37340</v>
      </c>
      <c r="AT3" s="69">
        <f t="shared" si="0"/>
        <v>37371</v>
      </c>
      <c r="AU3" s="69">
        <f t="shared" si="0"/>
        <v>37402</v>
      </c>
      <c r="AV3" s="69">
        <f t="shared" si="0"/>
        <v>37433</v>
      </c>
      <c r="AW3" s="69">
        <f t="shared" si="0"/>
        <v>37464</v>
      </c>
      <c r="AX3" s="69">
        <f t="shared" si="0"/>
        <v>37495</v>
      </c>
      <c r="AY3" s="69">
        <f t="shared" si="0"/>
        <v>37526</v>
      </c>
      <c r="AZ3" s="69">
        <f t="shared" si="0"/>
        <v>37557</v>
      </c>
      <c r="BA3" s="69">
        <f t="shared" si="0"/>
        <v>37588</v>
      </c>
      <c r="BB3" s="69">
        <f t="shared" si="0"/>
        <v>37619</v>
      </c>
      <c r="BC3" s="121" t="s">
        <v>68</v>
      </c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</row>
    <row r="4" spans="1:102" s="83" customFormat="1" ht="15" customHeight="1" thickTop="1" x14ac:dyDescent="0.2">
      <c r="A4" s="234">
        <v>1</v>
      </c>
      <c r="B4" s="89" t="str">
        <f>+'Detail by Turbine'!G8</f>
        <v>7FA</v>
      </c>
      <c r="C4" s="237" t="str">
        <f>+'Detail by Turbine'!T8</f>
        <v>Columbia / Longview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75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1"/>
    </row>
    <row r="5" spans="1:102" s="96" customFormat="1" x14ac:dyDescent="0.2">
      <c r="A5" s="235"/>
      <c r="B5" s="92" t="s">
        <v>58</v>
      </c>
      <c r="C5" s="238"/>
      <c r="D5" s="94">
        <v>0</v>
      </c>
      <c r="E5" s="94">
        <v>0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  <c r="P5" s="94">
        <v>0</v>
      </c>
      <c r="Q5" s="94">
        <v>0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Z5" s="94">
        <v>0</v>
      </c>
      <c r="AA5" s="94">
        <v>0</v>
      </c>
      <c r="AB5" s="94">
        <v>0</v>
      </c>
      <c r="AC5" s="94">
        <v>0</v>
      </c>
      <c r="AD5" s="94">
        <v>0</v>
      </c>
      <c r="AE5" s="94">
        <v>0</v>
      </c>
      <c r="AF5" s="94">
        <v>0.1</v>
      </c>
      <c r="AG5" s="94">
        <v>0.03</v>
      </c>
      <c r="AH5" s="94">
        <v>0.03</v>
      </c>
      <c r="AI5" s="94">
        <v>0.03</v>
      </c>
      <c r="AJ5" s="94">
        <v>0.03</v>
      </c>
      <c r="AK5" s="94">
        <v>0.03</v>
      </c>
      <c r="AL5" s="94">
        <v>0.03</v>
      </c>
      <c r="AM5" s="94">
        <v>0.03</v>
      </c>
      <c r="AN5" s="94">
        <v>0.03</v>
      </c>
      <c r="AO5" s="73">
        <v>0.03</v>
      </c>
      <c r="AP5" s="94">
        <v>0.03</v>
      </c>
      <c r="AQ5" s="94">
        <v>0.03</v>
      </c>
      <c r="AR5" s="94">
        <v>0.04</v>
      </c>
      <c r="AS5" s="94">
        <v>0.04</v>
      </c>
      <c r="AT5" s="94">
        <v>0.04</v>
      </c>
      <c r="AU5" s="94">
        <v>0.04</v>
      </c>
      <c r="AV5" s="94">
        <v>0.04</v>
      </c>
      <c r="AW5" s="94">
        <v>0.04</v>
      </c>
      <c r="AX5" s="94">
        <v>0.04</v>
      </c>
      <c r="AY5" s="94">
        <v>0.04</v>
      </c>
      <c r="AZ5" s="94">
        <v>0.2</v>
      </c>
      <c r="BA5" s="94">
        <v>0.05</v>
      </c>
      <c r="BB5" s="94">
        <v>0</v>
      </c>
      <c r="BC5" s="95">
        <f>SUM(D5:BB5)</f>
        <v>1.0000000000000004</v>
      </c>
      <c r="BD5" s="92"/>
    </row>
    <row r="6" spans="1:102" s="96" customFormat="1" x14ac:dyDescent="0.2">
      <c r="A6" s="235"/>
      <c r="B6" s="92" t="s">
        <v>59</v>
      </c>
      <c r="C6" s="238"/>
      <c r="D6" s="94">
        <f>D5</f>
        <v>0</v>
      </c>
      <c r="E6" s="94">
        <f t="shared" ref="E6:AJ6" si="1">+D6+E5</f>
        <v>0</v>
      </c>
      <c r="F6" s="94">
        <f t="shared" si="1"/>
        <v>0</v>
      </c>
      <c r="G6" s="94">
        <f t="shared" si="1"/>
        <v>0</v>
      </c>
      <c r="H6" s="94">
        <f t="shared" si="1"/>
        <v>0</v>
      </c>
      <c r="I6" s="94">
        <f t="shared" si="1"/>
        <v>0</v>
      </c>
      <c r="J6" s="94">
        <f t="shared" si="1"/>
        <v>0</v>
      </c>
      <c r="K6" s="94">
        <f t="shared" si="1"/>
        <v>0</v>
      </c>
      <c r="L6" s="94">
        <f t="shared" si="1"/>
        <v>0</v>
      </c>
      <c r="M6" s="94">
        <f t="shared" si="1"/>
        <v>0</v>
      </c>
      <c r="N6" s="94">
        <f t="shared" si="1"/>
        <v>0</v>
      </c>
      <c r="O6" s="94">
        <f t="shared" si="1"/>
        <v>0</v>
      </c>
      <c r="P6" s="94">
        <f t="shared" si="1"/>
        <v>0</v>
      </c>
      <c r="Q6" s="94">
        <f t="shared" si="1"/>
        <v>0</v>
      </c>
      <c r="R6" s="94">
        <f t="shared" si="1"/>
        <v>0</v>
      </c>
      <c r="S6" s="94">
        <f t="shared" si="1"/>
        <v>0</v>
      </c>
      <c r="T6" s="94">
        <f t="shared" si="1"/>
        <v>0</v>
      </c>
      <c r="U6" s="94">
        <f t="shared" si="1"/>
        <v>0</v>
      </c>
      <c r="V6" s="94">
        <f t="shared" si="1"/>
        <v>0</v>
      </c>
      <c r="W6" s="94">
        <f t="shared" si="1"/>
        <v>0</v>
      </c>
      <c r="X6" s="94">
        <f t="shared" si="1"/>
        <v>0</v>
      </c>
      <c r="Y6" s="94">
        <f t="shared" si="1"/>
        <v>0</v>
      </c>
      <c r="Z6" s="94">
        <f t="shared" si="1"/>
        <v>0</v>
      </c>
      <c r="AA6" s="94">
        <f t="shared" si="1"/>
        <v>0</v>
      </c>
      <c r="AB6" s="94">
        <f t="shared" si="1"/>
        <v>0</v>
      </c>
      <c r="AC6" s="94">
        <f t="shared" si="1"/>
        <v>0</v>
      </c>
      <c r="AD6" s="94">
        <f t="shared" si="1"/>
        <v>0</v>
      </c>
      <c r="AE6" s="94">
        <f t="shared" si="1"/>
        <v>0</v>
      </c>
      <c r="AF6" s="94">
        <f t="shared" si="1"/>
        <v>0.1</v>
      </c>
      <c r="AG6" s="94">
        <f t="shared" si="1"/>
        <v>0.13</v>
      </c>
      <c r="AH6" s="94">
        <f t="shared" si="1"/>
        <v>0.16</v>
      </c>
      <c r="AI6" s="94">
        <f t="shared" si="1"/>
        <v>0.19</v>
      </c>
      <c r="AJ6" s="94">
        <f t="shared" si="1"/>
        <v>0.22</v>
      </c>
      <c r="AK6" s="94">
        <f t="shared" ref="AK6:BB6" si="2">+AJ6+AK5</f>
        <v>0.25</v>
      </c>
      <c r="AL6" s="94">
        <f t="shared" si="2"/>
        <v>0.28000000000000003</v>
      </c>
      <c r="AM6" s="94">
        <f t="shared" si="2"/>
        <v>0.31000000000000005</v>
      </c>
      <c r="AN6" s="94">
        <f t="shared" si="2"/>
        <v>0.34000000000000008</v>
      </c>
      <c r="AO6" s="73">
        <f t="shared" si="2"/>
        <v>0.37000000000000011</v>
      </c>
      <c r="AP6" s="94">
        <f t="shared" si="2"/>
        <v>0.40000000000000013</v>
      </c>
      <c r="AQ6" s="94">
        <f t="shared" si="2"/>
        <v>0.43000000000000016</v>
      </c>
      <c r="AR6" s="94">
        <f t="shared" si="2"/>
        <v>0.47000000000000014</v>
      </c>
      <c r="AS6" s="94">
        <f t="shared" si="2"/>
        <v>0.51000000000000012</v>
      </c>
      <c r="AT6" s="94">
        <f t="shared" si="2"/>
        <v>0.55000000000000016</v>
      </c>
      <c r="AU6" s="94">
        <f t="shared" si="2"/>
        <v>0.59000000000000019</v>
      </c>
      <c r="AV6" s="94">
        <f t="shared" si="2"/>
        <v>0.63000000000000023</v>
      </c>
      <c r="AW6" s="94">
        <f t="shared" si="2"/>
        <v>0.67000000000000026</v>
      </c>
      <c r="AX6" s="94">
        <f t="shared" si="2"/>
        <v>0.7100000000000003</v>
      </c>
      <c r="AY6" s="94">
        <f t="shared" si="2"/>
        <v>0.75000000000000033</v>
      </c>
      <c r="AZ6" s="94">
        <f t="shared" si="2"/>
        <v>0.9500000000000004</v>
      </c>
      <c r="BA6" s="94">
        <f t="shared" si="2"/>
        <v>1.0000000000000004</v>
      </c>
      <c r="BB6" s="94">
        <f t="shared" si="2"/>
        <v>1.0000000000000004</v>
      </c>
      <c r="BC6" s="95"/>
      <c r="BD6" s="92"/>
    </row>
    <row r="7" spans="1:102" s="96" customFormat="1" x14ac:dyDescent="0.2">
      <c r="A7" s="235"/>
      <c r="B7" s="92" t="s">
        <v>60</v>
      </c>
      <c r="C7" s="238"/>
      <c r="D7" s="94">
        <v>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f t="shared" ref="W7:BB7" si="3">W8-V8</f>
        <v>0</v>
      </c>
      <c r="X7" s="94">
        <f t="shared" si="3"/>
        <v>0</v>
      </c>
      <c r="Y7" s="94">
        <f t="shared" si="3"/>
        <v>0</v>
      </c>
      <c r="Z7" s="94">
        <f t="shared" si="3"/>
        <v>0</v>
      </c>
      <c r="AA7" s="94">
        <f t="shared" si="3"/>
        <v>0</v>
      </c>
      <c r="AB7" s="94">
        <f t="shared" si="3"/>
        <v>0</v>
      </c>
      <c r="AC7" s="94">
        <f t="shared" si="3"/>
        <v>0</v>
      </c>
      <c r="AD7" s="94">
        <f t="shared" si="3"/>
        <v>0</v>
      </c>
      <c r="AE7" s="94">
        <f t="shared" si="3"/>
        <v>0</v>
      </c>
      <c r="AF7" s="94">
        <f t="shared" si="3"/>
        <v>0.1</v>
      </c>
      <c r="AG7" s="94">
        <f>AG8-AF8</f>
        <v>0</v>
      </c>
      <c r="AH7" s="94">
        <f t="shared" si="3"/>
        <v>1.999999999999999E-2</v>
      </c>
      <c r="AI7" s="94">
        <f t="shared" si="3"/>
        <v>2.0000000000000018E-2</v>
      </c>
      <c r="AJ7" s="94">
        <f t="shared" si="3"/>
        <v>1.999999999999999E-2</v>
      </c>
      <c r="AK7" s="94">
        <f t="shared" si="3"/>
        <v>1.999999999999999E-2</v>
      </c>
      <c r="AL7" s="94">
        <f t="shared" si="3"/>
        <v>2.0000000000000018E-2</v>
      </c>
      <c r="AM7" s="94">
        <f t="shared" si="3"/>
        <v>1.999999999999999E-2</v>
      </c>
      <c r="AN7" s="94">
        <f t="shared" si="3"/>
        <v>1.999999999999999E-2</v>
      </c>
      <c r="AO7" s="73">
        <f t="shared" si="3"/>
        <v>2.0000000000000018E-2</v>
      </c>
      <c r="AP7" s="94">
        <f t="shared" si="3"/>
        <v>2.0000000000000018E-2</v>
      </c>
      <c r="AQ7" s="94">
        <f t="shared" si="3"/>
        <v>1.9999999999999962E-2</v>
      </c>
      <c r="AR7" s="94">
        <f t="shared" si="3"/>
        <v>2.0000000000000018E-2</v>
      </c>
      <c r="AS7" s="94">
        <f t="shared" si="3"/>
        <v>2.0000000000000018E-2</v>
      </c>
      <c r="AT7" s="94">
        <f t="shared" si="3"/>
        <v>1.9999999999999962E-2</v>
      </c>
      <c r="AU7" s="94">
        <f t="shared" si="3"/>
        <v>2.0000000000000018E-2</v>
      </c>
      <c r="AV7" s="94">
        <f t="shared" si="3"/>
        <v>2.0000000000000018E-2</v>
      </c>
      <c r="AW7" s="94">
        <f t="shared" si="3"/>
        <v>0</v>
      </c>
      <c r="AX7" s="94">
        <f t="shared" si="3"/>
        <v>0</v>
      </c>
      <c r="AY7" s="94">
        <f t="shared" si="3"/>
        <v>0</v>
      </c>
      <c r="AZ7" s="94">
        <f t="shared" si="3"/>
        <v>0</v>
      </c>
      <c r="BA7" s="94">
        <f t="shared" si="3"/>
        <v>0</v>
      </c>
      <c r="BB7" s="94">
        <f t="shared" si="3"/>
        <v>0.6</v>
      </c>
      <c r="BC7" s="95">
        <f>SUM(D7:BB7)</f>
        <v>1</v>
      </c>
      <c r="BD7" s="92"/>
    </row>
    <row r="8" spans="1:102" s="96" customFormat="1" x14ac:dyDescent="0.2">
      <c r="A8" s="235"/>
      <c r="B8" s="92" t="s">
        <v>61</v>
      </c>
      <c r="C8" s="238"/>
      <c r="D8" s="94">
        <f>D7</f>
        <v>0</v>
      </c>
      <c r="E8" s="94">
        <f t="shared" ref="E8:V8" si="4">+D8+E7</f>
        <v>0</v>
      </c>
      <c r="F8" s="94">
        <f t="shared" si="4"/>
        <v>0</v>
      </c>
      <c r="G8" s="94">
        <f t="shared" si="4"/>
        <v>0</v>
      </c>
      <c r="H8" s="94">
        <f t="shared" si="4"/>
        <v>0</v>
      </c>
      <c r="I8" s="94">
        <f t="shared" si="4"/>
        <v>0</v>
      </c>
      <c r="J8" s="94">
        <f t="shared" si="4"/>
        <v>0</v>
      </c>
      <c r="K8" s="94">
        <f t="shared" si="4"/>
        <v>0</v>
      </c>
      <c r="L8" s="94">
        <f t="shared" si="4"/>
        <v>0</v>
      </c>
      <c r="M8" s="94">
        <f t="shared" si="4"/>
        <v>0</v>
      </c>
      <c r="N8" s="94">
        <f t="shared" si="4"/>
        <v>0</v>
      </c>
      <c r="O8" s="94">
        <f t="shared" si="4"/>
        <v>0</v>
      </c>
      <c r="P8" s="94">
        <f t="shared" si="4"/>
        <v>0</v>
      </c>
      <c r="Q8" s="94">
        <f t="shared" si="4"/>
        <v>0</v>
      </c>
      <c r="R8" s="94">
        <f t="shared" si="4"/>
        <v>0</v>
      </c>
      <c r="S8" s="94">
        <f t="shared" si="4"/>
        <v>0</v>
      </c>
      <c r="T8" s="94">
        <f t="shared" si="4"/>
        <v>0</v>
      </c>
      <c r="U8" s="94">
        <f t="shared" si="4"/>
        <v>0</v>
      </c>
      <c r="V8" s="94">
        <f t="shared" si="4"/>
        <v>0</v>
      </c>
      <c r="W8" s="94">
        <v>0</v>
      </c>
      <c r="X8" s="94">
        <v>0</v>
      </c>
      <c r="Y8" s="94">
        <v>0</v>
      </c>
      <c r="Z8" s="94">
        <v>0</v>
      </c>
      <c r="AA8" s="94">
        <v>0</v>
      </c>
      <c r="AB8" s="94">
        <v>0</v>
      </c>
      <c r="AC8" s="94">
        <v>0</v>
      </c>
      <c r="AD8" s="94">
        <v>0</v>
      </c>
      <c r="AE8" s="94">
        <v>0</v>
      </c>
      <c r="AF8" s="94">
        <v>0.1</v>
      </c>
      <c r="AG8" s="94">
        <v>0.1</v>
      </c>
      <c r="AH8" s="94">
        <v>0.12</v>
      </c>
      <c r="AI8" s="94">
        <v>0.14000000000000001</v>
      </c>
      <c r="AJ8" s="94">
        <v>0.16</v>
      </c>
      <c r="AK8" s="94">
        <v>0.18</v>
      </c>
      <c r="AL8" s="94">
        <v>0.2</v>
      </c>
      <c r="AM8" s="94">
        <v>0.22</v>
      </c>
      <c r="AN8" s="94">
        <v>0.24</v>
      </c>
      <c r="AO8" s="73">
        <v>0.26</v>
      </c>
      <c r="AP8" s="94">
        <v>0.28000000000000003</v>
      </c>
      <c r="AQ8" s="94">
        <v>0.3</v>
      </c>
      <c r="AR8" s="94">
        <v>0.32</v>
      </c>
      <c r="AS8" s="94">
        <v>0.34</v>
      </c>
      <c r="AT8" s="94">
        <v>0.36</v>
      </c>
      <c r="AU8" s="94">
        <v>0.38</v>
      </c>
      <c r="AV8" s="94">
        <v>0.4</v>
      </c>
      <c r="AW8" s="94">
        <v>0.4</v>
      </c>
      <c r="AX8" s="94">
        <v>0.4</v>
      </c>
      <c r="AY8" s="94">
        <v>0.4</v>
      </c>
      <c r="AZ8" s="94">
        <v>0.4</v>
      </c>
      <c r="BA8" s="94">
        <v>0.4</v>
      </c>
      <c r="BB8" s="94">
        <v>1</v>
      </c>
      <c r="BC8" s="95"/>
      <c r="BD8" s="92"/>
    </row>
    <row r="9" spans="1:102" s="96" customFormat="1" x14ac:dyDescent="0.2">
      <c r="A9" s="235"/>
      <c r="B9" s="92"/>
      <c r="C9" s="93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73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5"/>
      <c r="BD9" s="92"/>
    </row>
    <row r="10" spans="1:102" s="82" customFormat="1" x14ac:dyDescent="0.2">
      <c r="A10" s="235"/>
      <c r="B10" s="82" t="s">
        <v>62</v>
      </c>
      <c r="C10" s="84">
        <v>39.200000000000003</v>
      </c>
      <c r="D10" s="85">
        <f t="shared" ref="D10:BB10" si="5">+D6*$C10</f>
        <v>0</v>
      </c>
      <c r="E10" s="85">
        <f t="shared" si="5"/>
        <v>0</v>
      </c>
      <c r="F10" s="85">
        <f t="shared" si="5"/>
        <v>0</v>
      </c>
      <c r="G10" s="85">
        <f t="shared" si="5"/>
        <v>0</v>
      </c>
      <c r="H10" s="85">
        <f t="shared" si="5"/>
        <v>0</v>
      </c>
      <c r="I10" s="85">
        <f t="shared" si="5"/>
        <v>0</v>
      </c>
      <c r="J10" s="85">
        <f t="shared" si="5"/>
        <v>0</v>
      </c>
      <c r="K10" s="85">
        <f t="shared" si="5"/>
        <v>0</v>
      </c>
      <c r="L10" s="85">
        <f t="shared" si="5"/>
        <v>0</v>
      </c>
      <c r="M10" s="85">
        <f t="shared" si="5"/>
        <v>0</v>
      </c>
      <c r="N10" s="85">
        <f t="shared" si="5"/>
        <v>0</v>
      </c>
      <c r="O10" s="85">
        <f t="shared" si="5"/>
        <v>0</v>
      </c>
      <c r="P10" s="85">
        <f t="shared" si="5"/>
        <v>0</v>
      </c>
      <c r="Q10" s="85">
        <f t="shared" si="5"/>
        <v>0</v>
      </c>
      <c r="R10" s="85">
        <f t="shared" si="5"/>
        <v>0</v>
      </c>
      <c r="S10" s="85">
        <f t="shared" si="5"/>
        <v>0</v>
      </c>
      <c r="T10" s="85">
        <f t="shared" si="5"/>
        <v>0</v>
      </c>
      <c r="U10" s="85">
        <f t="shared" si="5"/>
        <v>0</v>
      </c>
      <c r="V10" s="85">
        <f t="shared" si="5"/>
        <v>0</v>
      </c>
      <c r="W10" s="85">
        <f t="shared" si="5"/>
        <v>0</v>
      </c>
      <c r="X10" s="85">
        <f t="shared" si="5"/>
        <v>0</v>
      </c>
      <c r="Y10" s="85">
        <f t="shared" si="5"/>
        <v>0</v>
      </c>
      <c r="Z10" s="85">
        <f t="shared" si="5"/>
        <v>0</v>
      </c>
      <c r="AA10" s="85">
        <f t="shared" si="5"/>
        <v>0</v>
      </c>
      <c r="AB10" s="85">
        <f t="shared" si="5"/>
        <v>0</v>
      </c>
      <c r="AC10" s="85">
        <f t="shared" si="5"/>
        <v>0</v>
      </c>
      <c r="AD10" s="85">
        <f t="shared" si="5"/>
        <v>0</v>
      </c>
      <c r="AE10" s="85">
        <f t="shared" si="5"/>
        <v>0</v>
      </c>
      <c r="AF10" s="85">
        <f t="shared" si="5"/>
        <v>3.9200000000000004</v>
      </c>
      <c r="AG10" s="85">
        <f t="shared" si="5"/>
        <v>5.096000000000001</v>
      </c>
      <c r="AH10" s="85">
        <f t="shared" si="5"/>
        <v>6.2720000000000002</v>
      </c>
      <c r="AI10" s="85">
        <f t="shared" si="5"/>
        <v>7.4480000000000004</v>
      </c>
      <c r="AJ10" s="85">
        <f t="shared" si="5"/>
        <v>8.6240000000000006</v>
      </c>
      <c r="AK10" s="85">
        <f t="shared" si="5"/>
        <v>9.8000000000000007</v>
      </c>
      <c r="AL10" s="85">
        <f t="shared" si="5"/>
        <v>10.976000000000003</v>
      </c>
      <c r="AM10" s="85">
        <f t="shared" si="5"/>
        <v>12.152000000000003</v>
      </c>
      <c r="AN10" s="85">
        <f t="shared" si="5"/>
        <v>13.328000000000005</v>
      </c>
      <c r="AO10" s="81">
        <f t="shared" si="5"/>
        <v>14.504000000000005</v>
      </c>
      <c r="AP10" s="85">
        <f t="shared" si="5"/>
        <v>15.680000000000007</v>
      </c>
      <c r="AQ10" s="85">
        <f t="shared" si="5"/>
        <v>16.856000000000009</v>
      </c>
      <c r="AR10" s="85">
        <f t="shared" si="5"/>
        <v>18.424000000000007</v>
      </c>
      <c r="AS10" s="85">
        <f t="shared" si="5"/>
        <v>19.992000000000004</v>
      </c>
      <c r="AT10" s="85">
        <f t="shared" si="5"/>
        <v>21.560000000000009</v>
      </c>
      <c r="AU10" s="85">
        <f t="shared" si="5"/>
        <v>23.128000000000011</v>
      </c>
      <c r="AV10" s="85">
        <f t="shared" si="5"/>
        <v>24.696000000000012</v>
      </c>
      <c r="AW10" s="85">
        <f t="shared" si="5"/>
        <v>26.264000000000014</v>
      </c>
      <c r="AX10" s="85">
        <f t="shared" si="5"/>
        <v>27.832000000000015</v>
      </c>
      <c r="AY10" s="85">
        <f t="shared" si="5"/>
        <v>29.400000000000016</v>
      </c>
      <c r="AZ10" s="85">
        <f t="shared" si="5"/>
        <v>37.240000000000016</v>
      </c>
      <c r="BA10" s="85">
        <f t="shared" si="5"/>
        <v>39.200000000000017</v>
      </c>
      <c r="BB10" s="85">
        <f t="shared" si="5"/>
        <v>39.200000000000017</v>
      </c>
      <c r="BC10" s="86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</row>
    <row r="11" spans="1:102" s="122" customFormat="1" ht="13.5" thickBot="1" x14ac:dyDescent="0.25">
      <c r="A11" s="236"/>
      <c r="B11" s="122" t="s">
        <v>63</v>
      </c>
      <c r="C11" s="123" t="str">
        <f>+'Detail by Turbine'!B8</f>
        <v>Tentative</v>
      </c>
      <c r="D11" s="124">
        <f t="shared" ref="D11:BB11" si="6">+D8*$C10</f>
        <v>0</v>
      </c>
      <c r="E11" s="124">
        <f t="shared" si="6"/>
        <v>0</v>
      </c>
      <c r="F11" s="124">
        <f t="shared" si="6"/>
        <v>0</v>
      </c>
      <c r="G11" s="124">
        <f t="shared" si="6"/>
        <v>0</v>
      </c>
      <c r="H11" s="124">
        <f t="shared" si="6"/>
        <v>0</v>
      </c>
      <c r="I11" s="124">
        <f t="shared" si="6"/>
        <v>0</v>
      </c>
      <c r="J11" s="124">
        <f t="shared" si="6"/>
        <v>0</v>
      </c>
      <c r="K11" s="124">
        <f t="shared" si="6"/>
        <v>0</v>
      </c>
      <c r="L11" s="124">
        <f t="shared" si="6"/>
        <v>0</v>
      </c>
      <c r="M11" s="124">
        <f t="shared" si="6"/>
        <v>0</v>
      </c>
      <c r="N11" s="124">
        <f t="shared" si="6"/>
        <v>0</v>
      </c>
      <c r="O11" s="124">
        <f t="shared" si="6"/>
        <v>0</v>
      </c>
      <c r="P11" s="124">
        <f t="shared" si="6"/>
        <v>0</v>
      </c>
      <c r="Q11" s="124">
        <f t="shared" si="6"/>
        <v>0</v>
      </c>
      <c r="R11" s="124">
        <f t="shared" si="6"/>
        <v>0</v>
      </c>
      <c r="S11" s="124">
        <f t="shared" si="6"/>
        <v>0</v>
      </c>
      <c r="T11" s="124">
        <f t="shared" si="6"/>
        <v>0</v>
      </c>
      <c r="U11" s="124">
        <f t="shared" si="6"/>
        <v>0</v>
      </c>
      <c r="V11" s="124">
        <f t="shared" si="6"/>
        <v>0</v>
      </c>
      <c r="W11" s="124">
        <f t="shared" si="6"/>
        <v>0</v>
      </c>
      <c r="X11" s="124">
        <f t="shared" si="6"/>
        <v>0</v>
      </c>
      <c r="Y11" s="124">
        <f t="shared" si="6"/>
        <v>0</v>
      </c>
      <c r="Z11" s="124">
        <f t="shared" si="6"/>
        <v>0</v>
      </c>
      <c r="AA11" s="124">
        <f t="shared" si="6"/>
        <v>0</v>
      </c>
      <c r="AB11" s="124">
        <f t="shared" si="6"/>
        <v>0</v>
      </c>
      <c r="AC11" s="124">
        <f t="shared" si="6"/>
        <v>0</v>
      </c>
      <c r="AD11" s="124">
        <f t="shared" si="6"/>
        <v>0</v>
      </c>
      <c r="AE11" s="124">
        <f t="shared" si="6"/>
        <v>0</v>
      </c>
      <c r="AF11" s="124">
        <f t="shared" si="6"/>
        <v>3.9200000000000004</v>
      </c>
      <c r="AG11" s="124">
        <f t="shared" si="6"/>
        <v>3.9200000000000004</v>
      </c>
      <c r="AH11" s="124">
        <f t="shared" si="6"/>
        <v>4.7039999999999997</v>
      </c>
      <c r="AI11" s="124">
        <f t="shared" si="6"/>
        <v>5.4880000000000013</v>
      </c>
      <c r="AJ11" s="124">
        <f t="shared" si="6"/>
        <v>6.2720000000000002</v>
      </c>
      <c r="AK11" s="124">
        <f t="shared" si="6"/>
        <v>7.056</v>
      </c>
      <c r="AL11" s="124">
        <f t="shared" si="6"/>
        <v>7.8400000000000007</v>
      </c>
      <c r="AM11" s="124">
        <f t="shared" si="6"/>
        <v>8.6240000000000006</v>
      </c>
      <c r="AN11" s="124">
        <f t="shared" si="6"/>
        <v>9.4079999999999995</v>
      </c>
      <c r="AO11" s="125">
        <f t="shared" si="6"/>
        <v>10.192000000000002</v>
      </c>
      <c r="AP11" s="124">
        <f t="shared" si="6"/>
        <v>10.976000000000003</v>
      </c>
      <c r="AQ11" s="124">
        <f t="shared" si="6"/>
        <v>11.76</v>
      </c>
      <c r="AR11" s="124">
        <f t="shared" si="6"/>
        <v>12.544</v>
      </c>
      <c r="AS11" s="124">
        <f t="shared" si="6"/>
        <v>13.328000000000001</v>
      </c>
      <c r="AT11" s="124">
        <f t="shared" si="6"/>
        <v>14.112</v>
      </c>
      <c r="AU11" s="124">
        <f t="shared" si="6"/>
        <v>14.896000000000001</v>
      </c>
      <c r="AV11" s="124">
        <f t="shared" si="6"/>
        <v>15.680000000000001</v>
      </c>
      <c r="AW11" s="124">
        <f t="shared" si="6"/>
        <v>15.680000000000001</v>
      </c>
      <c r="AX11" s="124">
        <f t="shared" si="6"/>
        <v>15.680000000000001</v>
      </c>
      <c r="AY11" s="124">
        <f t="shared" si="6"/>
        <v>15.680000000000001</v>
      </c>
      <c r="AZ11" s="124">
        <f t="shared" si="6"/>
        <v>15.680000000000001</v>
      </c>
      <c r="BA11" s="124">
        <f t="shared" si="6"/>
        <v>15.680000000000001</v>
      </c>
      <c r="BB11" s="124">
        <f t="shared" si="6"/>
        <v>39.200000000000003</v>
      </c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</row>
    <row r="12" spans="1:102" s="83" customFormat="1" ht="15" customHeight="1" thickTop="1" x14ac:dyDescent="0.2">
      <c r="A12" s="234">
        <f>+A4+1</f>
        <v>2</v>
      </c>
      <c r="B12" s="100" t="str">
        <f>+'Detail by Turbine'!G18</f>
        <v>MHI 501F Simple Cycle</v>
      </c>
      <c r="C12" s="232" t="str">
        <f>+'Detail by Turbine'!T18</f>
        <v>Unassigned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75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91"/>
    </row>
    <row r="13" spans="1:102" s="96" customFormat="1" x14ac:dyDescent="0.2">
      <c r="A13" s="235"/>
      <c r="B13" s="105" t="s">
        <v>58</v>
      </c>
      <c r="C13" s="233"/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0.1</v>
      </c>
      <c r="W13" s="106">
        <v>0</v>
      </c>
      <c r="X13" s="106">
        <v>0</v>
      </c>
      <c r="Y13" s="106">
        <v>0.15</v>
      </c>
      <c r="Z13" s="106">
        <v>0</v>
      </c>
      <c r="AA13" s="106">
        <v>0</v>
      </c>
      <c r="AB13" s="106">
        <v>0</v>
      </c>
      <c r="AC13" s="106">
        <v>0.15</v>
      </c>
      <c r="AD13" s="106">
        <v>0</v>
      </c>
      <c r="AE13" s="106">
        <v>0</v>
      </c>
      <c r="AF13" s="106">
        <v>0</v>
      </c>
      <c r="AG13" s="106">
        <v>0</v>
      </c>
      <c r="AH13" s="106">
        <v>0</v>
      </c>
      <c r="AI13" s="106">
        <v>0.2</v>
      </c>
      <c r="AJ13" s="106">
        <v>0</v>
      </c>
      <c r="AK13" s="106">
        <v>0</v>
      </c>
      <c r="AL13" s="106">
        <v>0</v>
      </c>
      <c r="AM13" s="106">
        <v>0.2</v>
      </c>
      <c r="AN13" s="106">
        <v>0</v>
      </c>
      <c r="AO13" s="73">
        <v>0.2</v>
      </c>
      <c r="AP13" s="106">
        <v>0</v>
      </c>
      <c r="AQ13" s="106">
        <v>0</v>
      </c>
      <c r="AR13" s="106">
        <v>0</v>
      </c>
      <c r="AS13" s="106">
        <v>0</v>
      </c>
      <c r="AT13" s="106">
        <v>0</v>
      </c>
      <c r="AU13" s="106">
        <v>0</v>
      </c>
      <c r="AV13" s="106">
        <v>0</v>
      </c>
      <c r="AW13" s="106">
        <v>0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95">
        <f>SUM(D13:BB13)</f>
        <v>1</v>
      </c>
      <c r="BD13" s="92"/>
    </row>
    <row r="14" spans="1:102" s="96" customFormat="1" x14ac:dyDescent="0.2">
      <c r="A14" s="235"/>
      <c r="B14" s="105" t="s">
        <v>59</v>
      </c>
      <c r="C14" s="233"/>
      <c r="D14" s="106">
        <f>D13</f>
        <v>0</v>
      </c>
      <c r="E14" s="106">
        <f t="shared" ref="E14:AJ14" si="7">+D14+E13</f>
        <v>0</v>
      </c>
      <c r="F14" s="106">
        <f t="shared" si="7"/>
        <v>0</v>
      </c>
      <c r="G14" s="106">
        <f t="shared" si="7"/>
        <v>0</v>
      </c>
      <c r="H14" s="106">
        <f t="shared" si="7"/>
        <v>0</v>
      </c>
      <c r="I14" s="106">
        <f t="shared" si="7"/>
        <v>0</v>
      </c>
      <c r="J14" s="106">
        <f t="shared" si="7"/>
        <v>0</v>
      </c>
      <c r="K14" s="106">
        <f t="shared" si="7"/>
        <v>0</v>
      </c>
      <c r="L14" s="106">
        <f t="shared" si="7"/>
        <v>0</v>
      </c>
      <c r="M14" s="106">
        <f t="shared" si="7"/>
        <v>0</v>
      </c>
      <c r="N14" s="106">
        <f t="shared" si="7"/>
        <v>0</v>
      </c>
      <c r="O14" s="106">
        <f t="shared" si="7"/>
        <v>0</v>
      </c>
      <c r="P14" s="106">
        <f t="shared" si="7"/>
        <v>0</v>
      </c>
      <c r="Q14" s="106">
        <f t="shared" si="7"/>
        <v>0</v>
      </c>
      <c r="R14" s="106">
        <f t="shared" si="7"/>
        <v>0</v>
      </c>
      <c r="S14" s="106">
        <f t="shared" si="7"/>
        <v>0</v>
      </c>
      <c r="T14" s="106">
        <f t="shared" si="7"/>
        <v>0</v>
      </c>
      <c r="U14" s="106">
        <f t="shared" si="7"/>
        <v>0</v>
      </c>
      <c r="V14" s="106">
        <f t="shared" si="7"/>
        <v>0.1</v>
      </c>
      <c r="W14" s="106">
        <f t="shared" si="7"/>
        <v>0.1</v>
      </c>
      <c r="X14" s="106">
        <f t="shared" si="7"/>
        <v>0.1</v>
      </c>
      <c r="Y14" s="106">
        <f t="shared" si="7"/>
        <v>0.25</v>
      </c>
      <c r="Z14" s="106">
        <f t="shared" si="7"/>
        <v>0.25</v>
      </c>
      <c r="AA14" s="106">
        <f t="shared" si="7"/>
        <v>0.25</v>
      </c>
      <c r="AB14" s="106">
        <f t="shared" si="7"/>
        <v>0.25</v>
      </c>
      <c r="AC14" s="106">
        <f t="shared" si="7"/>
        <v>0.4</v>
      </c>
      <c r="AD14" s="106">
        <f t="shared" si="7"/>
        <v>0.4</v>
      </c>
      <c r="AE14" s="106">
        <f t="shared" si="7"/>
        <v>0.4</v>
      </c>
      <c r="AF14" s="106">
        <f t="shared" si="7"/>
        <v>0.4</v>
      </c>
      <c r="AG14" s="106">
        <f t="shared" si="7"/>
        <v>0.4</v>
      </c>
      <c r="AH14" s="106">
        <f t="shared" si="7"/>
        <v>0.4</v>
      </c>
      <c r="AI14" s="106">
        <f t="shared" si="7"/>
        <v>0.60000000000000009</v>
      </c>
      <c r="AJ14" s="106">
        <f t="shared" si="7"/>
        <v>0.60000000000000009</v>
      </c>
      <c r="AK14" s="106">
        <f t="shared" ref="AK14:BB14" si="8">+AJ14+AK13</f>
        <v>0.60000000000000009</v>
      </c>
      <c r="AL14" s="106">
        <f t="shared" si="8"/>
        <v>0.60000000000000009</v>
      </c>
      <c r="AM14" s="106">
        <f t="shared" si="8"/>
        <v>0.8</v>
      </c>
      <c r="AN14" s="106">
        <f t="shared" si="8"/>
        <v>0.8</v>
      </c>
      <c r="AO14" s="73">
        <f t="shared" si="8"/>
        <v>1</v>
      </c>
      <c r="AP14" s="106">
        <f t="shared" si="8"/>
        <v>1</v>
      </c>
      <c r="AQ14" s="106">
        <f t="shared" si="8"/>
        <v>1</v>
      </c>
      <c r="AR14" s="106">
        <f t="shared" si="8"/>
        <v>1</v>
      </c>
      <c r="AS14" s="106">
        <f t="shared" si="8"/>
        <v>1</v>
      </c>
      <c r="AT14" s="106">
        <f t="shared" si="8"/>
        <v>1</v>
      </c>
      <c r="AU14" s="106">
        <f t="shared" si="8"/>
        <v>1</v>
      </c>
      <c r="AV14" s="106">
        <f t="shared" si="8"/>
        <v>1</v>
      </c>
      <c r="AW14" s="106">
        <f t="shared" si="8"/>
        <v>1</v>
      </c>
      <c r="AX14" s="106">
        <f t="shared" si="8"/>
        <v>1</v>
      </c>
      <c r="AY14" s="106">
        <f t="shared" si="8"/>
        <v>1</v>
      </c>
      <c r="AZ14" s="106">
        <f t="shared" si="8"/>
        <v>1</v>
      </c>
      <c r="BA14" s="106">
        <f t="shared" si="8"/>
        <v>1</v>
      </c>
      <c r="BB14" s="106">
        <f t="shared" si="8"/>
        <v>1</v>
      </c>
      <c r="BC14" s="95"/>
      <c r="BD14" s="92"/>
    </row>
    <row r="15" spans="1:102" s="96" customFormat="1" x14ac:dyDescent="0.2">
      <c r="A15" s="235"/>
      <c r="B15" s="105" t="s">
        <v>60</v>
      </c>
      <c r="C15" s="233"/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  <c r="Q15" s="106">
        <v>0</v>
      </c>
      <c r="R15" s="106">
        <v>0</v>
      </c>
      <c r="S15" s="106">
        <v>0</v>
      </c>
      <c r="T15" s="106">
        <v>0</v>
      </c>
      <c r="U15" s="106">
        <v>1</v>
      </c>
      <c r="V15" s="106">
        <v>0</v>
      </c>
      <c r="W15" s="106">
        <v>0</v>
      </c>
      <c r="X15" s="106">
        <v>0</v>
      </c>
      <c r="Y15" s="106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6">
        <v>0</v>
      </c>
      <c r="AL15" s="106">
        <v>0</v>
      </c>
      <c r="AM15" s="106">
        <v>0</v>
      </c>
      <c r="AN15" s="106">
        <v>0</v>
      </c>
      <c r="AO15" s="73">
        <v>0</v>
      </c>
      <c r="AP15" s="106">
        <v>0</v>
      </c>
      <c r="AQ15" s="106">
        <v>0</v>
      </c>
      <c r="AR15" s="106">
        <v>0</v>
      </c>
      <c r="AS15" s="106">
        <v>0</v>
      </c>
      <c r="AT15" s="106">
        <v>0</v>
      </c>
      <c r="AU15" s="106">
        <v>0</v>
      </c>
      <c r="AV15" s="106">
        <v>0</v>
      </c>
      <c r="AW15" s="106">
        <v>0</v>
      </c>
      <c r="AX15" s="106">
        <v>0</v>
      </c>
      <c r="AY15" s="106">
        <v>0</v>
      </c>
      <c r="AZ15" s="106">
        <v>0</v>
      </c>
      <c r="BA15" s="106">
        <v>0</v>
      </c>
      <c r="BB15" s="106">
        <v>0</v>
      </c>
      <c r="BC15" s="95">
        <f>SUM(D15:BB15)</f>
        <v>1</v>
      </c>
      <c r="BD15" s="92"/>
    </row>
    <row r="16" spans="1:102" s="96" customFormat="1" x14ac:dyDescent="0.2">
      <c r="A16" s="235"/>
      <c r="B16" s="105" t="s">
        <v>61</v>
      </c>
      <c r="C16" s="233"/>
      <c r="D16" s="106">
        <f>D15</f>
        <v>0</v>
      </c>
      <c r="E16" s="106">
        <f t="shared" ref="E16:AJ16" si="9">+D16+E15</f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1</v>
      </c>
      <c r="V16" s="106">
        <f t="shared" si="9"/>
        <v>1</v>
      </c>
      <c r="W16" s="106">
        <f t="shared" si="9"/>
        <v>1</v>
      </c>
      <c r="X16" s="106">
        <f t="shared" si="9"/>
        <v>1</v>
      </c>
      <c r="Y16" s="106">
        <f t="shared" si="9"/>
        <v>1</v>
      </c>
      <c r="Z16" s="106">
        <f t="shared" si="9"/>
        <v>1</v>
      </c>
      <c r="AA16" s="106">
        <f t="shared" si="9"/>
        <v>1</v>
      </c>
      <c r="AB16" s="106">
        <f t="shared" si="9"/>
        <v>1</v>
      </c>
      <c r="AC16" s="106">
        <f t="shared" si="9"/>
        <v>1</v>
      </c>
      <c r="AD16" s="106">
        <f t="shared" si="9"/>
        <v>1</v>
      </c>
      <c r="AE16" s="106">
        <f t="shared" si="9"/>
        <v>1</v>
      </c>
      <c r="AF16" s="106">
        <f t="shared" si="9"/>
        <v>1</v>
      </c>
      <c r="AG16" s="106">
        <f t="shared" si="9"/>
        <v>1</v>
      </c>
      <c r="AH16" s="106">
        <f t="shared" si="9"/>
        <v>1</v>
      </c>
      <c r="AI16" s="106">
        <f t="shared" si="9"/>
        <v>1</v>
      </c>
      <c r="AJ16" s="106">
        <f t="shared" si="9"/>
        <v>1</v>
      </c>
      <c r="AK16" s="106">
        <f t="shared" ref="AK16:BB16" si="10">+AJ16+AK15</f>
        <v>1</v>
      </c>
      <c r="AL16" s="106">
        <f t="shared" si="10"/>
        <v>1</v>
      </c>
      <c r="AM16" s="106">
        <f t="shared" si="10"/>
        <v>1</v>
      </c>
      <c r="AN16" s="106">
        <f t="shared" si="10"/>
        <v>1</v>
      </c>
      <c r="AO16" s="73">
        <f t="shared" si="10"/>
        <v>1</v>
      </c>
      <c r="AP16" s="106">
        <f t="shared" si="10"/>
        <v>1</v>
      </c>
      <c r="AQ16" s="106">
        <f t="shared" si="10"/>
        <v>1</v>
      </c>
      <c r="AR16" s="106">
        <f t="shared" si="10"/>
        <v>1</v>
      </c>
      <c r="AS16" s="106">
        <f t="shared" si="10"/>
        <v>1</v>
      </c>
      <c r="AT16" s="106">
        <f t="shared" si="10"/>
        <v>1</v>
      </c>
      <c r="AU16" s="106">
        <f t="shared" si="10"/>
        <v>1</v>
      </c>
      <c r="AV16" s="106">
        <f t="shared" si="10"/>
        <v>1</v>
      </c>
      <c r="AW16" s="106">
        <f t="shared" si="10"/>
        <v>1</v>
      </c>
      <c r="AX16" s="106">
        <f t="shared" si="10"/>
        <v>1</v>
      </c>
      <c r="AY16" s="106">
        <f t="shared" si="10"/>
        <v>1</v>
      </c>
      <c r="AZ16" s="106">
        <f t="shared" si="10"/>
        <v>1</v>
      </c>
      <c r="BA16" s="106">
        <f t="shared" si="10"/>
        <v>1</v>
      </c>
      <c r="BB16" s="106">
        <f t="shared" si="10"/>
        <v>1</v>
      </c>
      <c r="BC16" s="95"/>
      <c r="BD16" s="92"/>
    </row>
    <row r="17" spans="1:89" s="99" customFormat="1" x14ac:dyDescent="0.2">
      <c r="A17" s="235"/>
      <c r="B17" s="109"/>
      <c r="C17" s="233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74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98"/>
      <c r="BD17" s="97"/>
    </row>
    <row r="18" spans="1:89" s="82" customFormat="1" x14ac:dyDescent="0.2">
      <c r="A18" s="235"/>
      <c r="B18" s="112" t="s">
        <v>62</v>
      </c>
      <c r="C18" s="113">
        <f>33.9089+3.26128</f>
        <v>37.170180000000002</v>
      </c>
      <c r="D18" s="114">
        <f t="shared" ref="D18:AI18" si="11">+D14*$C18</f>
        <v>0</v>
      </c>
      <c r="E18" s="114">
        <f t="shared" si="11"/>
        <v>0</v>
      </c>
      <c r="F18" s="114">
        <f t="shared" si="11"/>
        <v>0</v>
      </c>
      <c r="G18" s="114">
        <f t="shared" si="11"/>
        <v>0</v>
      </c>
      <c r="H18" s="114">
        <f t="shared" si="11"/>
        <v>0</v>
      </c>
      <c r="I18" s="114">
        <f t="shared" si="11"/>
        <v>0</v>
      </c>
      <c r="J18" s="114">
        <f t="shared" si="11"/>
        <v>0</v>
      </c>
      <c r="K18" s="114">
        <f t="shared" si="11"/>
        <v>0</v>
      </c>
      <c r="L18" s="114">
        <f t="shared" si="11"/>
        <v>0</v>
      </c>
      <c r="M18" s="114">
        <f t="shared" si="11"/>
        <v>0</v>
      </c>
      <c r="N18" s="114">
        <f t="shared" si="11"/>
        <v>0</v>
      </c>
      <c r="O18" s="114">
        <f t="shared" si="11"/>
        <v>0</v>
      </c>
      <c r="P18" s="114">
        <f t="shared" si="11"/>
        <v>0</v>
      </c>
      <c r="Q18" s="114">
        <f t="shared" si="11"/>
        <v>0</v>
      </c>
      <c r="R18" s="114">
        <f t="shared" si="11"/>
        <v>0</v>
      </c>
      <c r="S18" s="114">
        <f t="shared" si="11"/>
        <v>0</v>
      </c>
      <c r="T18" s="114">
        <f t="shared" si="11"/>
        <v>0</v>
      </c>
      <c r="U18" s="114">
        <f t="shared" si="11"/>
        <v>0</v>
      </c>
      <c r="V18" s="114">
        <f t="shared" si="11"/>
        <v>3.7170180000000004</v>
      </c>
      <c r="W18" s="114">
        <f t="shared" si="11"/>
        <v>3.7170180000000004</v>
      </c>
      <c r="X18" s="114">
        <f t="shared" si="11"/>
        <v>3.7170180000000004</v>
      </c>
      <c r="Y18" s="114">
        <f t="shared" si="11"/>
        <v>9.2925450000000005</v>
      </c>
      <c r="Z18" s="114">
        <f t="shared" si="11"/>
        <v>9.2925450000000005</v>
      </c>
      <c r="AA18" s="114">
        <f t="shared" si="11"/>
        <v>9.2925450000000005</v>
      </c>
      <c r="AB18" s="114">
        <f t="shared" si="11"/>
        <v>9.2925450000000005</v>
      </c>
      <c r="AC18" s="114">
        <f t="shared" si="11"/>
        <v>14.868072000000002</v>
      </c>
      <c r="AD18" s="114">
        <f t="shared" si="11"/>
        <v>14.868072000000002</v>
      </c>
      <c r="AE18" s="114">
        <f t="shared" si="11"/>
        <v>14.868072000000002</v>
      </c>
      <c r="AF18" s="114">
        <f t="shared" si="11"/>
        <v>14.868072000000002</v>
      </c>
      <c r="AG18" s="114">
        <f t="shared" si="11"/>
        <v>14.868072000000002</v>
      </c>
      <c r="AH18" s="114">
        <f t="shared" si="11"/>
        <v>14.868072000000002</v>
      </c>
      <c r="AI18" s="114">
        <f t="shared" si="11"/>
        <v>22.302108000000004</v>
      </c>
      <c r="AJ18" s="114">
        <f t="shared" ref="AJ18:BB18" si="12">+AJ14*$C18</f>
        <v>22.302108000000004</v>
      </c>
      <c r="AK18" s="114">
        <f t="shared" si="12"/>
        <v>22.302108000000004</v>
      </c>
      <c r="AL18" s="114">
        <f t="shared" si="12"/>
        <v>22.302108000000004</v>
      </c>
      <c r="AM18" s="114">
        <f t="shared" si="12"/>
        <v>29.736144000000003</v>
      </c>
      <c r="AN18" s="114">
        <f t="shared" si="12"/>
        <v>29.736144000000003</v>
      </c>
      <c r="AO18" s="81">
        <f t="shared" si="12"/>
        <v>37.170180000000002</v>
      </c>
      <c r="AP18" s="114">
        <f t="shared" si="12"/>
        <v>37.170180000000002</v>
      </c>
      <c r="AQ18" s="114">
        <f t="shared" si="12"/>
        <v>37.170180000000002</v>
      </c>
      <c r="AR18" s="114">
        <f t="shared" si="12"/>
        <v>37.170180000000002</v>
      </c>
      <c r="AS18" s="114">
        <f t="shared" si="12"/>
        <v>37.170180000000002</v>
      </c>
      <c r="AT18" s="114">
        <f t="shared" si="12"/>
        <v>37.170180000000002</v>
      </c>
      <c r="AU18" s="114">
        <f t="shared" si="12"/>
        <v>37.170180000000002</v>
      </c>
      <c r="AV18" s="114">
        <f t="shared" si="12"/>
        <v>37.170180000000002</v>
      </c>
      <c r="AW18" s="114">
        <f t="shared" si="12"/>
        <v>37.170180000000002</v>
      </c>
      <c r="AX18" s="114">
        <f t="shared" si="12"/>
        <v>37.170180000000002</v>
      </c>
      <c r="AY18" s="114">
        <f t="shared" si="12"/>
        <v>37.170180000000002</v>
      </c>
      <c r="AZ18" s="114">
        <f t="shared" si="12"/>
        <v>37.170180000000002</v>
      </c>
      <c r="BA18" s="114">
        <f t="shared" si="12"/>
        <v>37.170180000000002</v>
      </c>
      <c r="BB18" s="114">
        <f t="shared" si="12"/>
        <v>37.170180000000002</v>
      </c>
      <c r="BC18" s="86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</row>
    <row r="19" spans="1:89" s="122" customFormat="1" ht="13.5" thickBot="1" x14ac:dyDescent="0.25">
      <c r="A19" s="236"/>
      <c r="B19" s="128" t="s">
        <v>63</v>
      </c>
      <c r="C19" s="129" t="str">
        <f>+'Detail by Turbine'!B18</f>
        <v>Available</v>
      </c>
      <c r="D19" s="130">
        <f t="shared" ref="D19:AI19" si="13">+D16*$C18</f>
        <v>0</v>
      </c>
      <c r="E19" s="130">
        <f t="shared" si="13"/>
        <v>0</v>
      </c>
      <c r="F19" s="130">
        <f t="shared" si="13"/>
        <v>0</v>
      </c>
      <c r="G19" s="130">
        <f t="shared" si="13"/>
        <v>0</v>
      </c>
      <c r="H19" s="130">
        <f t="shared" si="13"/>
        <v>0</v>
      </c>
      <c r="I19" s="130">
        <f t="shared" si="13"/>
        <v>0</v>
      </c>
      <c r="J19" s="130">
        <f t="shared" si="13"/>
        <v>0</v>
      </c>
      <c r="K19" s="130">
        <f t="shared" si="13"/>
        <v>0</v>
      </c>
      <c r="L19" s="130">
        <f t="shared" si="13"/>
        <v>0</v>
      </c>
      <c r="M19" s="130">
        <f t="shared" si="13"/>
        <v>0</v>
      </c>
      <c r="N19" s="130">
        <f t="shared" si="13"/>
        <v>0</v>
      </c>
      <c r="O19" s="130">
        <f t="shared" si="13"/>
        <v>0</v>
      </c>
      <c r="P19" s="130">
        <f t="shared" si="13"/>
        <v>0</v>
      </c>
      <c r="Q19" s="130">
        <f t="shared" si="13"/>
        <v>0</v>
      </c>
      <c r="R19" s="130">
        <f t="shared" si="13"/>
        <v>0</v>
      </c>
      <c r="S19" s="130">
        <f t="shared" si="13"/>
        <v>0</v>
      </c>
      <c r="T19" s="130">
        <f t="shared" si="13"/>
        <v>0</v>
      </c>
      <c r="U19" s="130">
        <f t="shared" si="13"/>
        <v>37.170180000000002</v>
      </c>
      <c r="V19" s="130">
        <f t="shared" si="13"/>
        <v>37.170180000000002</v>
      </c>
      <c r="W19" s="130">
        <f t="shared" si="13"/>
        <v>37.170180000000002</v>
      </c>
      <c r="X19" s="130">
        <f t="shared" si="13"/>
        <v>37.170180000000002</v>
      </c>
      <c r="Y19" s="130">
        <f t="shared" si="13"/>
        <v>37.170180000000002</v>
      </c>
      <c r="Z19" s="130">
        <f t="shared" si="13"/>
        <v>37.170180000000002</v>
      </c>
      <c r="AA19" s="130">
        <f t="shared" si="13"/>
        <v>37.170180000000002</v>
      </c>
      <c r="AB19" s="130">
        <f t="shared" si="13"/>
        <v>37.170180000000002</v>
      </c>
      <c r="AC19" s="130">
        <f t="shared" si="13"/>
        <v>37.170180000000002</v>
      </c>
      <c r="AD19" s="130">
        <f t="shared" si="13"/>
        <v>37.170180000000002</v>
      </c>
      <c r="AE19" s="130">
        <f t="shared" si="13"/>
        <v>37.170180000000002</v>
      </c>
      <c r="AF19" s="130">
        <f t="shared" si="13"/>
        <v>37.170180000000002</v>
      </c>
      <c r="AG19" s="130">
        <f t="shared" si="13"/>
        <v>37.170180000000002</v>
      </c>
      <c r="AH19" s="130">
        <f t="shared" si="13"/>
        <v>37.170180000000002</v>
      </c>
      <c r="AI19" s="130">
        <f t="shared" si="13"/>
        <v>37.170180000000002</v>
      </c>
      <c r="AJ19" s="130">
        <f t="shared" ref="AJ19:BB19" si="14">+AJ16*$C18</f>
        <v>37.170180000000002</v>
      </c>
      <c r="AK19" s="130">
        <f t="shared" si="14"/>
        <v>37.170180000000002</v>
      </c>
      <c r="AL19" s="130">
        <f t="shared" si="14"/>
        <v>37.170180000000002</v>
      </c>
      <c r="AM19" s="130">
        <f t="shared" si="14"/>
        <v>37.170180000000002</v>
      </c>
      <c r="AN19" s="130">
        <f t="shared" si="14"/>
        <v>37.170180000000002</v>
      </c>
      <c r="AO19" s="125">
        <f t="shared" si="14"/>
        <v>37.170180000000002</v>
      </c>
      <c r="AP19" s="130">
        <f t="shared" si="14"/>
        <v>37.170180000000002</v>
      </c>
      <c r="AQ19" s="130">
        <f t="shared" si="14"/>
        <v>37.170180000000002</v>
      </c>
      <c r="AR19" s="130">
        <f t="shared" si="14"/>
        <v>37.170180000000002</v>
      </c>
      <c r="AS19" s="130">
        <f t="shared" si="14"/>
        <v>37.170180000000002</v>
      </c>
      <c r="AT19" s="130">
        <f t="shared" si="14"/>
        <v>37.170180000000002</v>
      </c>
      <c r="AU19" s="130">
        <f t="shared" si="14"/>
        <v>37.170180000000002</v>
      </c>
      <c r="AV19" s="130">
        <f t="shared" si="14"/>
        <v>37.170180000000002</v>
      </c>
      <c r="AW19" s="130">
        <f t="shared" si="14"/>
        <v>37.170180000000002</v>
      </c>
      <c r="AX19" s="130">
        <f t="shared" si="14"/>
        <v>37.170180000000002</v>
      </c>
      <c r="AY19" s="130">
        <f t="shared" si="14"/>
        <v>37.170180000000002</v>
      </c>
      <c r="AZ19" s="130">
        <f t="shared" si="14"/>
        <v>37.170180000000002</v>
      </c>
      <c r="BA19" s="130">
        <f t="shared" si="14"/>
        <v>37.170180000000002</v>
      </c>
      <c r="BB19" s="130">
        <f t="shared" si="14"/>
        <v>37.170180000000002</v>
      </c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</row>
    <row r="20" spans="1:89" s="83" customFormat="1" ht="15" customHeight="1" thickTop="1" x14ac:dyDescent="0.2">
      <c r="A20" s="234">
        <f>+A12+1</f>
        <v>3</v>
      </c>
      <c r="B20" s="100" t="str">
        <f>+'Detail by Turbine'!G19</f>
        <v>MHI 501F Simple Cycle</v>
      </c>
      <c r="C20" s="232" t="str">
        <f>+'Detail by Turbine'!T19</f>
        <v>Unassigned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75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91"/>
    </row>
    <row r="21" spans="1:89" s="96" customFormat="1" x14ac:dyDescent="0.2">
      <c r="A21" s="235"/>
      <c r="B21" s="105" t="s">
        <v>58</v>
      </c>
      <c r="C21" s="233"/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  <c r="Z21" s="106">
        <v>0.1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0.15</v>
      </c>
      <c r="AH21" s="106">
        <v>0</v>
      </c>
      <c r="AI21" s="106">
        <v>0</v>
      </c>
      <c r="AJ21" s="106">
        <v>0</v>
      </c>
      <c r="AK21" s="106">
        <v>0</v>
      </c>
      <c r="AL21" s="106">
        <v>0.15</v>
      </c>
      <c r="AM21" s="106">
        <v>0</v>
      </c>
      <c r="AN21" s="106">
        <v>0</v>
      </c>
      <c r="AO21" s="73">
        <v>0</v>
      </c>
      <c r="AP21" s="106">
        <v>0</v>
      </c>
      <c r="AQ21" s="106">
        <v>0</v>
      </c>
      <c r="AR21" s="106">
        <v>0</v>
      </c>
      <c r="AS21" s="106">
        <v>0.2</v>
      </c>
      <c r="AT21" s="106">
        <v>0</v>
      </c>
      <c r="AU21" s="106">
        <v>0</v>
      </c>
      <c r="AV21" s="106">
        <v>0.2</v>
      </c>
      <c r="AW21" s="106">
        <v>0</v>
      </c>
      <c r="AX21" s="106">
        <v>0.2</v>
      </c>
      <c r="AY21" s="106">
        <v>0</v>
      </c>
      <c r="AZ21" s="106">
        <v>0</v>
      </c>
      <c r="BA21" s="106">
        <v>0</v>
      </c>
      <c r="BB21" s="106">
        <v>0</v>
      </c>
      <c r="BC21" s="95">
        <f>SUM(D21:BB21)</f>
        <v>1</v>
      </c>
      <c r="BD21" s="92"/>
    </row>
    <row r="22" spans="1:89" s="96" customFormat="1" x14ac:dyDescent="0.2">
      <c r="A22" s="235"/>
      <c r="B22" s="105" t="s">
        <v>59</v>
      </c>
      <c r="C22" s="233"/>
      <c r="D22" s="106">
        <f>D21</f>
        <v>0</v>
      </c>
      <c r="E22" s="106">
        <f t="shared" ref="E22:AJ22" si="15">+D22+E21</f>
        <v>0</v>
      </c>
      <c r="F22" s="106">
        <f t="shared" si="15"/>
        <v>0</v>
      </c>
      <c r="G22" s="106">
        <f t="shared" si="15"/>
        <v>0</v>
      </c>
      <c r="H22" s="106">
        <f t="shared" si="15"/>
        <v>0</v>
      </c>
      <c r="I22" s="106">
        <f t="shared" si="15"/>
        <v>0</v>
      </c>
      <c r="J22" s="106">
        <f t="shared" si="15"/>
        <v>0</v>
      </c>
      <c r="K22" s="106">
        <f t="shared" si="15"/>
        <v>0</v>
      </c>
      <c r="L22" s="106">
        <f t="shared" si="15"/>
        <v>0</v>
      </c>
      <c r="M22" s="106">
        <f t="shared" si="15"/>
        <v>0</v>
      </c>
      <c r="N22" s="106">
        <f t="shared" si="15"/>
        <v>0</v>
      </c>
      <c r="O22" s="106">
        <f t="shared" si="15"/>
        <v>0</v>
      </c>
      <c r="P22" s="106">
        <f t="shared" si="15"/>
        <v>0</v>
      </c>
      <c r="Q22" s="106">
        <f t="shared" si="15"/>
        <v>0</v>
      </c>
      <c r="R22" s="106">
        <f t="shared" si="15"/>
        <v>0</v>
      </c>
      <c r="S22" s="106">
        <f t="shared" si="15"/>
        <v>0</v>
      </c>
      <c r="T22" s="106">
        <f t="shared" si="15"/>
        <v>0</v>
      </c>
      <c r="U22" s="106">
        <f t="shared" si="15"/>
        <v>0</v>
      </c>
      <c r="V22" s="106">
        <f t="shared" si="15"/>
        <v>0</v>
      </c>
      <c r="W22" s="106">
        <f t="shared" si="15"/>
        <v>0</v>
      </c>
      <c r="X22" s="106">
        <f t="shared" si="15"/>
        <v>0</v>
      </c>
      <c r="Y22" s="106">
        <f t="shared" si="15"/>
        <v>0</v>
      </c>
      <c r="Z22" s="106">
        <f t="shared" si="15"/>
        <v>0.1</v>
      </c>
      <c r="AA22" s="106">
        <f t="shared" si="15"/>
        <v>0.1</v>
      </c>
      <c r="AB22" s="106">
        <f t="shared" si="15"/>
        <v>0.1</v>
      </c>
      <c r="AC22" s="106">
        <f t="shared" si="15"/>
        <v>0.1</v>
      </c>
      <c r="AD22" s="106">
        <f t="shared" si="15"/>
        <v>0.1</v>
      </c>
      <c r="AE22" s="106">
        <f t="shared" si="15"/>
        <v>0.1</v>
      </c>
      <c r="AF22" s="106">
        <f t="shared" si="15"/>
        <v>0.1</v>
      </c>
      <c r="AG22" s="106">
        <f t="shared" si="15"/>
        <v>0.25</v>
      </c>
      <c r="AH22" s="106">
        <f t="shared" si="15"/>
        <v>0.25</v>
      </c>
      <c r="AI22" s="106">
        <f t="shared" si="15"/>
        <v>0.25</v>
      </c>
      <c r="AJ22" s="106">
        <f t="shared" si="15"/>
        <v>0.25</v>
      </c>
      <c r="AK22" s="106">
        <f t="shared" ref="AK22:BB22" si="16">+AJ22+AK21</f>
        <v>0.25</v>
      </c>
      <c r="AL22" s="106">
        <f t="shared" si="16"/>
        <v>0.4</v>
      </c>
      <c r="AM22" s="106">
        <f t="shared" si="16"/>
        <v>0.4</v>
      </c>
      <c r="AN22" s="106">
        <f t="shared" si="16"/>
        <v>0.4</v>
      </c>
      <c r="AO22" s="73">
        <f t="shared" si="16"/>
        <v>0.4</v>
      </c>
      <c r="AP22" s="106">
        <f t="shared" si="16"/>
        <v>0.4</v>
      </c>
      <c r="AQ22" s="106">
        <f t="shared" si="16"/>
        <v>0.4</v>
      </c>
      <c r="AR22" s="106">
        <f t="shared" si="16"/>
        <v>0.4</v>
      </c>
      <c r="AS22" s="106">
        <f t="shared" si="16"/>
        <v>0.60000000000000009</v>
      </c>
      <c r="AT22" s="106">
        <f t="shared" si="16"/>
        <v>0.60000000000000009</v>
      </c>
      <c r="AU22" s="106">
        <f t="shared" si="16"/>
        <v>0.60000000000000009</v>
      </c>
      <c r="AV22" s="106">
        <f t="shared" si="16"/>
        <v>0.8</v>
      </c>
      <c r="AW22" s="106">
        <f t="shared" si="16"/>
        <v>0.8</v>
      </c>
      <c r="AX22" s="106">
        <f t="shared" si="16"/>
        <v>1</v>
      </c>
      <c r="AY22" s="106">
        <f t="shared" si="16"/>
        <v>1</v>
      </c>
      <c r="AZ22" s="106">
        <f t="shared" si="16"/>
        <v>1</v>
      </c>
      <c r="BA22" s="106">
        <f t="shared" si="16"/>
        <v>1</v>
      </c>
      <c r="BB22" s="106">
        <f t="shared" si="16"/>
        <v>1</v>
      </c>
      <c r="BC22" s="95"/>
      <c r="BD22" s="92"/>
    </row>
    <row r="23" spans="1:89" s="96" customFormat="1" x14ac:dyDescent="0.2">
      <c r="A23" s="235"/>
      <c r="B23" s="105" t="s">
        <v>60</v>
      </c>
      <c r="C23" s="233"/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  <c r="X23" s="106">
        <v>0</v>
      </c>
      <c r="Y23" s="106">
        <v>1</v>
      </c>
      <c r="Z23" s="106">
        <v>0</v>
      </c>
      <c r="AA23" s="106">
        <v>0</v>
      </c>
      <c r="AB23" s="106">
        <v>0</v>
      </c>
      <c r="AC23" s="106">
        <v>0</v>
      </c>
      <c r="AD23" s="106">
        <v>0</v>
      </c>
      <c r="AE23" s="106">
        <v>0</v>
      </c>
      <c r="AF23" s="106">
        <v>0</v>
      </c>
      <c r="AG23" s="106">
        <v>0</v>
      </c>
      <c r="AH23" s="106">
        <v>0</v>
      </c>
      <c r="AI23" s="106">
        <v>0</v>
      </c>
      <c r="AJ23" s="106">
        <v>0</v>
      </c>
      <c r="AK23" s="106">
        <v>0</v>
      </c>
      <c r="AL23" s="106">
        <v>0</v>
      </c>
      <c r="AM23" s="106">
        <v>0</v>
      </c>
      <c r="AN23" s="106">
        <v>0</v>
      </c>
      <c r="AO23" s="73">
        <v>0</v>
      </c>
      <c r="AP23" s="106">
        <v>0</v>
      </c>
      <c r="AQ23" s="106">
        <v>0</v>
      </c>
      <c r="AR23" s="106">
        <v>0</v>
      </c>
      <c r="AS23" s="106">
        <v>0</v>
      </c>
      <c r="AT23" s="106">
        <v>0</v>
      </c>
      <c r="AU23" s="106">
        <v>0</v>
      </c>
      <c r="AV23" s="106">
        <v>0</v>
      </c>
      <c r="AW23" s="106">
        <v>0</v>
      </c>
      <c r="AX23" s="106">
        <v>0</v>
      </c>
      <c r="AY23" s="106">
        <v>0</v>
      </c>
      <c r="AZ23" s="106">
        <v>0</v>
      </c>
      <c r="BA23" s="106">
        <v>0</v>
      </c>
      <c r="BB23" s="106">
        <v>0</v>
      </c>
      <c r="BC23" s="95">
        <f>SUM(D23:BB23)</f>
        <v>1</v>
      </c>
      <c r="BD23" s="92"/>
    </row>
    <row r="24" spans="1:89" s="96" customFormat="1" x14ac:dyDescent="0.2">
      <c r="A24" s="235"/>
      <c r="B24" s="105" t="s">
        <v>61</v>
      </c>
      <c r="C24" s="233"/>
      <c r="D24" s="106">
        <f>D23</f>
        <v>0</v>
      </c>
      <c r="E24" s="106">
        <f t="shared" ref="E24:AJ24" si="17">+D24+E23</f>
        <v>0</v>
      </c>
      <c r="F24" s="106">
        <f t="shared" si="17"/>
        <v>0</v>
      </c>
      <c r="G24" s="106">
        <f t="shared" si="17"/>
        <v>0</v>
      </c>
      <c r="H24" s="106">
        <f t="shared" si="17"/>
        <v>0</v>
      </c>
      <c r="I24" s="106">
        <f t="shared" si="17"/>
        <v>0</v>
      </c>
      <c r="J24" s="106">
        <f t="shared" si="17"/>
        <v>0</v>
      </c>
      <c r="K24" s="106">
        <f t="shared" si="17"/>
        <v>0</v>
      </c>
      <c r="L24" s="106">
        <f t="shared" si="17"/>
        <v>0</v>
      </c>
      <c r="M24" s="106">
        <f t="shared" si="17"/>
        <v>0</v>
      </c>
      <c r="N24" s="106">
        <f t="shared" si="17"/>
        <v>0</v>
      </c>
      <c r="O24" s="106">
        <f t="shared" si="17"/>
        <v>0</v>
      </c>
      <c r="P24" s="106">
        <f t="shared" si="17"/>
        <v>0</v>
      </c>
      <c r="Q24" s="106">
        <f t="shared" si="17"/>
        <v>0</v>
      </c>
      <c r="R24" s="106">
        <f t="shared" si="17"/>
        <v>0</v>
      </c>
      <c r="S24" s="106">
        <f t="shared" si="17"/>
        <v>0</v>
      </c>
      <c r="T24" s="106">
        <f t="shared" si="17"/>
        <v>0</v>
      </c>
      <c r="U24" s="106">
        <f t="shared" si="17"/>
        <v>0</v>
      </c>
      <c r="V24" s="106">
        <f t="shared" si="17"/>
        <v>0</v>
      </c>
      <c r="W24" s="106">
        <f t="shared" si="17"/>
        <v>0</v>
      </c>
      <c r="X24" s="106">
        <f t="shared" si="17"/>
        <v>0</v>
      </c>
      <c r="Y24" s="106">
        <f t="shared" si="17"/>
        <v>1</v>
      </c>
      <c r="Z24" s="106">
        <f t="shared" si="17"/>
        <v>1</v>
      </c>
      <c r="AA24" s="106">
        <f t="shared" si="17"/>
        <v>1</v>
      </c>
      <c r="AB24" s="106">
        <f t="shared" si="17"/>
        <v>1</v>
      </c>
      <c r="AC24" s="106">
        <f t="shared" si="17"/>
        <v>1</v>
      </c>
      <c r="AD24" s="106">
        <f t="shared" si="17"/>
        <v>1</v>
      </c>
      <c r="AE24" s="106">
        <f t="shared" si="17"/>
        <v>1</v>
      </c>
      <c r="AF24" s="106">
        <f t="shared" si="17"/>
        <v>1</v>
      </c>
      <c r="AG24" s="106">
        <f t="shared" si="17"/>
        <v>1</v>
      </c>
      <c r="AH24" s="106">
        <f t="shared" si="17"/>
        <v>1</v>
      </c>
      <c r="AI24" s="106">
        <f t="shared" si="17"/>
        <v>1</v>
      </c>
      <c r="AJ24" s="106">
        <f t="shared" si="17"/>
        <v>1</v>
      </c>
      <c r="AK24" s="106">
        <f t="shared" ref="AK24:BB24" si="18">+AJ24+AK23</f>
        <v>1</v>
      </c>
      <c r="AL24" s="106">
        <f t="shared" si="18"/>
        <v>1</v>
      </c>
      <c r="AM24" s="106">
        <f t="shared" si="18"/>
        <v>1</v>
      </c>
      <c r="AN24" s="106">
        <f t="shared" si="18"/>
        <v>1</v>
      </c>
      <c r="AO24" s="73">
        <f t="shared" si="18"/>
        <v>1</v>
      </c>
      <c r="AP24" s="106">
        <f t="shared" si="18"/>
        <v>1</v>
      </c>
      <c r="AQ24" s="106">
        <f t="shared" si="18"/>
        <v>1</v>
      </c>
      <c r="AR24" s="106">
        <f t="shared" si="18"/>
        <v>1</v>
      </c>
      <c r="AS24" s="106">
        <f t="shared" si="18"/>
        <v>1</v>
      </c>
      <c r="AT24" s="106">
        <f t="shared" si="18"/>
        <v>1</v>
      </c>
      <c r="AU24" s="106">
        <f t="shared" si="18"/>
        <v>1</v>
      </c>
      <c r="AV24" s="106">
        <f t="shared" si="18"/>
        <v>1</v>
      </c>
      <c r="AW24" s="106">
        <f t="shared" si="18"/>
        <v>1</v>
      </c>
      <c r="AX24" s="106">
        <f t="shared" si="18"/>
        <v>1</v>
      </c>
      <c r="AY24" s="106">
        <f t="shared" si="18"/>
        <v>1</v>
      </c>
      <c r="AZ24" s="106">
        <f t="shared" si="18"/>
        <v>1</v>
      </c>
      <c r="BA24" s="106">
        <f t="shared" si="18"/>
        <v>1</v>
      </c>
      <c r="BB24" s="106">
        <f t="shared" si="18"/>
        <v>1</v>
      </c>
      <c r="BC24" s="95"/>
      <c r="BD24" s="92"/>
    </row>
    <row r="25" spans="1:89" s="99" customFormat="1" x14ac:dyDescent="0.2">
      <c r="A25" s="235"/>
      <c r="B25" s="109"/>
      <c r="C25" s="233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7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98"/>
      <c r="BD25" s="97"/>
    </row>
    <row r="26" spans="1:89" s="82" customFormat="1" x14ac:dyDescent="0.2">
      <c r="A26" s="235"/>
      <c r="B26" s="112" t="s">
        <v>62</v>
      </c>
      <c r="C26" s="113">
        <f>33.5789+0.2315</f>
        <v>33.810399999999994</v>
      </c>
      <c r="D26" s="114">
        <f t="shared" ref="D26:AI26" si="19">+D22*$C26</f>
        <v>0</v>
      </c>
      <c r="E26" s="114">
        <f t="shared" si="19"/>
        <v>0</v>
      </c>
      <c r="F26" s="114">
        <f t="shared" si="19"/>
        <v>0</v>
      </c>
      <c r="G26" s="114">
        <f t="shared" si="19"/>
        <v>0</v>
      </c>
      <c r="H26" s="114">
        <f t="shared" si="19"/>
        <v>0</v>
      </c>
      <c r="I26" s="114">
        <f t="shared" si="19"/>
        <v>0</v>
      </c>
      <c r="J26" s="114">
        <f t="shared" si="19"/>
        <v>0</v>
      </c>
      <c r="K26" s="114">
        <f t="shared" si="19"/>
        <v>0</v>
      </c>
      <c r="L26" s="114">
        <f t="shared" si="19"/>
        <v>0</v>
      </c>
      <c r="M26" s="114">
        <f t="shared" si="19"/>
        <v>0</v>
      </c>
      <c r="N26" s="114">
        <f t="shared" si="19"/>
        <v>0</v>
      </c>
      <c r="O26" s="114">
        <f t="shared" si="19"/>
        <v>0</v>
      </c>
      <c r="P26" s="114">
        <f t="shared" si="19"/>
        <v>0</v>
      </c>
      <c r="Q26" s="114">
        <f t="shared" si="19"/>
        <v>0</v>
      </c>
      <c r="R26" s="114">
        <f t="shared" si="19"/>
        <v>0</v>
      </c>
      <c r="S26" s="114">
        <f t="shared" si="19"/>
        <v>0</v>
      </c>
      <c r="T26" s="114">
        <f t="shared" si="19"/>
        <v>0</v>
      </c>
      <c r="U26" s="114">
        <f t="shared" si="19"/>
        <v>0</v>
      </c>
      <c r="V26" s="114">
        <f t="shared" si="19"/>
        <v>0</v>
      </c>
      <c r="W26" s="114">
        <f t="shared" si="19"/>
        <v>0</v>
      </c>
      <c r="X26" s="114">
        <f t="shared" si="19"/>
        <v>0</v>
      </c>
      <c r="Y26" s="114">
        <f t="shared" si="19"/>
        <v>0</v>
      </c>
      <c r="Z26" s="114">
        <f t="shared" si="19"/>
        <v>3.3810399999999996</v>
      </c>
      <c r="AA26" s="114">
        <f t="shared" si="19"/>
        <v>3.3810399999999996</v>
      </c>
      <c r="AB26" s="114">
        <f t="shared" si="19"/>
        <v>3.3810399999999996</v>
      </c>
      <c r="AC26" s="114">
        <f t="shared" si="19"/>
        <v>3.3810399999999996</v>
      </c>
      <c r="AD26" s="114">
        <f t="shared" si="19"/>
        <v>3.3810399999999996</v>
      </c>
      <c r="AE26" s="114">
        <f t="shared" si="19"/>
        <v>3.3810399999999996</v>
      </c>
      <c r="AF26" s="114">
        <f t="shared" si="19"/>
        <v>3.3810399999999996</v>
      </c>
      <c r="AG26" s="114">
        <f t="shared" si="19"/>
        <v>8.4525999999999986</v>
      </c>
      <c r="AH26" s="114">
        <f t="shared" si="19"/>
        <v>8.4525999999999986</v>
      </c>
      <c r="AI26" s="114">
        <f t="shared" si="19"/>
        <v>8.4525999999999986</v>
      </c>
      <c r="AJ26" s="114">
        <f t="shared" ref="AJ26:BB26" si="20">+AJ22*$C26</f>
        <v>8.4525999999999986</v>
      </c>
      <c r="AK26" s="114">
        <f t="shared" si="20"/>
        <v>8.4525999999999986</v>
      </c>
      <c r="AL26" s="114">
        <f t="shared" si="20"/>
        <v>13.524159999999998</v>
      </c>
      <c r="AM26" s="114">
        <f t="shared" si="20"/>
        <v>13.524159999999998</v>
      </c>
      <c r="AN26" s="114">
        <f t="shared" si="20"/>
        <v>13.524159999999998</v>
      </c>
      <c r="AO26" s="81">
        <f t="shared" si="20"/>
        <v>13.524159999999998</v>
      </c>
      <c r="AP26" s="114">
        <f t="shared" si="20"/>
        <v>13.524159999999998</v>
      </c>
      <c r="AQ26" s="114">
        <f t="shared" si="20"/>
        <v>13.524159999999998</v>
      </c>
      <c r="AR26" s="114">
        <f t="shared" si="20"/>
        <v>13.524159999999998</v>
      </c>
      <c r="AS26" s="114">
        <f t="shared" si="20"/>
        <v>20.286239999999999</v>
      </c>
      <c r="AT26" s="114">
        <f t="shared" si="20"/>
        <v>20.286239999999999</v>
      </c>
      <c r="AU26" s="114">
        <f t="shared" si="20"/>
        <v>20.286239999999999</v>
      </c>
      <c r="AV26" s="114">
        <f t="shared" si="20"/>
        <v>27.048319999999997</v>
      </c>
      <c r="AW26" s="114">
        <f t="shared" si="20"/>
        <v>27.048319999999997</v>
      </c>
      <c r="AX26" s="114">
        <f t="shared" si="20"/>
        <v>33.810399999999994</v>
      </c>
      <c r="AY26" s="114">
        <f t="shared" si="20"/>
        <v>33.810399999999994</v>
      </c>
      <c r="AZ26" s="114">
        <f t="shared" si="20"/>
        <v>33.810399999999994</v>
      </c>
      <c r="BA26" s="114">
        <f t="shared" si="20"/>
        <v>33.810399999999994</v>
      </c>
      <c r="BB26" s="114">
        <f t="shared" si="20"/>
        <v>33.810399999999994</v>
      </c>
      <c r="BC26" s="86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</row>
    <row r="27" spans="1:89" s="122" customFormat="1" ht="13.5" thickBot="1" x14ac:dyDescent="0.25">
      <c r="A27" s="236"/>
      <c r="B27" s="128" t="s">
        <v>63</v>
      </c>
      <c r="C27" s="129" t="str">
        <f>+'Detail by Turbine'!B19</f>
        <v>Available</v>
      </c>
      <c r="D27" s="130">
        <f t="shared" ref="D27:AI27" si="21">+D24*$C26</f>
        <v>0</v>
      </c>
      <c r="E27" s="130">
        <f t="shared" si="21"/>
        <v>0</v>
      </c>
      <c r="F27" s="130">
        <f t="shared" si="21"/>
        <v>0</v>
      </c>
      <c r="G27" s="130">
        <f t="shared" si="21"/>
        <v>0</v>
      </c>
      <c r="H27" s="130">
        <f t="shared" si="21"/>
        <v>0</v>
      </c>
      <c r="I27" s="130">
        <f t="shared" si="21"/>
        <v>0</v>
      </c>
      <c r="J27" s="130">
        <f t="shared" si="21"/>
        <v>0</v>
      </c>
      <c r="K27" s="130">
        <f t="shared" si="21"/>
        <v>0</v>
      </c>
      <c r="L27" s="130">
        <f t="shared" si="21"/>
        <v>0</v>
      </c>
      <c r="M27" s="130">
        <f t="shared" si="21"/>
        <v>0</v>
      </c>
      <c r="N27" s="130">
        <f t="shared" si="21"/>
        <v>0</v>
      </c>
      <c r="O27" s="130">
        <f t="shared" si="21"/>
        <v>0</v>
      </c>
      <c r="P27" s="130">
        <f t="shared" si="21"/>
        <v>0</v>
      </c>
      <c r="Q27" s="130">
        <f t="shared" si="21"/>
        <v>0</v>
      </c>
      <c r="R27" s="130">
        <f t="shared" si="21"/>
        <v>0</v>
      </c>
      <c r="S27" s="130">
        <f t="shared" si="21"/>
        <v>0</v>
      </c>
      <c r="T27" s="130">
        <f t="shared" si="21"/>
        <v>0</v>
      </c>
      <c r="U27" s="130">
        <f t="shared" si="21"/>
        <v>0</v>
      </c>
      <c r="V27" s="130">
        <f t="shared" si="21"/>
        <v>0</v>
      </c>
      <c r="W27" s="130">
        <f t="shared" si="21"/>
        <v>0</v>
      </c>
      <c r="X27" s="130">
        <f t="shared" si="21"/>
        <v>0</v>
      </c>
      <c r="Y27" s="130">
        <f t="shared" si="21"/>
        <v>33.810399999999994</v>
      </c>
      <c r="Z27" s="130">
        <f t="shared" si="21"/>
        <v>33.810399999999994</v>
      </c>
      <c r="AA27" s="130">
        <f t="shared" si="21"/>
        <v>33.810399999999994</v>
      </c>
      <c r="AB27" s="130">
        <f t="shared" si="21"/>
        <v>33.810399999999994</v>
      </c>
      <c r="AC27" s="130">
        <f t="shared" si="21"/>
        <v>33.810399999999994</v>
      </c>
      <c r="AD27" s="130">
        <f t="shared" si="21"/>
        <v>33.810399999999994</v>
      </c>
      <c r="AE27" s="130">
        <f t="shared" si="21"/>
        <v>33.810399999999994</v>
      </c>
      <c r="AF27" s="130">
        <f t="shared" si="21"/>
        <v>33.810399999999994</v>
      </c>
      <c r="AG27" s="130">
        <f t="shared" si="21"/>
        <v>33.810399999999994</v>
      </c>
      <c r="AH27" s="130">
        <f t="shared" si="21"/>
        <v>33.810399999999994</v>
      </c>
      <c r="AI27" s="130">
        <f t="shared" si="21"/>
        <v>33.810399999999994</v>
      </c>
      <c r="AJ27" s="130">
        <f t="shared" ref="AJ27:BB27" si="22">+AJ24*$C26</f>
        <v>33.810399999999994</v>
      </c>
      <c r="AK27" s="130">
        <f t="shared" si="22"/>
        <v>33.810399999999994</v>
      </c>
      <c r="AL27" s="130">
        <f t="shared" si="22"/>
        <v>33.810399999999994</v>
      </c>
      <c r="AM27" s="130">
        <f t="shared" si="22"/>
        <v>33.810399999999994</v>
      </c>
      <c r="AN27" s="130">
        <f t="shared" si="22"/>
        <v>33.810399999999994</v>
      </c>
      <c r="AO27" s="125">
        <f t="shared" si="22"/>
        <v>33.810399999999994</v>
      </c>
      <c r="AP27" s="130">
        <f t="shared" si="22"/>
        <v>33.810399999999994</v>
      </c>
      <c r="AQ27" s="130">
        <f t="shared" si="22"/>
        <v>33.810399999999994</v>
      </c>
      <c r="AR27" s="130">
        <f t="shared" si="22"/>
        <v>33.810399999999994</v>
      </c>
      <c r="AS27" s="130">
        <f t="shared" si="22"/>
        <v>33.810399999999994</v>
      </c>
      <c r="AT27" s="130">
        <f t="shared" si="22"/>
        <v>33.810399999999994</v>
      </c>
      <c r="AU27" s="130">
        <f t="shared" si="22"/>
        <v>33.810399999999994</v>
      </c>
      <c r="AV27" s="130">
        <f t="shared" si="22"/>
        <v>33.810399999999994</v>
      </c>
      <c r="AW27" s="130">
        <f t="shared" si="22"/>
        <v>33.810399999999994</v>
      </c>
      <c r="AX27" s="130">
        <f t="shared" si="22"/>
        <v>33.810399999999994</v>
      </c>
      <c r="AY27" s="130">
        <f t="shared" si="22"/>
        <v>33.810399999999994</v>
      </c>
      <c r="AZ27" s="130">
        <f t="shared" si="22"/>
        <v>33.810399999999994</v>
      </c>
      <c r="BA27" s="130">
        <f t="shared" si="22"/>
        <v>33.810399999999994</v>
      </c>
      <c r="BB27" s="130">
        <f t="shared" si="22"/>
        <v>33.810399999999994</v>
      </c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</row>
    <row r="28" spans="1:89" s="83" customFormat="1" ht="15" customHeight="1" thickTop="1" x14ac:dyDescent="0.2">
      <c r="A28" s="234">
        <f>+A20+1</f>
        <v>4</v>
      </c>
      <c r="B28" s="100" t="str">
        <f>+'Detail by Turbine'!G20</f>
        <v>MHI 501F Simple Cycle</v>
      </c>
      <c r="C28" s="232" t="str">
        <f>+'Detail by Turbine'!T20</f>
        <v>Unassigned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75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91"/>
    </row>
    <row r="29" spans="1:89" s="96" customFormat="1" x14ac:dyDescent="0.2">
      <c r="A29" s="235"/>
      <c r="B29" s="105" t="s">
        <v>58</v>
      </c>
      <c r="C29" s="233"/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106">
        <v>0</v>
      </c>
      <c r="Z29" s="106">
        <v>0.1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0.15</v>
      </c>
      <c r="AH29" s="106">
        <v>0</v>
      </c>
      <c r="AI29" s="106">
        <v>0</v>
      </c>
      <c r="AJ29" s="106">
        <v>0</v>
      </c>
      <c r="AK29" s="106">
        <v>0</v>
      </c>
      <c r="AL29" s="106">
        <v>0</v>
      </c>
      <c r="AM29" s="106">
        <v>0.15</v>
      </c>
      <c r="AN29" s="106">
        <v>0</v>
      </c>
      <c r="AO29" s="73">
        <v>0</v>
      </c>
      <c r="AP29" s="106">
        <v>0</v>
      </c>
      <c r="AQ29" s="106">
        <v>0</v>
      </c>
      <c r="AR29" s="106">
        <v>0</v>
      </c>
      <c r="AS29" s="106">
        <v>0.2</v>
      </c>
      <c r="AT29" s="106">
        <v>0</v>
      </c>
      <c r="AU29" s="106">
        <v>0</v>
      </c>
      <c r="AV29" s="106">
        <v>0</v>
      </c>
      <c r="AW29" s="106">
        <v>0</v>
      </c>
      <c r="AX29" s="106">
        <v>0.2</v>
      </c>
      <c r="AY29" s="106">
        <v>0.2</v>
      </c>
      <c r="AZ29" s="106">
        <v>0</v>
      </c>
      <c r="BA29" s="106">
        <v>0</v>
      </c>
      <c r="BB29" s="106">
        <v>0</v>
      </c>
      <c r="BC29" s="95">
        <f>SUM(D29:BB29)</f>
        <v>1</v>
      </c>
      <c r="BD29" s="92"/>
    </row>
    <row r="30" spans="1:89" s="96" customFormat="1" x14ac:dyDescent="0.2">
      <c r="A30" s="235"/>
      <c r="B30" s="105" t="s">
        <v>59</v>
      </c>
      <c r="C30" s="233"/>
      <c r="D30" s="106">
        <f>D29</f>
        <v>0</v>
      </c>
      <c r="E30" s="106">
        <f t="shared" ref="E30:AJ30" si="23">+D30+E29</f>
        <v>0</v>
      </c>
      <c r="F30" s="106">
        <f t="shared" si="23"/>
        <v>0</v>
      </c>
      <c r="G30" s="106">
        <f t="shared" si="23"/>
        <v>0</v>
      </c>
      <c r="H30" s="106">
        <f t="shared" si="23"/>
        <v>0</v>
      </c>
      <c r="I30" s="106">
        <f t="shared" si="23"/>
        <v>0</v>
      </c>
      <c r="J30" s="106">
        <f t="shared" si="23"/>
        <v>0</v>
      </c>
      <c r="K30" s="106">
        <f t="shared" si="23"/>
        <v>0</v>
      </c>
      <c r="L30" s="106">
        <f t="shared" si="23"/>
        <v>0</v>
      </c>
      <c r="M30" s="106">
        <f t="shared" si="23"/>
        <v>0</v>
      </c>
      <c r="N30" s="106">
        <f t="shared" si="23"/>
        <v>0</v>
      </c>
      <c r="O30" s="106">
        <f t="shared" si="23"/>
        <v>0</v>
      </c>
      <c r="P30" s="106">
        <f t="shared" si="23"/>
        <v>0</v>
      </c>
      <c r="Q30" s="106">
        <f t="shared" si="23"/>
        <v>0</v>
      </c>
      <c r="R30" s="106">
        <f t="shared" si="23"/>
        <v>0</v>
      </c>
      <c r="S30" s="106">
        <f t="shared" si="23"/>
        <v>0</v>
      </c>
      <c r="T30" s="106">
        <f t="shared" si="23"/>
        <v>0</v>
      </c>
      <c r="U30" s="106">
        <f t="shared" si="23"/>
        <v>0</v>
      </c>
      <c r="V30" s="106">
        <f t="shared" si="23"/>
        <v>0</v>
      </c>
      <c r="W30" s="106">
        <f t="shared" si="23"/>
        <v>0</v>
      </c>
      <c r="X30" s="106">
        <f t="shared" si="23"/>
        <v>0</v>
      </c>
      <c r="Y30" s="106">
        <f t="shared" si="23"/>
        <v>0</v>
      </c>
      <c r="Z30" s="106">
        <f t="shared" si="23"/>
        <v>0.1</v>
      </c>
      <c r="AA30" s="106">
        <f t="shared" si="23"/>
        <v>0.1</v>
      </c>
      <c r="AB30" s="106">
        <f t="shared" si="23"/>
        <v>0.1</v>
      </c>
      <c r="AC30" s="106">
        <f t="shared" si="23"/>
        <v>0.1</v>
      </c>
      <c r="AD30" s="106">
        <f t="shared" si="23"/>
        <v>0.1</v>
      </c>
      <c r="AE30" s="106">
        <f t="shared" si="23"/>
        <v>0.1</v>
      </c>
      <c r="AF30" s="106">
        <f t="shared" si="23"/>
        <v>0.1</v>
      </c>
      <c r="AG30" s="106">
        <f t="shared" si="23"/>
        <v>0.25</v>
      </c>
      <c r="AH30" s="106">
        <f t="shared" si="23"/>
        <v>0.25</v>
      </c>
      <c r="AI30" s="106">
        <f t="shared" si="23"/>
        <v>0.25</v>
      </c>
      <c r="AJ30" s="106">
        <f t="shared" si="23"/>
        <v>0.25</v>
      </c>
      <c r="AK30" s="106">
        <f t="shared" ref="AK30:BB30" si="24">+AJ30+AK29</f>
        <v>0.25</v>
      </c>
      <c r="AL30" s="106">
        <f t="shared" si="24"/>
        <v>0.25</v>
      </c>
      <c r="AM30" s="106">
        <f t="shared" si="24"/>
        <v>0.4</v>
      </c>
      <c r="AN30" s="106">
        <f t="shared" si="24"/>
        <v>0.4</v>
      </c>
      <c r="AO30" s="73">
        <f t="shared" si="24"/>
        <v>0.4</v>
      </c>
      <c r="AP30" s="106">
        <f t="shared" si="24"/>
        <v>0.4</v>
      </c>
      <c r="AQ30" s="106">
        <f t="shared" si="24"/>
        <v>0.4</v>
      </c>
      <c r="AR30" s="106">
        <f t="shared" si="24"/>
        <v>0.4</v>
      </c>
      <c r="AS30" s="106">
        <f t="shared" si="24"/>
        <v>0.60000000000000009</v>
      </c>
      <c r="AT30" s="106">
        <f t="shared" si="24"/>
        <v>0.60000000000000009</v>
      </c>
      <c r="AU30" s="106">
        <f t="shared" si="24"/>
        <v>0.60000000000000009</v>
      </c>
      <c r="AV30" s="106">
        <f t="shared" si="24"/>
        <v>0.60000000000000009</v>
      </c>
      <c r="AW30" s="106">
        <f t="shared" si="24"/>
        <v>0.60000000000000009</v>
      </c>
      <c r="AX30" s="106">
        <f t="shared" si="24"/>
        <v>0.8</v>
      </c>
      <c r="AY30" s="106">
        <f t="shared" si="24"/>
        <v>1</v>
      </c>
      <c r="AZ30" s="106">
        <f t="shared" si="24"/>
        <v>1</v>
      </c>
      <c r="BA30" s="106">
        <f t="shared" si="24"/>
        <v>1</v>
      </c>
      <c r="BB30" s="106">
        <f t="shared" si="24"/>
        <v>1</v>
      </c>
      <c r="BC30" s="95"/>
      <c r="BD30" s="92"/>
    </row>
    <row r="31" spans="1:89" s="96" customFormat="1" x14ac:dyDescent="0.2">
      <c r="A31" s="235"/>
      <c r="B31" s="105" t="s">
        <v>60</v>
      </c>
      <c r="C31" s="233"/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1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6">
        <v>0</v>
      </c>
      <c r="AM31" s="106">
        <v>0</v>
      </c>
      <c r="AN31" s="106">
        <v>0</v>
      </c>
      <c r="AO31" s="73">
        <v>0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0</v>
      </c>
      <c r="AV31" s="106">
        <v>0</v>
      </c>
      <c r="AW31" s="106">
        <v>0</v>
      </c>
      <c r="AX31" s="106">
        <v>0</v>
      </c>
      <c r="AY31" s="106">
        <v>0</v>
      </c>
      <c r="AZ31" s="106">
        <v>0</v>
      </c>
      <c r="BA31" s="106">
        <v>0</v>
      </c>
      <c r="BB31" s="106">
        <v>0</v>
      </c>
      <c r="BC31" s="95">
        <f>SUM(D31:BB31)</f>
        <v>1</v>
      </c>
      <c r="BD31" s="92"/>
    </row>
    <row r="32" spans="1:89" s="96" customFormat="1" x14ac:dyDescent="0.2">
      <c r="A32" s="235"/>
      <c r="B32" s="105" t="s">
        <v>61</v>
      </c>
      <c r="C32" s="233"/>
      <c r="D32" s="106">
        <f>D31</f>
        <v>0</v>
      </c>
      <c r="E32" s="106">
        <f t="shared" ref="E32:AJ32" si="25">+D32+E31</f>
        <v>0</v>
      </c>
      <c r="F32" s="106">
        <f t="shared" si="25"/>
        <v>0</v>
      </c>
      <c r="G32" s="106">
        <f t="shared" si="25"/>
        <v>0</v>
      </c>
      <c r="H32" s="106">
        <f t="shared" si="25"/>
        <v>0</v>
      </c>
      <c r="I32" s="106">
        <f t="shared" si="25"/>
        <v>0</v>
      </c>
      <c r="J32" s="106">
        <f t="shared" si="25"/>
        <v>0</v>
      </c>
      <c r="K32" s="106">
        <f t="shared" si="25"/>
        <v>0</v>
      </c>
      <c r="L32" s="106">
        <f t="shared" si="25"/>
        <v>0</v>
      </c>
      <c r="M32" s="106">
        <f t="shared" si="25"/>
        <v>0</v>
      </c>
      <c r="N32" s="106">
        <f t="shared" si="25"/>
        <v>0</v>
      </c>
      <c r="O32" s="106">
        <f t="shared" si="25"/>
        <v>0</v>
      </c>
      <c r="P32" s="106">
        <f t="shared" si="25"/>
        <v>0</v>
      </c>
      <c r="Q32" s="106">
        <f t="shared" si="25"/>
        <v>0</v>
      </c>
      <c r="R32" s="106">
        <f t="shared" si="25"/>
        <v>0</v>
      </c>
      <c r="S32" s="106">
        <f t="shared" si="25"/>
        <v>0</v>
      </c>
      <c r="T32" s="106">
        <f t="shared" si="25"/>
        <v>0</v>
      </c>
      <c r="U32" s="106">
        <f t="shared" si="25"/>
        <v>0</v>
      </c>
      <c r="V32" s="106">
        <f t="shared" si="25"/>
        <v>0</v>
      </c>
      <c r="W32" s="106">
        <f t="shared" si="25"/>
        <v>0</v>
      </c>
      <c r="X32" s="106">
        <f t="shared" si="25"/>
        <v>0</v>
      </c>
      <c r="Y32" s="106">
        <f t="shared" si="25"/>
        <v>1</v>
      </c>
      <c r="Z32" s="106">
        <f t="shared" si="25"/>
        <v>1</v>
      </c>
      <c r="AA32" s="106">
        <f t="shared" si="25"/>
        <v>1</v>
      </c>
      <c r="AB32" s="106">
        <f t="shared" si="25"/>
        <v>1</v>
      </c>
      <c r="AC32" s="106">
        <f t="shared" si="25"/>
        <v>1</v>
      </c>
      <c r="AD32" s="106">
        <f t="shared" si="25"/>
        <v>1</v>
      </c>
      <c r="AE32" s="106">
        <f t="shared" si="25"/>
        <v>1</v>
      </c>
      <c r="AF32" s="106">
        <f t="shared" si="25"/>
        <v>1</v>
      </c>
      <c r="AG32" s="106">
        <f t="shared" si="25"/>
        <v>1</v>
      </c>
      <c r="AH32" s="106">
        <f t="shared" si="25"/>
        <v>1</v>
      </c>
      <c r="AI32" s="106">
        <f t="shared" si="25"/>
        <v>1</v>
      </c>
      <c r="AJ32" s="106">
        <f t="shared" si="25"/>
        <v>1</v>
      </c>
      <c r="AK32" s="106">
        <f t="shared" ref="AK32:BB32" si="26">+AJ32+AK31</f>
        <v>1</v>
      </c>
      <c r="AL32" s="106">
        <f t="shared" si="26"/>
        <v>1</v>
      </c>
      <c r="AM32" s="106">
        <f t="shared" si="26"/>
        <v>1</v>
      </c>
      <c r="AN32" s="106">
        <f t="shared" si="26"/>
        <v>1</v>
      </c>
      <c r="AO32" s="73">
        <f t="shared" si="26"/>
        <v>1</v>
      </c>
      <c r="AP32" s="106">
        <f t="shared" si="26"/>
        <v>1</v>
      </c>
      <c r="AQ32" s="106">
        <f t="shared" si="26"/>
        <v>1</v>
      </c>
      <c r="AR32" s="106">
        <f t="shared" si="26"/>
        <v>1</v>
      </c>
      <c r="AS32" s="106">
        <f t="shared" si="26"/>
        <v>1</v>
      </c>
      <c r="AT32" s="106">
        <f t="shared" si="26"/>
        <v>1</v>
      </c>
      <c r="AU32" s="106">
        <f t="shared" si="26"/>
        <v>1</v>
      </c>
      <c r="AV32" s="106">
        <f t="shared" si="26"/>
        <v>1</v>
      </c>
      <c r="AW32" s="106">
        <f t="shared" si="26"/>
        <v>1</v>
      </c>
      <c r="AX32" s="106">
        <f t="shared" si="26"/>
        <v>1</v>
      </c>
      <c r="AY32" s="106">
        <f t="shared" si="26"/>
        <v>1</v>
      </c>
      <c r="AZ32" s="106">
        <f t="shared" si="26"/>
        <v>1</v>
      </c>
      <c r="BA32" s="106">
        <f t="shared" si="26"/>
        <v>1</v>
      </c>
      <c r="BB32" s="106">
        <f t="shared" si="26"/>
        <v>1</v>
      </c>
      <c r="BC32" s="95"/>
      <c r="BD32" s="92"/>
    </row>
    <row r="33" spans="1:89" s="99" customFormat="1" x14ac:dyDescent="0.2">
      <c r="A33" s="235"/>
      <c r="B33" s="109"/>
      <c r="C33" s="233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74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98"/>
      <c r="BD33" s="97"/>
    </row>
    <row r="34" spans="1:89" s="82" customFormat="1" x14ac:dyDescent="0.2">
      <c r="A34" s="235"/>
      <c r="B34" s="112" t="s">
        <v>62</v>
      </c>
      <c r="C34" s="113">
        <f>33.5789+0.2315</f>
        <v>33.810399999999994</v>
      </c>
      <c r="D34" s="114">
        <f t="shared" ref="D34:AI34" si="27">+D30*$C34</f>
        <v>0</v>
      </c>
      <c r="E34" s="114">
        <f t="shared" si="27"/>
        <v>0</v>
      </c>
      <c r="F34" s="114">
        <f t="shared" si="27"/>
        <v>0</v>
      </c>
      <c r="G34" s="114">
        <f t="shared" si="27"/>
        <v>0</v>
      </c>
      <c r="H34" s="114">
        <f t="shared" si="27"/>
        <v>0</v>
      </c>
      <c r="I34" s="114">
        <f t="shared" si="27"/>
        <v>0</v>
      </c>
      <c r="J34" s="114">
        <f t="shared" si="27"/>
        <v>0</v>
      </c>
      <c r="K34" s="114">
        <f t="shared" si="27"/>
        <v>0</v>
      </c>
      <c r="L34" s="114">
        <f t="shared" si="27"/>
        <v>0</v>
      </c>
      <c r="M34" s="114">
        <f t="shared" si="27"/>
        <v>0</v>
      </c>
      <c r="N34" s="114">
        <f t="shared" si="27"/>
        <v>0</v>
      </c>
      <c r="O34" s="114">
        <f t="shared" si="27"/>
        <v>0</v>
      </c>
      <c r="P34" s="114">
        <f t="shared" si="27"/>
        <v>0</v>
      </c>
      <c r="Q34" s="114">
        <f t="shared" si="27"/>
        <v>0</v>
      </c>
      <c r="R34" s="114">
        <f t="shared" si="27"/>
        <v>0</v>
      </c>
      <c r="S34" s="114">
        <f t="shared" si="27"/>
        <v>0</v>
      </c>
      <c r="T34" s="114">
        <f t="shared" si="27"/>
        <v>0</v>
      </c>
      <c r="U34" s="114">
        <f t="shared" si="27"/>
        <v>0</v>
      </c>
      <c r="V34" s="114">
        <f t="shared" si="27"/>
        <v>0</v>
      </c>
      <c r="W34" s="114">
        <f t="shared" si="27"/>
        <v>0</v>
      </c>
      <c r="X34" s="114">
        <f t="shared" si="27"/>
        <v>0</v>
      </c>
      <c r="Y34" s="114">
        <f t="shared" si="27"/>
        <v>0</v>
      </c>
      <c r="Z34" s="114">
        <f t="shared" si="27"/>
        <v>3.3810399999999996</v>
      </c>
      <c r="AA34" s="114">
        <f t="shared" si="27"/>
        <v>3.3810399999999996</v>
      </c>
      <c r="AB34" s="114">
        <f t="shared" si="27"/>
        <v>3.3810399999999996</v>
      </c>
      <c r="AC34" s="114">
        <f t="shared" si="27"/>
        <v>3.3810399999999996</v>
      </c>
      <c r="AD34" s="114">
        <f t="shared" si="27"/>
        <v>3.3810399999999996</v>
      </c>
      <c r="AE34" s="114">
        <f t="shared" si="27"/>
        <v>3.3810399999999996</v>
      </c>
      <c r="AF34" s="114">
        <f t="shared" si="27"/>
        <v>3.3810399999999996</v>
      </c>
      <c r="AG34" s="114">
        <f t="shared" si="27"/>
        <v>8.4525999999999986</v>
      </c>
      <c r="AH34" s="114">
        <f t="shared" si="27"/>
        <v>8.4525999999999986</v>
      </c>
      <c r="AI34" s="114">
        <f t="shared" si="27"/>
        <v>8.4525999999999986</v>
      </c>
      <c r="AJ34" s="114">
        <f t="shared" ref="AJ34:BB34" si="28">+AJ30*$C34</f>
        <v>8.4525999999999986</v>
      </c>
      <c r="AK34" s="114">
        <f t="shared" si="28"/>
        <v>8.4525999999999986</v>
      </c>
      <c r="AL34" s="114">
        <f t="shared" si="28"/>
        <v>8.4525999999999986</v>
      </c>
      <c r="AM34" s="114">
        <f t="shared" si="28"/>
        <v>13.524159999999998</v>
      </c>
      <c r="AN34" s="114">
        <f t="shared" si="28"/>
        <v>13.524159999999998</v>
      </c>
      <c r="AO34" s="81">
        <f t="shared" si="28"/>
        <v>13.524159999999998</v>
      </c>
      <c r="AP34" s="114">
        <f t="shared" si="28"/>
        <v>13.524159999999998</v>
      </c>
      <c r="AQ34" s="114">
        <f t="shared" si="28"/>
        <v>13.524159999999998</v>
      </c>
      <c r="AR34" s="114">
        <f t="shared" si="28"/>
        <v>13.524159999999998</v>
      </c>
      <c r="AS34" s="114">
        <f t="shared" si="28"/>
        <v>20.286239999999999</v>
      </c>
      <c r="AT34" s="114">
        <f t="shared" si="28"/>
        <v>20.286239999999999</v>
      </c>
      <c r="AU34" s="114">
        <f t="shared" si="28"/>
        <v>20.286239999999999</v>
      </c>
      <c r="AV34" s="114">
        <f t="shared" si="28"/>
        <v>20.286239999999999</v>
      </c>
      <c r="AW34" s="114">
        <f t="shared" si="28"/>
        <v>20.286239999999999</v>
      </c>
      <c r="AX34" s="114">
        <f t="shared" si="28"/>
        <v>27.048319999999997</v>
      </c>
      <c r="AY34" s="114">
        <f t="shared" si="28"/>
        <v>33.810399999999994</v>
      </c>
      <c r="AZ34" s="114">
        <f t="shared" si="28"/>
        <v>33.810399999999994</v>
      </c>
      <c r="BA34" s="114">
        <f t="shared" si="28"/>
        <v>33.810399999999994</v>
      </c>
      <c r="BB34" s="114">
        <f t="shared" si="28"/>
        <v>33.810399999999994</v>
      </c>
      <c r="BC34" s="86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</row>
    <row r="35" spans="1:89" s="122" customFormat="1" ht="13.5" thickBot="1" x14ac:dyDescent="0.25">
      <c r="A35" s="236"/>
      <c r="B35" s="128" t="s">
        <v>63</v>
      </c>
      <c r="C35" s="129" t="str">
        <f>+'Detail by Turbine'!B20</f>
        <v>Available</v>
      </c>
      <c r="D35" s="130">
        <f t="shared" ref="D35:AI35" si="29">+D32*$C34</f>
        <v>0</v>
      </c>
      <c r="E35" s="130">
        <f t="shared" si="29"/>
        <v>0</v>
      </c>
      <c r="F35" s="130">
        <f t="shared" si="29"/>
        <v>0</v>
      </c>
      <c r="G35" s="130">
        <f t="shared" si="29"/>
        <v>0</v>
      </c>
      <c r="H35" s="130">
        <f t="shared" si="29"/>
        <v>0</v>
      </c>
      <c r="I35" s="130">
        <f t="shared" si="29"/>
        <v>0</v>
      </c>
      <c r="J35" s="130">
        <f t="shared" si="29"/>
        <v>0</v>
      </c>
      <c r="K35" s="130">
        <f t="shared" si="29"/>
        <v>0</v>
      </c>
      <c r="L35" s="130">
        <f t="shared" si="29"/>
        <v>0</v>
      </c>
      <c r="M35" s="130">
        <f t="shared" si="29"/>
        <v>0</v>
      </c>
      <c r="N35" s="130">
        <f t="shared" si="29"/>
        <v>0</v>
      </c>
      <c r="O35" s="130">
        <f t="shared" si="29"/>
        <v>0</v>
      </c>
      <c r="P35" s="130">
        <f t="shared" si="29"/>
        <v>0</v>
      </c>
      <c r="Q35" s="130">
        <f t="shared" si="29"/>
        <v>0</v>
      </c>
      <c r="R35" s="130">
        <f t="shared" si="29"/>
        <v>0</v>
      </c>
      <c r="S35" s="130">
        <f t="shared" si="29"/>
        <v>0</v>
      </c>
      <c r="T35" s="130">
        <f t="shared" si="29"/>
        <v>0</v>
      </c>
      <c r="U35" s="130">
        <f t="shared" si="29"/>
        <v>0</v>
      </c>
      <c r="V35" s="130">
        <f t="shared" si="29"/>
        <v>0</v>
      </c>
      <c r="W35" s="130">
        <f t="shared" si="29"/>
        <v>0</v>
      </c>
      <c r="X35" s="130">
        <f t="shared" si="29"/>
        <v>0</v>
      </c>
      <c r="Y35" s="130">
        <f t="shared" si="29"/>
        <v>33.810399999999994</v>
      </c>
      <c r="Z35" s="130">
        <f t="shared" si="29"/>
        <v>33.810399999999994</v>
      </c>
      <c r="AA35" s="130">
        <f t="shared" si="29"/>
        <v>33.810399999999994</v>
      </c>
      <c r="AB35" s="130">
        <f t="shared" si="29"/>
        <v>33.810399999999994</v>
      </c>
      <c r="AC35" s="130">
        <f t="shared" si="29"/>
        <v>33.810399999999994</v>
      </c>
      <c r="AD35" s="130">
        <f t="shared" si="29"/>
        <v>33.810399999999994</v>
      </c>
      <c r="AE35" s="130">
        <f t="shared" si="29"/>
        <v>33.810399999999994</v>
      </c>
      <c r="AF35" s="130">
        <f t="shared" si="29"/>
        <v>33.810399999999994</v>
      </c>
      <c r="AG35" s="130">
        <f t="shared" si="29"/>
        <v>33.810399999999994</v>
      </c>
      <c r="AH35" s="130">
        <f t="shared" si="29"/>
        <v>33.810399999999994</v>
      </c>
      <c r="AI35" s="130">
        <f t="shared" si="29"/>
        <v>33.810399999999994</v>
      </c>
      <c r="AJ35" s="130">
        <f t="shared" ref="AJ35:BB35" si="30">+AJ32*$C34</f>
        <v>33.810399999999994</v>
      </c>
      <c r="AK35" s="130">
        <f t="shared" si="30"/>
        <v>33.810399999999994</v>
      </c>
      <c r="AL35" s="130">
        <f t="shared" si="30"/>
        <v>33.810399999999994</v>
      </c>
      <c r="AM35" s="130">
        <f t="shared" si="30"/>
        <v>33.810399999999994</v>
      </c>
      <c r="AN35" s="130">
        <f t="shared" si="30"/>
        <v>33.810399999999994</v>
      </c>
      <c r="AO35" s="125">
        <f t="shared" si="30"/>
        <v>33.810399999999994</v>
      </c>
      <c r="AP35" s="130">
        <f t="shared" si="30"/>
        <v>33.810399999999994</v>
      </c>
      <c r="AQ35" s="130">
        <f t="shared" si="30"/>
        <v>33.810399999999994</v>
      </c>
      <c r="AR35" s="130">
        <f t="shared" si="30"/>
        <v>33.810399999999994</v>
      </c>
      <c r="AS35" s="130">
        <f t="shared" si="30"/>
        <v>33.810399999999994</v>
      </c>
      <c r="AT35" s="130">
        <f t="shared" si="30"/>
        <v>33.810399999999994</v>
      </c>
      <c r="AU35" s="130">
        <f t="shared" si="30"/>
        <v>33.810399999999994</v>
      </c>
      <c r="AV35" s="130">
        <f t="shared" si="30"/>
        <v>33.810399999999994</v>
      </c>
      <c r="AW35" s="130">
        <f t="shared" si="30"/>
        <v>33.810399999999994</v>
      </c>
      <c r="AX35" s="130">
        <f t="shared" si="30"/>
        <v>33.810399999999994</v>
      </c>
      <c r="AY35" s="130">
        <f t="shared" si="30"/>
        <v>33.810399999999994</v>
      </c>
      <c r="AZ35" s="130">
        <f t="shared" si="30"/>
        <v>33.810399999999994</v>
      </c>
      <c r="BA35" s="130">
        <f t="shared" si="30"/>
        <v>33.810399999999994</v>
      </c>
      <c r="BB35" s="130">
        <f t="shared" si="30"/>
        <v>33.810399999999994</v>
      </c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</row>
    <row r="36" spans="1:89" s="83" customFormat="1" ht="15" customHeight="1" thickTop="1" x14ac:dyDescent="0.2">
      <c r="A36" s="234">
        <f>+A28+1</f>
        <v>5</v>
      </c>
      <c r="B36" s="100" t="str">
        <f>+'Detail by Turbine'!G17</f>
        <v>MHI 501F Simple Cycle</v>
      </c>
      <c r="C36" s="232" t="str">
        <f>+'Detail by Turbine'!T17</f>
        <v>Unassigned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75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91"/>
    </row>
    <row r="37" spans="1:89" s="96" customFormat="1" x14ac:dyDescent="0.2">
      <c r="A37" s="235"/>
      <c r="B37" s="105" t="s">
        <v>58</v>
      </c>
      <c r="C37" s="233"/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0.1</v>
      </c>
      <c r="W37" s="106">
        <v>0</v>
      </c>
      <c r="X37" s="106">
        <v>0</v>
      </c>
      <c r="Y37" s="106">
        <v>0</v>
      </c>
      <c r="Z37" s="106">
        <v>0.15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0.15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0.2</v>
      </c>
      <c r="AM37" s="106">
        <v>0</v>
      </c>
      <c r="AN37" s="106">
        <v>0</v>
      </c>
      <c r="AO37" s="73">
        <v>0.2</v>
      </c>
      <c r="AP37" s="106">
        <v>0.2</v>
      </c>
      <c r="AQ37" s="106">
        <v>0</v>
      </c>
      <c r="AR37" s="106">
        <v>0</v>
      </c>
      <c r="AS37" s="106">
        <v>0</v>
      </c>
      <c r="AT37" s="106">
        <v>0</v>
      </c>
      <c r="AU37" s="106">
        <v>0</v>
      </c>
      <c r="AV37" s="106">
        <v>0</v>
      </c>
      <c r="AW37" s="106">
        <v>0</v>
      </c>
      <c r="AX37" s="106">
        <v>0</v>
      </c>
      <c r="AY37" s="106">
        <v>0</v>
      </c>
      <c r="AZ37" s="106">
        <v>0</v>
      </c>
      <c r="BA37" s="106">
        <v>0</v>
      </c>
      <c r="BB37" s="106">
        <v>0</v>
      </c>
      <c r="BC37" s="95">
        <f>SUM(D37:BB37)</f>
        <v>1</v>
      </c>
      <c r="BD37" s="92"/>
    </row>
    <row r="38" spans="1:89" s="96" customFormat="1" x14ac:dyDescent="0.2">
      <c r="A38" s="235"/>
      <c r="B38" s="105" t="s">
        <v>59</v>
      </c>
      <c r="C38" s="233"/>
      <c r="D38" s="106">
        <f>D37</f>
        <v>0</v>
      </c>
      <c r="E38" s="106">
        <f t="shared" ref="E38:AJ38" si="31">+D38+E37</f>
        <v>0</v>
      </c>
      <c r="F38" s="106">
        <f t="shared" si="31"/>
        <v>0</v>
      </c>
      <c r="G38" s="106">
        <f t="shared" si="31"/>
        <v>0</v>
      </c>
      <c r="H38" s="106">
        <f t="shared" si="31"/>
        <v>0</v>
      </c>
      <c r="I38" s="106">
        <f t="shared" si="31"/>
        <v>0</v>
      </c>
      <c r="J38" s="106">
        <f t="shared" si="31"/>
        <v>0</v>
      </c>
      <c r="K38" s="106">
        <f t="shared" si="31"/>
        <v>0</v>
      </c>
      <c r="L38" s="106">
        <f t="shared" si="31"/>
        <v>0</v>
      </c>
      <c r="M38" s="106">
        <f t="shared" si="31"/>
        <v>0</v>
      </c>
      <c r="N38" s="106">
        <f t="shared" si="31"/>
        <v>0</v>
      </c>
      <c r="O38" s="106">
        <f t="shared" si="31"/>
        <v>0</v>
      </c>
      <c r="P38" s="106">
        <f t="shared" si="31"/>
        <v>0</v>
      </c>
      <c r="Q38" s="106">
        <f t="shared" si="31"/>
        <v>0</v>
      </c>
      <c r="R38" s="106">
        <f t="shared" si="31"/>
        <v>0</v>
      </c>
      <c r="S38" s="106">
        <f t="shared" si="31"/>
        <v>0</v>
      </c>
      <c r="T38" s="106">
        <f t="shared" si="31"/>
        <v>0</v>
      </c>
      <c r="U38" s="106">
        <f t="shared" si="31"/>
        <v>0</v>
      </c>
      <c r="V38" s="106">
        <f t="shared" si="31"/>
        <v>0.1</v>
      </c>
      <c r="W38" s="106">
        <f t="shared" si="31"/>
        <v>0.1</v>
      </c>
      <c r="X38" s="106">
        <f t="shared" si="31"/>
        <v>0.1</v>
      </c>
      <c r="Y38" s="106">
        <f t="shared" si="31"/>
        <v>0.1</v>
      </c>
      <c r="Z38" s="106">
        <f t="shared" si="31"/>
        <v>0.25</v>
      </c>
      <c r="AA38" s="106">
        <f t="shared" si="31"/>
        <v>0.25</v>
      </c>
      <c r="AB38" s="106">
        <f t="shared" si="31"/>
        <v>0.25</v>
      </c>
      <c r="AC38" s="106">
        <f t="shared" si="31"/>
        <v>0.25</v>
      </c>
      <c r="AD38" s="106">
        <f t="shared" si="31"/>
        <v>0.25</v>
      </c>
      <c r="AE38" s="106">
        <f t="shared" si="31"/>
        <v>0.25</v>
      </c>
      <c r="AF38" s="106">
        <f t="shared" si="31"/>
        <v>0.4</v>
      </c>
      <c r="AG38" s="106">
        <f t="shared" si="31"/>
        <v>0.4</v>
      </c>
      <c r="AH38" s="106">
        <f t="shared" si="31"/>
        <v>0.4</v>
      </c>
      <c r="AI38" s="106">
        <f t="shared" si="31"/>
        <v>0.4</v>
      </c>
      <c r="AJ38" s="106">
        <f t="shared" si="31"/>
        <v>0.4</v>
      </c>
      <c r="AK38" s="106">
        <f t="shared" ref="AK38:BB38" si="32">+AJ38+AK37</f>
        <v>0.4</v>
      </c>
      <c r="AL38" s="106">
        <f t="shared" si="32"/>
        <v>0.60000000000000009</v>
      </c>
      <c r="AM38" s="106">
        <f t="shared" si="32"/>
        <v>0.60000000000000009</v>
      </c>
      <c r="AN38" s="106">
        <f t="shared" si="32"/>
        <v>0.60000000000000009</v>
      </c>
      <c r="AO38" s="73">
        <f t="shared" si="32"/>
        <v>0.8</v>
      </c>
      <c r="AP38" s="106">
        <f t="shared" si="32"/>
        <v>1</v>
      </c>
      <c r="AQ38" s="106">
        <f t="shared" si="32"/>
        <v>1</v>
      </c>
      <c r="AR38" s="106">
        <f t="shared" si="32"/>
        <v>1</v>
      </c>
      <c r="AS38" s="106">
        <f t="shared" si="32"/>
        <v>1</v>
      </c>
      <c r="AT38" s="106">
        <f t="shared" si="32"/>
        <v>1</v>
      </c>
      <c r="AU38" s="106">
        <f t="shared" si="32"/>
        <v>1</v>
      </c>
      <c r="AV38" s="106">
        <f t="shared" si="32"/>
        <v>1</v>
      </c>
      <c r="AW38" s="106">
        <f t="shared" si="32"/>
        <v>1</v>
      </c>
      <c r="AX38" s="106">
        <f t="shared" si="32"/>
        <v>1</v>
      </c>
      <c r="AY38" s="106">
        <f t="shared" si="32"/>
        <v>1</v>
      </c>
      <c r="AZ38" s="106">
        <f t="shared" si="32"/>
        <v>1</v>
      </c>
      <c r="BA38" s="106">
        <f t="shared" si="32"/>
        <v>1</v>
      </c>
      <c r="BB38" s="106">
        <f t="shared" si="32"/>
        <v>1</v>
      </c>
      <c r="BC38" s="95"/>
      <c r="BD38" s="92"/>
    </row>
    <row r="39" spans="1:89" s="96" customFormat="1" x14ac:dyDescent="0.2">
      <c r="A39" s="235"/>
      <c r="B39" s="105" t="s">
        <v>60</v>
      </c>
      <c r="C39" s="233"/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1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6">
        <v>0</v>
      </c>
      <c r="AL39" s="106">
        <v>0</v>
      </c>
      <c r="AM39" s="106">
        <v>0</v>
      </c>
      <c r="AN39" s="106">
        <v>0</v>
      </c>
      <c r="AO39" s="73">
        <v>0</v>
      </c>
      <c r="AP39" s="106">
        <v>0</v>
      </c>
      <c r="AQ39" s="106">
        <v>0</v>
      </c>
      <c r="AR39" s="106">
        <v>0</v>
      </c>
      <c r="AS39" s="106">
        <v>0</v>
      </c>
      <c r="AT39" s="106">
        <v>0</v>
      </c>
      <c r="AU39" s="106">
        <v>0</v>
      </c>
      <c r="AV39" s="106">
        <v>0</v>
      </c>
      <c r="AW39" s="106">
        <v>0</v>
      </c>
      <c r="AX39" s="106">
        <v>0</v>
      </c>
      <c r="AY39" s="106">
        <v>0</v>
      </c>
      <c r="AZ39" s="106">
        <v>0</v>
      </c>
      <c r="BA39" s="106">
        <v>0</v>
      </c>
      <c r="BB39" s="106">
        <v>0</v>
      </c>
      <c r="BC39" s="95">
        <f>SUM(D39:BB39)</f>
        <v>1</v>
      </c>
      <c r="BD39" s="92"/>
    </row>
    <row r="40" spans="1:89" s="96" customFormat="1" x14ac:dyDescent="0.2">
      <c r="A40" s="235"/>
      <c r="B40" s="105" t="s">
        <v>61</v>
      </c>
      <c r="C40" s="233"/>
      <c r="D40" s="106">
        <f>D39</f>
        <v>0</v>
      </c>
      <c r="E40" s="106">
        <f t="shared" ref="E40:AJ40" si="33">+D40+E39</f>
        <v>0</v>
      </c>
      <c r="F40" s="106">
        <f t="shared" si="33"/>
        <v>0</v>
      </c>
      <c r="G40" s="106">
        <f t="shared" si="33"/>
        <v>0</v>
      </c>
      <c r="H40" s="106">
        <f t="shared" si="33"/>
        <v>0</v>
      </c>
      <c r="I40" s="106">
        <f t="shared" si="33"/>
        <v>0</v>
      </c>
      <c r="J40" s="106">
        <f t="shared" si="33"/>
        <v>0</v>
      </c>
      <c r="K40" s="106">
        <f t="shared" si="33"/>
        <v>0</v>
      </c>
      <c r="L40" s="106">
        <f t="shared" si="33"/>
        <v>0</v>
      </c>
      <c r="M40" s="106">
        <f t="shared" si="33"/>
        <v>0</v>
      </c>
      <c r="N40" s="106">
        <f t="shared" si="33"/>
        <v>0</v>
      </c>
      <c r="O40" s="106">
        <f t="shared" si="33"/>
        <v>0</v>
      </c>
      <c r="P40" s="106">
        <f t="shared" si="33"/>
        <v>0</v>
      </c>
      <c r="Q40" s="106">
        <f t="shared" si="33"/>
        <v>0</v>
      </c>
      <c r="R40" s="106">
        <f t="shared" si="33"/>
        <v>0</v>
      </c>
      <c r="S40" s="106">
        <f t="shared" si="33"/>
        <v>0</v>
      </c>
      <c r="T40" s="106">
        <f t="shared" si="33"/>
        <v>0</v>
      </c>
      <c r="U40" s="106">
        <f t="shared" si="33"/>
        <v>1</v>
      </c>
      <c r="V40" s="106">
        <f t="shared" si="33"/>
        <v>1</v>
      </c>
      <c r="W40" s="106">
        <f t="shared" si="33"/>
        <v>1</v>
      </c>
      <c r="X40" s="106">
        <f t="shared" si="33"/>
        <v>1</v>
      </c>
      <c r="Y40" s="106">
        <f t="shared" si="33"/>
        <v>1</v>
      </c>
      <c r="Z40" s="106">
        <f t="shared" si="33"/>
        <v>1</v>
      </c>
      <c r="AA40" s="106">
        <f t="shared" si="33"/>
        <v>1</v>
      </c>
      <c r="AB40" s="106">
        <f t="shared" si="33"/>
        <v>1</v>
      </c>
      <c r="AC40" s="106">
        <f t="shared" si="33"/>
        <v>1</v>
      </c>
      <c r="AD40" s="106">
        <f t="shared" si="33"/>
        <v>1</v>
      </c>
      <c r="AE40" s="106">
        <f t="shared" si="33"/>
        <v>1</v>
      </c>
      <c r="AF40" s="106">
        <f t="shared" si="33"/>
        <v>1</v>
      </c>
      <c r="AG40" s="106">
        <f t="shared" si="33"/>
        <v>1</v>
      </c>
      <c r="AH40" s="106">
        <f t="shared" si="33"/>
        <v>1</v>
      </c>
      <c r="AI40" s="106">
        <f t="shared" si="33"/>
        <v>1</v>
      </c>
      <c r="AJ40" s="106">
        <f t="shared" si="33"/>
        <v>1</v>
      </c>
      <c r="AK40" s="106">
        <f t="shared" ref="AK40:BB40" si="34">+AJ40+AK39</f>
        <v>1</v>
      </c>
      <c r="AL40" s="106">
        <f t="shared" si="34"/>
        <v>1</v>
      </c>
      <c r="AM40" s="106">
        <f t="shared" si="34"/>
        <v>1</v>
      </c>
      <c r="AN40" s="106">
        <f t="shared" si="34"/>
        <v>1</v>
      </c>
      <c r="AO40" s="73">
        <f t="shared" si="34"/>
        <v>1</v>
      </c>
      <c r="AP40" s="106">
        <f t="shared" si="34"/>
        <v>1</v>
      </c>
      <c r="AQ40" s="106">
        <f t="shared" si="34"/>
        <v>1</v>
      </c>
      <c r="AR40" s="106">
        <f t="shared" si="34"/>
        <v>1</v>
      </c>
      <c r="AS40" s="106">
        <f t="shared" si="34"/>
        <v>1</v>
      </c>
      <c r="AT40" s="106">
        <f t="shared" si="34"/>
        <v>1</v>
      </c>
      <c r="AU40" s="106">
        <f t="shared" si="34"/>
        <v>1</v>
      </c>
      <c r="AV40" s="106">
        <f t="shared" si="34"/>
        <v>1</v>
      </c>
      <c r="AW40" s="106">
        <f t="shared" si="34"/>
        <v>1</v>
      </c>
      <c r="AX40" s="106">
        <f t="shared" si="34"/>
        <v>1</v>
      </c>
      <c r="AY40" s="106">
        <f t="shared" si="34"/>
        <v>1</v>
      </c>
      <c r="AZ40" s="106">
        <f t="shared" si="34"/>
        <v>1</v>
      </c>
      <c r="BA40" s="106">
        <f t="shared" si="34"/>
        <v>1</v>
      </c>
      <c r="BB40" s="106">
        <f t="shared" si="34"/>
        <v>1</v>
      </c>
      <c r="BC40" s="95"/>
      <c r="BD40" s="92"/>
    </row>
    <row r="41" spans="1:89" s="99" customFormat="1" x14ac:dyDescent="0.2">
      <c r="A41" s="235"/>
      <c r="B41" s="109"/>
      <c r="C41" s="233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74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98"/>
      <c r="BD41" s="97"/>
    </row>
    <row r="42" spans="1:89" s="82" customFormat="1" x14ac:dyDescent="0.2">
      <c r="A42" s="235"/>
      <c r="B42" s="112" t="s">
        <v>62</v>
      </c>
      <c r="C42" s="113">
        <f>33.9089+3.26128</f>
        <v>37.170180000000002</v>
      </c>
      <c r="D42" s="114">
        <f t="shared" ref="D42:AI42" si="35">+D38*$C42</f>
        <v>0</v>
      </c>
      <c r="E42" s="114">
        <f t="shared" si="35"/>
        <v>0</v>
      </c>
      <c r="F42" s="114">
        <f t="shared" si="35"/>
        <v>0</v>
      </c>
      <c r="G42" s="114">
        <f t="shared" si="35"/>
        <v>0</v>
      </c>
      <c r="H42" s="114">
        <f t="shared" si="35"/>
        <v>0</v>
      </c>
      <c r="I42" s="114">
        <f t="shared" si="35"/>
        <v>0</v>
      </c>
      <c r="J42" s="114">
        <f t="shared" si="35"/>
        <v>0</v>
      </c>
      <c r="K42" s="114">
        <f t="shared" si="35"/>
        <v>0</v>
      </c>
      <c r="L42" s="114">
        <f t="shared" si="35"/>
        <v>0</v>
      </c>
      <c r="M42" s="114">
        <f t="shared" si="35"/>
        <v>0</v>
      </c>
      <c r="N42" s="114">
        <f t="shared" si="35"/>
        <v>0</v>
      </c>
      <c r="O42" s="114">
        <f t="shared" si="35"/>
        <v>0</v>
      </c>
      <c r="P42" s="114">
        <f t="shared" si="35"/>
        <v>0</v>
      </c>
      <c r="Q42" s="114">
        <f t="shared" si="35"/>
        <v>0</v>
      </c>
      <c r="R42" s="114">
        <f t="shared" si="35"/>
        <v>0</v>
      </c>
      <c r="S42" s="114">
        <f t="shared" si="35"/>
        <v>0</v>
      </c>
      <c r="T42" s="114">
        <f t="shared" si="35"/>
        <v>0</v>
      </c>
      <c r="U42" s="114">
        <f t="shared" si="35"/>
        <v>0</v>
      </c>
      <c r="V42" s="114">
        <f t="shared" si="35"/>
        <v>3.7170180000000004</v>
      </c>
      <c r="W42" s="114">
        <f t="shared" si="35"/>
        <v>3.7170180000000004</v>
      </c>
      <c r="X42" s="114">
        <f t="shared" si="35"/>
        <v>3.7170180000000004</v>
      </c>
      <c r="Y42" s="114">
        <f t="shared" si="35"/>
        <v>3.7170180000000004</v>
      </c>
      <c r="Z42" s="114">
        <f t="shared" si="35"/>
        <v>9.2925450000000005</v>
      </c>
      <c r="AA42" s="114">
        <f t="shared" si="35"/>
        <v>9.2925450000000005</v>
      </c>
      <c r="AB42" s="114">
        <f t="shared" si="35"/>
        <v>9.2925450000000005</v>
      </c>
      <c r="AC42" s="114">
        <f t="shared" si="35"/>
        <v>9.2925450000000005</v>
      </c>
      <c r="AD42" s="114">
        <f t="shared" si="35"/>
        <v>9.2925450000000005</v>
      </c>
      <c r="AE42" s="114">
        <f t="shared" si="35"/>
        <v>9.2925450000000005</v>
      </c>
      <c r="AF42" s="114">
        <f t="shared" si="35"/>
        <v>14.868072000000002</v>
      </c>
      <c r="AG42" s="114">
        <f t="shared" si="35"/>
        <v>14.868072000000002</v>
      </c>
      <c r="AH42" s="114">
        <f t="shared" si="35"/>
        <v>14.868072000000002</v>
      </c>
      <c r="AI42" s="114">
        <f t="shared" si="35"/>
        <v>14.868072000000002</v>
      </c>
      <c r="AJ42" s="114">
        <f t="shared" ref="AJ42:BB42" si="36">+AJ38*$C42</f>
        <v>14.868072000000002</v>
      </c>
      <c r="AK42" s="114">
        <f t="shared" si="36"/>
        <v>14.868072000000002</v>
      </c>
      <c r="AL42" s="114">
        <f t="shared" si="36"/>
        <v>22.302108000000004</v>
      </c>
      <c r="AM42" s="114">
        <f t="shared" si="36"/>
        <v>22.302108000000004</v>
      </c>
      <c r="AN42" s="114">
        <f t="shared" si="36"/>
        <v>22.302108000000004</v>
      </c>
      <c r="AO42" s="81">
        <f t="shared" si="36"/>
        <v>29.736144000000003</v>
      </c>
      <c r="AP42" s="114">
        <f t="shared" si="36"/>
        <v>37.170180000000002</v>
      </c>
      <c r="AQ42" s="114">
        <f t="shared" si="36"/>
        <v>37.170180000000002</v>
      </c>
      <c r="AR42" s="114">
        <f t="shared" si="36"/>
        <v>37.170180000000002</v>
      </c>
      <c r="AS42" s="114">
        <f t="shared" si="36"/>
        <v>37.170180000000002</v>
      </c>
      <c r="AT42" s="114">
        <f t="shared" si="36"/>
        <v>37.170180000000002</v>
      </c>
      <c r="AU42" s="114">
        <f t="shared" si="36"/>
        <v>37.170180000000002</v>
      </c>
      <c r="AV42" s="114">
        <f t="shared" si="36"/>
        <v>37.170180000000002</v>
      </c>
      <c r="AW42" s="114">
        <f t="shared" si="36"/>
        <v>37.170180000000002</v>
      </c>
      <c r="AX42" s="114">
        <f t="shared" si="36"/>
        <v>37.170180000000002</v>
      </c>
      <c r="AY42" s="114">
        <f t="shared" si="36"/>
        <v>37.170180000000002</v>
      </c>
      <c r="AZ42" s="114">
        <f t="shared" si="36"/>
        <v>37.170180000000002</v>
      </c>
      <c r="BA42" s="114">
        <f t="shared" si="36"/>
        <v>37.170180000000002</v>
      </c>
      <c r="BB42" s="114">
        <f t="shared" si="36"/>
        <v>37.170180000000002</v>
      </c>
      <c r="BC42" s="86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</row>
    <row r="43" spans="1:89" s="122" customFormat="1" ht="13.5" thickBot="1" x14ac:dyDescent="0.25">
      <c r="A43" s="236"/>
      <c r="B43" s="128" t="s">
        <v>63</v>
      </c>
      <c r="C43" s="129" t="str">
        <f>+'Detail by Turbine'!B17</f>
        <v>Available</v>
      </c>
      <c r="D43" s="130">
        <f t="shared" ref="D43:AI43" si="37">+D40*$C42</f>
        <v>0</v>
      </c>
      <c r="E43" s="130">
        <f t="shared" si="37"/>
        <v>0</v>
      </c>
      <c r="F43" s="130">
        <f t="shared" si="37"/>
        <v>0</v>
      </c>
      <c r="G43" s="130">
        <f t="shared" si="37"/>
        <v>0</v>
      </c>
      <c r="H43" s="130">
        <f t="shared" si="37"/>
        <v>0</v>
      </c>
      <c r="I43" s="130">
        <f t="shared" si="37"/>
        <v>0</v>
      </c>
      <c r="J43" s="130">
        <f t="shared" si="37"/>
        <v>0</v>
      </c>
      <c r="K43" s="130">
        <f t="shared" si="37"/>
        <v>0</v>
      </c>
      <c r="L43" s="130">
        <f t="shared" si="37"/>
        <v>0</v>
      </c>
      <c r="M43" s="130">
        <f t="shared" si="37"/>
        <v>0</v>
      </c>
      <c r="N43" s="130">
        <f t="shared" si="37"/>
        <v>0</v>
      </c>
      <c r="O43" s="130">
        <f t="shared" si="37"/>
        <v>0</v>
      </c>
      <c r="P43" s="130">
        <f t="shared" si="37"/>
        <v>0</v>
      </c>
      <c r="Q43" s="130">
        <f t="shared" si="37"/>
        <v>0</v>
      </c>
      <c r="R43" s="130">
        <f t="shared" si="37"/>
        <v>0</v>
      </c>
      <c r="S43" s="130">
        <f t="shared" si="37"/>
        <v>0</v>
      </c>
      <c r="T43" s="130">
        <f t="shared" si="37"/>
        <v>0</v>
      </c>
      <c r="U43" s="130">
        <f t="shared" si="37"/>
        <v>37.170180000000002</v>
      </c>
      <c r="V43" s="130">
        <f t="shared" si="37"/>
        <v>37.170180000000002</v>
      </c>
      <c r="W43" s="130">
        <f t="shared" si="37"/>
        <v>37.170180000000002</v>
      </c>
      <c r="X43" s="130">
        <f t="shared" si="37"/>
        <v>37.170180000000002</v>
      </c>
      <c r="Y43" s="130">
        <f t="shared" si="37"/>
        <v>37.170180000000002</v>
      </c>
      <c r="Z43" s="130">
        <f t="shared" si="37"/>
        <v>37.170180000000002</v>
      </c>
      <c r="AA43" s="130">
        <f t="shared" si="37"/>
        <v>37.170180000000002</v>
      </c>
      <c r="AB43" s="130">
        <f t="shared" si="37"/>
        <v>37.170180000000002</v>
      </c>
      <c r="AC43" s="130">
        <f t="shared" si="37"/>
        <v>37.170180000000002</v>
      </c>
      <c r="AD43" s="130">
        <f t="shared" si="37"/>
        <v>37.170180000000002</v>
      </c>
      <c r="AE43" s="130">
        <f t="shared" si="37"/>
        <v>37.170180000000002</v>
      </c>
      <c r="AF43" s="130">
        <f t="shared" si="37"/>
        <v>37.170180000000002</v>
      </c>
      <c r="AG43" s="130">
        <f t="shared" si="37"/>
        <v>37.170180000000002</v>
      </c>
      <c r="AH43" s="130">
        <f t="shared" si="37"/>
        <v>37.170180000000002</v>
      </c>
      <c r="AI43" s="130">
        <f t="shared" si="37"/>
        <v>37.170180000000002</v>
      </c>
      <c r="AJ43" s="130">
        <f t="shared" ref="AJ43:BB43" si="38">+AJ40*$C42</f>
        <v>37.170180000000002</v>
      </c>
      <c r="AK43" s="130">
        <f t="shared" si="38"/>
        <v>37.170180000000002</v>
      </c>
      <c r="AL43" s="130">
        <f t="shared" si="38"/>
        <v>37.170180000000002</v>
      </c>
      <c r="AM43" s="130">
        <f t="shared" si="38"/>
        <v>37.170180000000002</v>
      </c>
      <c r="AN43" s="130">
        <f t="shared" si="38"/>
        <v>37.170180000000002</v>
      </c>
      <c r="AO43" s="125">
        <f t="shared" si="38"/>
        <v>37.170180000000002</v>
      </c>
      <c r="AP43" s="130">
        <f t="shared" si="38"/>
        <v>37.170180000000002</v>
      </c>
      <c r="AQ43" s="130">
        <f t="shared" si="38"/>
        <v>37.170180000000002</v>
      </c>
      <c r="AR43" s="130">
        <f t="shared" si="38"/>
        <v>37.170180000000002</v>
      </c>
      <c r="AS43" s="130">
        <f t="shared" si="38"/>
        <v>37.170180000000002</v>
      </c>
      <c r="AT43" s="130">
        <f t="shared" si="38"/>
        <v>37.170180000000002</v>
      </c>
      <c r="AU43" s="130">
        <f t="shared" si="38"/>
        <v>37.170180000000002</v>
      </c>
      <c r="AV43" s="130">
        <f t="shared" si="38"/>
        <v>37.170180000000002</v>
      </c>
      <c r="AW43" s="130">
        <f t="shared" si="38"/>
        <v>37.170180000000002</v>
      </c>
      <c r="AX43" s="130">
        <f t="shared" si="38"/>
        <v>37.170180000000002</v>
      </c>
      <c r="AY43" s="130">
        <f t="shared" si="38"/>
        <v>37.170180000000002</v>
      </c>
      <c r="AZ43" s="130">
        <f t="shared" si="38"/>
        <v>37.170180000000002</v>
      </c>
      <c r="BA43" s="130">
        <f t="shared" si="38"/>
        <v>37.170180000000002</v>
      </c>
      <c r="BB43" s="130">
        <f t="shared" si="38"/>
        <v>37.170180000000002</v>
      </c>
      <c r="BC43" s="12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</row>
    <row r="44" spans="1:89" s="83" customFormat="1" ht="15" customHeight="1" thickTop="1" x14ac:dyDescent="0.2">
      <c r="A44" s="234">
        <f>+A36+1</f>
        <v>6</v>
      </c>
      <c r="B44" s="100" t="str">
        <f>+'Detail by Turbine'!G9</f>
        <v>501D5A Simple Cycle</v>
      </c>
      <c r="C44" s="232" t="str">
        <f>+'Detail by Turbine'!T9</f>
        <v>Unassigned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75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91"/>
    </row>
    <row r="45" spans="1:89" s="96" customFormat="1" x14ac:dyDescent="0.2">
      <c r="A45" s="235"/>
      <c r="B45" s="105" t="s">
        <v>58</v>
      </c>
      <c r="C45" s="233"/>
      <c r="D45" s="106">
        <v>0</v>
      </c>
      <c r="E45" s="106">
        <v>0</v>
      </c>
      <c r="F45" s="106">
        <f>(1208.9+1.3)/24506</f>
        <v>4.9383824369542154E-2</v>
      </c>
      <c r="G45" s="106">
        <v>0</v>
      </c>
      <c r="H45" s="106">
        <v>0</v>
      </c>
      <c r="I45" s="106">
        <v>0</v>
      </c>
      <c r="J45" s="106">
        <f>4826.8/24506</f>
        <v>0.19696400881416798</v>
      </c>
      <c r="K45" s="106">
        <f>(2408.7+2408.7)/24506</f>
        <v>0.19658042928262465</v>
      </c>
      <c r="L45" s="106">
        <v>0</v>
      </c>
      <c r="M45" s="106">
        <f>1806.5/24506</f>
        <v>7.371664082265568E-2</v>
      </c>
      <c r="N45" s="106">
        <f>3010.9/24506</f>
        <v>0.122863788459969</v>
      </c>
      <c r="O45" s="106">
        <v>0</v>
      </c>
      <c r="P45" s="106">
        <f>2408.7/24506</f>
        <v>9.8290214641312323E-2</v>
      </c>
      <c r="Q45" s="106">
        <f>602.2/24506</f>
        <v>2.4573573818656658E-2</v>
      </c>
      <c r="R45" s="106">
        <f>(602.2+651.9)/24506</f>
        <v>5.1175222394515628E-2</v>
      </c>
      <c r="S45" s="106">
        <f>602.2/24506</f>
        <v>2.4573573818656658E-2</v>
      </c>
      <c r="T45" s="106">
        <v>0</v>
      </c>
      <c r="U45" s="106">
        <f>602.2/24506</f>
        <v>2.4573573818656658E-2</v>
      </c>
      <c r="V45" s="106">
        <f>602.2/24506</f>
        <v>2.4573573818656658E-2</v>
      </c>
      <c r="W45" s="106">
        <v>0</v>
      </c>
      <c r="X45" s="106">
        <f>1204.4/24506</f>
        <v>4.9147147637313315E-2</v>
      </c>
      <c r="Y45" s="106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6">
        <v>0</v>
      </c>
      <c r="AL45" s="106">
        <v>0</v>
      </c>
      <c r="AM45" s="106">
        <v>0</v>
      </c>
      <c r="AN45" s="106">
        <v>0</v>
      </c>
      <c r="AO45" s="73">
        <v>0</v>
      </c>
      <c r="AP45" s="106">
        <f>1558.4/24506</f>
        <v>6.3592589569901256E-2</v>
      </c>
      <c r="AQ45" s="106">
        <v>0</v>
      </c>
      <c r="AR45" s="106">
        <v>0</v>
      </c>
      <c r="AS45" s="106">
        <v>0</v>
      </c>
      <c r="AT45" s="106">
        <v>0</v>
      </c>
      <c r="AU45" s="106">
        <v>0</v>
      </c>
      <c r="AV45" s="106">
        <v>0</v>
      </c>
      <c r="AW45" s="106">
        <v>0</v>
      </c>
      <c r="AX45" s="106">
        <v>0</v>
      </c>
      <c r="AY45" s="106">
        <v>0</v>
      </c>
      <c r="AZ45" s="106">
        <v>0</v>
      </c>
      <c r="BA45" s="106">
        <v>0</v>
      </c>
      <c r="BB45" s="106">
        <v>0</v>
      </c>
      <c r="BC45" s="95">
        <f>SUM(D45:BB45)</f>
        <v>1.0000081612666287</v>
      </c>
      <c r="BD45" s="92"/>
    </row>
    <row r="46" spans="1:89" s="96" customFormat="1" x14ac:dyDescent="0.2">
      <c r="A46" s="235"/>
      <c r="B46" s="105" t="s">
        <v>59</v>
      </c>
      <c r="C46" s="233"/>
      <c r="D46" s="106">
        <f>D45</f>
        <v>0</v>
      </c>
      <c r="E46" s="106">
        <f t="shared" ref="E46:AI46" si="39">+D46+E45</f>
        <v>0</v>
      </c>
      <c r="F46" s="106">
        <f t="shared" si="39"/>
        <v>4.9383824369542154E-2</v>
      </c>
      <c r="G46" s="106">
        <f t="shared" si="39"/>
        <v>4.9383824369542154E-2</v>
      </c>
      <c r="H46" s="106">
        <f t="shared" si="39"/>
        <v>4.9383824369542154E-2</v>
      </c>
      <c r="I46" s="106">
        <f t="shared" si="39"/>
        <v>4.9383824369542154E-2</v>
      </c>
      <c r="J46" s="106">
        <f t="shared" si="39"/>
        <v>0.24634783318371012</v>
      </c>
      <c r="K46" s="106">
        <f t="shared" si="39"/>
        <v>0.44292826246633477</v>
      </c>
      <c r="L46" s="106">
        <f t="shared" si="39"/>
        <v>0.44292826246633477</v>
      </c>
      <c r="M46" s="106">
        <f t="shared" si="39"/>
        <v>0.51664490328899049</v>
      </c>
      <c r="N46" s="106">
        <f t="shared" si="39"/>
        <v>0.63950869174895952</v>
      </c>
      <c r="O46" s="106">
        <f t="shared" si="39"/>
        <v>0.63950869174895952</v>
      </c>
      <c r="P46" s="106">
        <f t="shared" si="39"/>
        <v>0.7377989063902719</v>
      </c>
      <c r="Q46" s="106">
        <f t="shared" si="39"/>
        <v>0.76237248020892856</v>
      </c>
      <c r="R46" s="106">
        <f t="shared" si="39"/>
        <v>0.81354770260344422</v>
      </c>
      <c r="S46" s="106">
        <f t="shared" si="39"/>
        <v>0.83812127642210088</v>
      </c>
      <c r="T46" s="106">
        <f t="shared" si="39"/>
        <v>0.83812127642210088</v>
      </c>
      <c r="U46" s="106">
        <f t="shared" si="39"/>
        <v>0.86269485024075754</v>
      </c>
      <c r="V46" s="106">
        <f t="shared" si="39"/>
        <v>0.8872684240594142</v>
      </c>
      <c r="W46" s="106">
        <f t="shared" si="39"/>
        <v>0.8872684240594142</v>
      </c>
      <c r="X46" s="106">
        <f t="shared" si="39"/>
        <v>0.93641557169672751</v>
      </c>
      <c r="Y46" s="106">
        <f t="shared" si="39"/>
        <v>0.93641557169672751</v>
      </c>
      <c r="Z46" s="106">
        <f t="shared" si="39"/>
        <v>0.93641557169672751</v>
      </c>
      <c r="AA46" s="106">
        <f t="shared" si="39"/>
        <v>0.93641557169672751</v>
      </c>
      <c r="AB46" s="106">
        <f t="shared" si="39"/>
        <v>0.93641557169672751</v>
      </c>
      <c r="AC46" s="106">
        <f t="shared" si="39"/>
        <v>0.93641557169672751</v>
      </c>
      <c r="AD46" s="106">
        <f t="shared" si="39"/>
        <v>0.93641557169672751</v>
      </c>
      <c r="AE46" s="106">
        <f t="shared" si="39"/>
        <v>0.93641557169672751</v>
      </c>
      <c r="AF46" s="106">
        <f t="shared" si="39"/>
        <v>0.93641557169672751</v>
      </c>
      <c r="AG46" s="106">
        <f t="shared" si="39"/>
        <v>0.93641557169672751</v>
      </c>
      <c r="AH46" s="106">
        <f t="shared" si="39"/>
        <v>0.93641557169672751</v>
      </c>
      <c r="AI46" s="106">
        <f t="shared" si="39"/>
        <v>0.93641557169672751</v>
      </c>
      <c r="AJ46" s="106">
        <f t="shared" ref="AJ46:BB46" si="40">+AI46+AJ45</f>
        <v>0.93641557169672751</v>
      </c>
      <c r="AK46" s="106">
        <f t="shared" si="40"/>
        <v>0.93641557169672751</v>
      </c>
      <c r="AL46" s="106">
        <f t="shared" si="40"/>
        <v>0.93641557169672751</v>
      </c>
      <c r="AM46" s="106">
        <f t="shared" si="40"/>
        <v>0.93641557169672751</v>
      </c>
      <c r="AN46" s="106">
        <f t="shared" si="40"/>
        <v>0.93641557169672751</v>
      </c>
      <c r="AO46" s="73">
        <f>+AN46+AO45</f>
        <v>0.93641557169672751</v>
      </c>
      <c r="AP46" s="106">
        <f t="shared" si="40"/>
        <v>1.0000081612666287</v>
      </c>
      <c r="AQ46" s="106">
        <f t="shared" si="40"/>
        <v>1.0000081612666287</v>
      </c>
      <c r="AR46" s="106">
        <f t="shared" si="40"/>
        <v>1.0000081612666287</v>
      </c>
      <c r="AS46" s="106">
        <f t="shared" si="40"/>
        <v>1.0000081612666287</v>
      </c>
      <c r="AT46" s="106">
        <f t="shared" si="40"/>
        <v>1.0000081612666287</v>
      </c>
      <c r="AU46" s="106">
        <f t="shared" si="40"/>
        <v>1.0000081612666287</v>
      </c>
      <c r="AV46" s="106">
        <f t="shared" si="40"/>
        <v>1.0000081612666287</v>
      </c>
      <c r="AW46" s="106">
        <f t="shared" si="40"/>
        <v>1.0000081612666287</v>
      </c>
      <c r="AX46" s="106">
        <f t="shared" si="40"/>
        <v>1.0000081612666287</v>
      </c>
      <c r="AY46" s="106">
        <f t="shared" si="40"/>
        <v>1.0000081612666287</v>
      </c>
      <c r="AZ46" s="106">
        <f t="shared" si="40"/>
        <v>1.0000081612666287</v>
      </c>
      <c r="BA46" s="106">
        <f t="shared" si="40"/>
        <v>1.0000081612666287</v>
      </c>
      <c r="BB46" s="106">
        <f t="shared" si="40"/>
        <v>1.0000081612666287</v>
      </c>
      <c r="BC46" s="95"/>
      <c r="BD46" s="92"/>
    </row>
    <row r="47" spans="1:89" s="96" customFormat="1" x14ac:dyDescent="0.2">
      <c r="A47" s="235"/>
      <c r="B47" s="105" t="s">
        <v>60</v>
      </c>
      <c r="C47" s="233"/>
      <c r="D47" s="106">
        <v>0.05</v>
      </c>
      <c r="E47" s="106">
        <v>0</v>
      </c>
      <c r="F47" s="106">
        <v>0.1</v>
      </c>
      <c r="G47" s="106">
        <v>0</v>
      </c>
      <c r="H47" s="106">
        <v>0</v>
      </c>
      <c r="I47" s="106">
        <v>0</v>
      </c>
      <c r="J47" s="106">
        <v>0</v>
      </c>
      <c r="K47" s="106">
        <v>0.05</v>
      </c>
      <c r="L47" s="106">
        <v>0</v>
      </c>
      <c r="M47" s="106">
        <v>0</v>
      </c>
      <c r="N47" s="106">
        <v>0.05</v>
      </c>
      <c r="O47" s="106">
        <v>0</v>
      </c>
      <c r="P47" s="106">
        <v>0</v>
      </c>
      <c r="Q47" s="106">
        <v>0.1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0.65</v>
      </c>
      <c r="Y47" s="106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73">
        <v>0</v>
      </c>
      <c r="AP47" s="106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95">
        <f>SUM(D47:BB47)</f>
        <v>1</v>
      </c>
      <c r="BD47" s="92"/>
    </row>
    <row r="48" spans="1:89" s="96" customFormat="1" x14ac:dyDescent="0.2">
      <c r="A48" s="235"/>
      <c r="B48" s="105" t="s">
        <v>61</v>
      </c>
      <c r="C48" s="233"/>
      <c r="D48" s="106">
        <f>D47</f>
        <v>0.05</v>
      </c>
      <c r="E48" s="106">
        <f t="shared" ref="E48:AI48" si="41">+D48+E47</f>
        <v>0.05</v>
      </c>
      <c r="F48" s="106">
        <f t="shared" si="41"/>
        <v>0.15000000000000002</v>
      </c>
      <c r="G48" s="106">
        <f t="shared" si="41"/>
        <v>0.15000000000000002</v>
      </c>
      <c r="H48" s="106">
        <f t="shared" si="41"/>
        <v>0.15000000000000002</v>
      </c>
      <c r="I48" s="106">
        <f t="shared" si="41"/>
        <v>0.15000000000000002</v>
      </c>
      <c r="J48" s="106">
        <f t="shared" si="41"/>
        <v>0.15000000000000002</v>
      </c>
      <c r="K48" s="106">
        <f t="shared" si="41"/>
        <v>0.2</v>
      </c>
      <c r="L48" s="106">
        <f t="shared" si="41"/>
        <v>0.2</v>
      </c>
      <c r="M48" s="106">
        <f t="shared" si="41"/>
        <v>0.2</v>
      </c>
      <c r="N48" s="106">
        <f t="shared" si="41"/>
        <v>0.25</v>
      </c>
      <c r="O48" s="106">
        <f t="shared" si="41"/>
        <v>0.25</v>
      </c>
      <c r="P48" s="106">
        <f t="shared" si="41"/>
        <v>0.25</v>
      </c>
      <c r="Q48" s="106">
        <f t="shared" si="41"/>
        <v>0.35</v>
      </c>
      <c r="R48" s="106">
        <f t="shared" si="41"/>
        <v>0.35</v>
      </c>
      <c r="S48" s="106">
        <f t="shared" si="41"/>
        <v>0.35</v>
      </c>
      <c r="T48" s="106">
        <f t="shared" si="41"/>
        <v>0.35</v>
      </c>
      <c r="U48" s="106">
        <f t="shared" si="41"/>
        <v>0.35</v>
      </c>
      <c r="V48" s="106">
        <f t="shared" si="41"/>
        <v>0.35</v>
      </c>
      <c r="W48" s="106">
        <f t="shared" si="41"/>
        <v>0.35</v>
      </c>
      <c r="X48" s="106">
        <f t="shared" si="41"/>
        <v>1</v>
      </c>
      <c r="Y48" s="106">
        <f t="shared" si="41"/>
        <v>1</v>
      </c>
      <c r="Z48" s="106">
        <f t="shared" si="41"/>
        <v>1</v>
      </c>
      <c r="AA48" s="106">
        <f t="shared" si="41"/>
        <v>1</v>
      </c>
      <c r="AB48" s="106">
        <f t="shared" si="41"/>
        <v>1</v>
      </c>
      <c r="AC48" s="106">
        <f t="shared" si="41"/>
        <v>1</v>
      </c>
      <c r="AD48" s="106">
        <f t="shared" si="41"/>
        <v>1</v>
      </c>
      <c r="AE48" s="106">
        <f t="shared" si="41"/>
        <v>1</v>
      </c>
      <c r="AF48" s="106">
        <f t="shared" si="41"/>
        <v>1</v>
      </c>
      <c r="AG48" s="106">
        <f t="shared" si="41"/>
        <v>1</v>
      </c>
      <c r="AH48" s="106">
        <f t="shared" si="41"/>
        <v>1</v>
      </c>
      <c r="AI48" s="106">
        <f t="shared" si="41"/>
        <v>1</v>
      </c>
      <c r="AJ48" s="106">
        <f t="shared" ref="AJ48:BB48" si="42">+AI48+AJ47</f>
        <v>1</v>
      </c>
      <c r="AK48" s="106">
        <f t="shared" si="42"/>
        <v>1</v>
      </c>
      <c r="AL48" s="106">
        <f t="shared" si="42"/>
        <v>1</v>
      </c>
      <c r="AM48" s="106">
        <f t="shared" si="42"/>
        <v>1</v>
      </c>
      <c r="AN48" s="106">
        <f t="shared" si="42"/>
        <v>1</v>
      </c>
      <c r="AO48" s="73">
        <f>+AN48+AO47</f>
        <v>1</v>
      </c>
      <c r="AP48" s="106">
        <f t="shared" si="42"/>
        <v>1</v>
      </c>
      <c r="AQ48" s="106">
        <f t="shared" si="42"/>
        <v>1</v>
      </c>
      <c r="AR48" s="106">
        <f t="shared" si="42"/>
        <v>1</v>
      </c>
      <c r="AS48" s="106">
        <f t="shared" si="42"/>
        <v>1</v>
      </c>
      <c r="AT48" s="106">
        <f t="shared" si="42"/>
        <v>1</v>
      </c>
      <c r="AU48" s="106">
        <f t="shared" si="42"/>
        <v>1</v>
      </c>
      <c r="AV48" s="106">
        <f t="shared" si="42"/>
        <v>1</v>
      </c>
      <c r="AW48" s="106">
        <f t="shared" si="42"/>
        <v>1</v>
      </c>
      <c r="AX48" s="106">
        <f t="shared" si="42"/>
        <v>1</v>
      </c>
      <c r="AY48" s="106">
        <f t="shared" si="42"/>
        <v>1</v>
      </c>
      <c r="AZ48" s="106">
        <f t="shared" si="42"/>
        <v>1</v>
      </c>
      <c r="BA48" s="106">
        <f t="shared" si="42"/>
        <v>1</v>
      </c>
      <c r="BB48" s="106">
        <f t="shared" si="42"/>
        <v>1</v>
      </c>
      <c r="BC48" s="95"/>
      <c r="BD48" s="92"/>
    </row>
    <row r="49" spans="1:89" s="99" customFormat="1" x14ac:dyDescent="0.2">
      <c r="A49" s="235"/>
      <c r="B49" s="109"/>
      <c r="C49" s="233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74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98"/>
      <c r="BD49" s="97"/>
    </row>
    <row r="50" spans="1:89" s="82" customFormat="1" x14ac:dyDescent="0.2">
      <c r="A50" s="235"/>
      <c r="B50" s="112" t="s">
        <v>62</v>
      </c>
      <c r="C50" s="113">
        <v>24.506</v>
      </c>
      <c r="D50" s="114">
        <f t="shared" ref="D50:AI50" si="43">+D46*$C50</f>
        <v>0</v>
      </c>
      <c r="E50" s="114">
        <f t="shared" si="43"/>
        <v>0</v>
      </c>
      <c r="F50" s="114">
        <f t="shared" si="43"/>
        <v>1.2101999999999999</v>
      </c>
      <c r="G50" s="114">
        <f t="shared" si="43"/>
        <v>1.2101999999999999</v>
      </c>
      <c r="H50" s="114">
        <f t="shared" si="43"/>
        <v>1.2101999999999999</v>
      </c>
      <c r="I50" s="114">
        <f t="shared" si="43"/>
        <v>1.2101999999999999</v>
      </c>
      <c r="J50" s="114">
        <f t="shared" si="43"/>
        <v>6.0369999999999999</v>
      </c>
      <c r="K50" s="114">
        <f t="shared" si="43"/>
        <v>10.8544</v>
      </c>
      <c r="L50" s="114">
        <f t="shared" si="43"/>
        <v>10.8544</v>
      </c>
      <c r="M50" s="114">
        <f t="shared" si="43"/>
        <v>12.660900000000002</v>
      </c>
      <c r="N50" s="114">
        <f t="shared" si="43"/>
        <v>15.671800000000003</v>
      </c>
      <c r="O50" s="114">
        <f t="shared" si="43"/>
        <v>15.671800000000003</v>
      </c>
      <c r="P50" s="114">
        <f t="shared" si="43"/>
        <v>18.080500000000004</v>
      </c>
      <c r="Q50" s="114">
        <f t="shared" si="43"/>
        <v>18.682700000000004</v>
      </c>
      <c r="R50" s="114">
        <f t="shared" si="43"/>
        <v>19.936800000000005</v>
      </c>
      <c r="S50" s="114">
        <f t="shared" si="43"/>
        <v>20.539000000000005</v>
      </c>
      <c r="T50" s="114">
        <f t="shared" si="43"/>
        <v>20.539000000000005</v>
      </c>
      <c r="U50" s="114">
        <f t="shared" si="43"/>
        <v>21.141200000000005</v>
      </c>
      <c r="V50" s="114">
        <f t="shared" si="43"/>
        <v>21.743400000000005</v>
      </c>
      <c r="W50" s="114">
        <f t="shared" si="43"/>
        <v>21.743400000000005</v>
      </c>
      <c r="X50" s="114">
        <f t="shared" si="43"/>
        <v>22.947800000000004</v>
      </c>
      <c r="Y50" s="114">
        <f t="shared" si="43"/>
        <v>22.947800000000004</v>
      </c>
      <c r="Z50" s="114">
        <f t="shared" si="43"/>
        <v>22.947800000000004</v>
      </c>
      <c r="AA50" s="114">
        <f t="shared" si="43"/>
        <v>22.947800000000004</v>
      </c>
      <c r="AB50" s="114">
        <f t="shared" si="43"/>
        <v>22.947800000000004</v>
      </c>
      <c r="AC50" s="114">
        <f t="shared" si="43"/>
        <v>22.947800000000004</v>
      </c>
      <c r="AD50" s="114">
        <f t="shared" si="43"/>
        <v>22.947800000000004</v>
      </c>
      <c r="AE50" s="114">
        <f t="shared" si="43"/>
        <v>22.947800000000004</v>
      </c>
      <c r="AF50" s="114">
        <f t="shared" si="43"/>
        <v>22.947800000000004</v>
      </c>
      <c r="AG50" s="114">
        <f t="shared" si="43"/>
        <v>22.947800000000004</v>
      </c>
      <c r="AH50" s="114">
        <f t="shared" si="43"/>
        <v>22.947800000000004</v>
      </c>
      <c r="AI50" s="114">
        <f t="shared" si="43"/>
        <v>22.947800000000004</v>
      </c>
      <c r="AJ50" s="114">
        <f t="shared" ref="AJ50:BB50" si="44">+AJ46*$C50</f>
        <v>22.947800000000004</v>
      </c>
      <c r="AK50" s="114">
        <f t="shared" si="44"/>
        <v>22.947800000000004</v>
      </c>
      <c r="AL50" s="114">
        <f>+AL46*$C50</f>
        <v>22.947800000000004</v>
      </c>
      <c r="AM50" s="114">
        <f t="shared" si="44"/>
        <v>22.947800000000004</v>
      </c>
      <c r="AN50" s="114">
        <f t="shared" si="44"/>
        <v>22.947800000000004</v>
      </c>
      <c r="AO50" s="81">
        <f t="shared" si="44"/>
        <v>22.947800000000004</v>
      </c>
      <c r="AP50" s="114">
        <f t="shared" si="44"/>
        <v>24.506200000000003</v>
      </c>
      <c r="AQ50" s="114">
        <f t="shared" si="44"/>
        <v>24.506200000000003</v>
      </c>
      <c r="AR50" s="114">
        <f t="shared" si="44"/>
        <v>24.506200000000003</v>
      </c>
      <c r="AS50" s="114">
        <f t="shared" si="44"/>
        <v>24.506200000000003</v>
      </c>
      <c r="AT50" s="114">
        <f t="shared" si="44"/>
        <v>24.506200000000003</v>
      </c>
      <c r="AU50" s="114">
        <f t="shared" si="44"/>
        <v>24.506200000000003</v>
      </c>
      <c r="AV50" s="114">
        <f t="shared" si="44"/>
        <v>24.506200000000003</v>
      </c>
      <c r="AW50" s="114">
        <f t="shared" si="44"/>
        <v>24.506200000000003</v>
      </c>
      <c r="AX50" s="114">
        <f t="shared" si="44"/>
        <v>24.506200000000003</v>
      </c>
      <c r="AY50" s="114">
        <f t="shared" si="44"/>
        <v>24.506200000000003</v>
      </c>
      <c r="AZ50" s="114">
        <f t="shared" si="44"/>
        <v>24.506200000000003</v>
      </c>
      <c r="BA50" s="114">
        <f t="shared" si="44"/>
        <v>24.506200000000003</v>
      </c>
      <c r="BB50" s="114">
        <f t="shared" si="44"/>
        <v>24.506200000000003</v>
      </c>
      <c r="BC50" s="86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</row>
    <row r="51" spans="1:89" s="122" customFormat="1" ht="13.5" thickBot="1" x14ac:dyDescent="0.25">
      <c r="A51" s="236"/>
      <c r="B51" s="128" t="s">
        <v>63</v>
      </c>
      <c r="C51" s="129" t="str">
        <f>+'Detail by Turbine'!B9</f>
        <v>Available</v>
      </c>
      <c r="D51" s="130">
        <f t="shared" ref="D51:AI51" si="45">+D48*$C50</f>
        <v>1.2253000000000001</v>
      </c>
      <c r="E51" s="130">
        <f t="shared" si="45"/>
        <v>1.2253000000000001</v>
      </c>
      <c r="F51" s="130">
        <f t="shared" si="45"/>
        <v>3.6759000000000004</v>
      </c>
      <c r="G51" s="130">
        <f t="shared" si="45"/>
        <v>3.6759000000000004</v>
      </c>
      <c r="H51" s="130">
        <f t="shared" si="45"/>
        <v>3.6759000000000004</v>
      </c>
      <c r="I51" s="130">
        <f t="shared" si="45"/>
        <v>3.6759000000000004</v>
      </c>
      <c r="J51" s="130">
        <f t="shared" si="45"/>
        <v>3.6759000000000004</v>
      </c>
      <c r="K51" s="130">
        <f t="shared" si="45"/>
        <v>4.9012000000000002</v>
      </c>
      <c r="L51" s="130">
        <f t="shared" si="45"/>
        <v>4.9012000000000002</v>
      </c>
      <c r="M51" s="130">
        <f t="shared" si="45"/>
        <v>4.9012000000000002</v>
      </c>
      <c r="N51" s="130">
        <f t="shared" si="45"/>
        <v>6.1265000000000001</v>
      </c>
      <c r="O51" s="130">
        <f t="shared" si="45"/>
        <v>6.1265000000000001</v>
      </c>
      <c r="P51" s="130">
        <f t="shared" si="45"/>
        <v>6.1265000000000001</v>
      </c>
      <c r="Q51" s="130">
        <f t="shared" si="45"/>
        <v>8.5770999999999997</v>
      </c>
      <c r="R51" s="130">
        <f t="shared" si="45"/>
        <v>8.5770999999999997</v>
      </c>
      <c r="S51" s="130">
        <f t="shared" si="45"/>
        <v>8.5770999999999997</v>
      </c>
      <c r="T51" s="130">
        <f t="shared" si="45"/>
        <v>8.5770999999999997</v>
      </c>
      <c r="U51" s="130">
        <f t="shared" si="45"/>
        <v>8.5770999999999997</v>
      </c>
      <c r="V51" s="130">
        <f t="shared" si="45"/>
        <v>8.5770999999999997</v>
      </c>
      <c r="W51" s="130">
        <f t="shared" si="45"/>
        <v>8.5770999999999997</v>
      </c>
      <c r="X51" s="130">
        <f t="shared" si="45"/>
        <v>24.506</v>
      </c>
      <c r="Y51" s="130">
        <f t="shared" si="45"/>
        <v>24.506</v>
      </c>
      <c r="Z51" s="130">
        <f t="shared" si="45"/>
        <v>24.506</v>
      </c>
      <c r="AA51" s="130">
        <f t="shared" si="45"/>
        <v>24.506</v>
      </c>
      <c r="AB51" s="130">
        <f t="shared" si="45"/>
        <v>24.506</v>
      </c>
      <c r="AC51" s="130">
        <f t="shared" si="45"/>
        <v>24.506</v>
      </c>
      <c r="AD51" s="130">
        <f t="shared" si="45"/>
        <v>24.506</v>
      </c>
      <c r="AE51" s="130">
        <f t="shared" si="45"/>
        <v>24.506</v>
      </c>
      <c r="AF51" s="130">
        <f t="shared" si="45"/>
        <v>24.506</v>
      </c>
      <c r="AG51" s="130">
        <f t="shared" si="45"/>
        <v>24.506</v>
      </c>
      <c r="AH51" s="130">
        <f t="shared" si="45"/>
        <v>24.506</v>
      </c>
      <c r="AI51" s="130">
        <f t="shared" si="45"/>
        <v>24.506</v>
      </c>
      <c r="AJ51" s="130">
        <f t="shared" ref="AJ51:BB51" si="46">+AJ48*$C50</f>
        <v>24.506</v>
      </c>
      <c r="AK51" s="130">
        <f t="shared" si="46"/>
        <v>24.506</v>
      </c>
      <c r="AL51" s="130">
        <f t="shared" si="46"/>
        <v>24.506</v>
      </c>
      <c r="AM51" s="130">
        <f t="shared" si="46"/>
        <v>24.506</v>
      </c>
      <c r="AN51" s="130">
        <f t="shared" si="46"/>
        <v>24.506</v>
      </c>
      <c r="AO51" s="125">
        <f t="shared" si="46"/>
        <v>24.506</v>
      </c>
      <c r="AP51" s="130">
        <f t="shared" si="46"/>
        <v>24.506</v>
      </c>
      <c r="AQ51" s="130">
        <f t="shared" si="46"/>
        <v>24.506</v>
      </c>
      <c r="AR51" s="130">
        <f t="shared" si="46"/>
        <v>24.506</v>
      </c>
      <c r="AS51" s="130">
        <f t="shared" si="46"/>
        <v>24.506</v>
      </c>
      <c r="AT51" s="130">
        <f t="shared" si="46"/>
        <v>24.506</v>
      </c>
      <c r="AU51" s="130">
        <f t="shared" si="46"/>
        <v>24.506</v>
      </c>
      <c r="AV51" s="130">
        <f t="shared" si="46"/>
        <v>24.506</v>
      </c>
      <c r="AW51" s="130">
        <f t="shared" si="46"/>
        <v>24.506</v>
      </c>
      <c r="AX51" s="130">
        <f t="shared" si="46"/>
        <v>24.506</v>
      </c>
      <c r="AY51" s="130">
        <f t="shared" si="46"/>
        <v>24.506</v>
      </c>
      <c r="AZ51" s="130">
        <f t="shared" si="46"/>
        <v>24.506</v>
      </c>
      <c r="BA51" s="130">
        <f t="shared" si="46"/>
        <v>24.506</v>
      </c>
      <c r="BB51" s="130">
        <f t="shared" si="46"/>
        <v>24.506</v>
      </c>
      <c r="BC51" s="126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</row>
    <row r="52" spans="1:89" s="83" customFormat="1" ht="15" customHeight="1" thickTop="1" x14ac:dyDescent="0.2">
      <c r="A52" s="234">
        <f>+A44+1</f>
        <v>7</v>
      </c>
      <c r="B52" s="100" t="str">
        <f>+'Detail by Turbine'!G10</f>
        <v>9FA STAG Power Islands</v>
      </c>
      <c r="C52" s="232" t="str">
        <f>+'Detail by Turbine'!T10</f>
        <v>Arcos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75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91"/>
    </row>
    <row r="53" spans="1:89" s="96" customFormat="1" x14ac:dyDescent="0.2">
      <c r="A53" s="235"/>
      <c r="B53" s="105" t="s">
        <v>58</v>
      </c>
      <c r="C53" s="233"/>
      <c r="D53" s="106">
        <v>0</v>
      </c>
      <c r="E53" s="106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6"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0.1</v>
      </c>
      <c r="Y53" s="106">
        <v>0</v>
      </c>
      <c r="Z53" s="106">
        <v>0</v>
      </c>
      <c r="AA53" s="106">
        <v>0.23</v>
      </c>
      <c r="AB53" s="106">
        <v>0.05</v>
      </c>
      <c r="AC53" s="106">
        <v>0.05</v>
      </c>
      <c r="AD53" s="106">
        <v>0.05</v>
      </c>
      <c r="AE53" s="106">
        <v>0.05</v>
      </c>
      <c r="AF53" s="106">
        <v>0.05</v>
      </c>
      <c r="AG53" s="106">
        <v>0.04</v>
      </c>
      <c r="AH53" s="106">
        <v>0.03</v>
      </c>
      <c r="AI53" s="106">
        <v>0.03</v>
      </c>
      <c r="AJ53" s="106">
        <v>0.03</v>
      </c>
      <c r="AK53" s="106">
        <v>0.02</v>
      </c>
      <c r="AL53" s="106">
        <v>0.02</v>
      </c>
      <c r="AM53" s="106">
        <v>0.02</v>
      </c>
      <c r="AN53" s="106">
        <v>0.02</v>
      </c>
      <c r="AO53" s="73">
        <v>0.06</v>
      </c>
      <c r="AP53" s="106">
        <v>7.0000000000000007E-2</v>
      </c>
      <c r="AQ53" s="106">
        <v>0.06</v>
      </c>
      <c r="AR53" s="106">
        <v>0.01</v>
      </c>
      <c r="AS53" s="106">
        <v>0.01</v>
      </c>
      <c r="AT53" s="106">
        <v>0</v>
      </c>
      <c r="AU53" s="106">
        <v>0</v>
      </c>
      <c r="AV53" s="106">
        <v>0</v>
      </c>
      <c r="AW53" s="106">
        <v>0</v>
      </c>
      <c r="AX53" s="106">
        <v>0</v>
      </c>
      <c r="AY53" s="106">
        <v>0</v>
      </c>
      <c r="AZ53" s="106">
        <v>0</v>
      </c>
      <c r="BA53" s="106">
        <v>0</v>
      </c>
      <c r="BB53" s="106">
        <v>0</v>
      </c>
      <c r="BC53" s="95">
        <f>SUM(D53:BB53)</f>
        <v>1.0000000000000004</v>
      </c>
      <c r="BD53" s="92"/>
    </row>
    <row r="54" spans="1:89" s="96" customFormat="1" x14ac:dyDescent="0.2">
      <c r="A54" s="235"/>
      <c r="B54" s="105" t="s">
        <v>59</v>
      </c>
      <c r="C54" s="233"/>
      <c r="D54" s="106">
        <f>D53</f>
        <v>0</v>
      </c>
      <c r="E54" s="106">
        <f t="shared" ref="E54:AJ54" si="47">+D54+E53</f>
        <v>0</v>
      </c>
      <c r="F54" s="106">
        <f t="shared" si="47"/>
        <v>0</v>
      </c>
      <c r="G54" s="106">
        <f t="shared" si="47"/>
        <v>0</v>
      </c>
      <c r="H54" s="106">
        <f t="shared" si="47"/>
        <v>0</v>
      </c>
      <c r="I54" s="106">
        <f t="shared" si="47"/>
        <v>0</v>
      </c>
      <c r="J54" s="106">
        <f t="shared" si="47"/>
        <v>0</v>
      </c>
      <c r="K54" s="106">
        <f t="shared" si="47"/>
        <v>0</v>
      </c>
      <c r="L54" s="106">
        <f t="shared" si="47"/>
        <v>0</v>
      </c>
      <c r="M54" s="106">
        <f t="shared" si="47"/>
        <v>0</v>
      </c>
      <c r="N54" s="106">
        <f t="shared" si="47"/>
        <v>0</v>
      </c>
      <c r="O54" s="106">
        <f t="shared" si="47"/>
        <v>0</v>
      </c>
      <c r="P54" s="106">
        <f t="shared" si="47"/>
        <v>0</v>
      </c>
      <c r="Q54" s="106">
        <f t="shared" si="47"/>
        <v>0</v>
      </c>
      <c r="R54" s="106">
        <f t="shared" si="47"/>
        <v>0</v>
      </c>
      <c r="S54" s="106">
        <f t="shared" si="47"/>
        <v>0</v>
      </c>
      <c r="T54" s="106">
        <f t="shared" si="47"/>
        <v>0</v>
      </c>
      <c r="U54" s="106">
        <f t="shared" si="47"/>
        <v>0</v>
      </c>
      <c r="V54" s="106">
        <f t="shared" si="47"/>
        <v>0</v>
      </c>
      <c r="W54" s="106">
        <f t="shared" si="47"/>
        <v>0</v>
      </c>
      <c r="X54" s="106">
        <f t="shared" si="47"/>
        <v>0.1</v>
      </c>
      <c r="Y54" s="106">
        <f t="shared" si="47"/>
        <v>0.1</v>
      </c>
      <c r="Z54" s="106">
        <f t="shared" si="47"/>
        <v>0.1</v>
      </c>
      <c r="AA54" s="106">
        <f t="shared" si="47"/>
        <v>0.33</v>
      </c>
      <c r="AB54" s="106">
        <f t="shared" si="47"/>
        <v>0.38</v>
      </c>
      <c r="AC54" s="106">
        <f t="shared" si="47"/>
        <v>0.43</v>
      </c>
      <c r="AD54" s="106">
        <f t="shared" si="47"/>
        <v>0.48</v>
      </c>
      <c r="AE54" s="106">
        <f t="shared" si="47"/>
        <v>0.53</v>
      </c>
      <c r="AF54" s="106">
        <f t="shared" si="47"/>
        <v>0.58000000000000007</v>
      </c>
      <c r="AG54" s="106">
        <f t="shared" si="47"/>
        <v>0.62000000000000011</v>
      </c>
      <c r="AH54" s="106">
        <f t="shared" si="47"/>
        <v>0.65000000000000013</v>
      </c>
      <c r="AI54" s="106">
        <f t="shared" si="47"/>
        <v>0.68000000000000016</v>
      </c>
      <c r="AJ54" s="106">
        <f t="shared" si="47"/>
        <v>0.71000000000000019</v>
      </c>
      <c r="AK54" s="106">
        <f t="shared" ref="AK54:BB54" si="48">+AJ54+AK53</f>
        <v>0.7300000000000002</v>
      </c>
      <c r="AL54" s="106">
        <f t="shared" si="48"/>
        <v>0.75000000000000022</v>
      </c>
      <c r="AM54" s="106">
        <f t="shared" si="48"/>
        <v>0.77000000000000024</v>
      </c>
      <c r="AN54" s="106">
        <f t="shared" si="48"/>
        <v>0.79000000000000026</v>
      </c>
      <c r="AO54" s="73">
        <f t="shared" si="48"/>
        <v>0.85000000000000031</v>
      </c>
      <c r="AP54" s="106">
        <f t="shared" si="48"/>
        <v>0.92000000000000037</v>
      </c>
      <c r="AQ54" s="106">
        <f t="shared" si="48"/>
        <v>0.98000000000000043</v>
      </c>
      <c r="AR54" s="106">
        <f t="shared" si="48"/>
        <v>0.99000000000000044</v>
      </c>
      <c r="AS54" s="106">
        <f t="shared" si="48"/>
        <v>1.0000000000000004</v>
      </c>
      <c r="AT54" s="106">
        <f t="shared" si="48"/>
        <v>1.0000000000000004</v>
      </c>
      <c r="AU54" s="106">
        <f t="shared" si="48"/>
        <v>1.0000000000000004</v>
      </c>
      <c r="AV54" s="106">
        <f t="shared" si="48"/>
        <v>1.0000000000000004</v>
      </c>
      <c r="AW54" s="106">
        <f t="shared" si="48"/>
        <v>1.0000000000000004</v>
      </c>
      <c r="AX54" s="106">
        <f t="shared" si="48"/>
        <v>1.0000000000000004</v>
      </c>
      <c r="AY54" s="106">
        <f t="shared" si="48"/>
        <v>1.0000000000000004</v>
      </c>
      <c r="AZ54" s="106">
        <f t="shared" si="48"/>
        <v>1.0000000000000004</v>
      </c>
      <c r="BA54" s="106">
        <f t="shared" si="48"/>
        <v>1.0000000000000004</v>
      </c>
      <c r="BB54" s="106">
        <f t="shared" si="48"/>
        <v>1.0000000000000004</v>
      </c>
      <c r="BC54" s="95"/>
      <c r="BD54" s="92"/>
    </row>
    <row r="55" spans="1:89" s="96" customFormat="1" x14ac:dyDescent="0.2">
      <c r="A55" s="235"/>
      <c r="B55" s="105" t="s">
        <v>60</v>
      </c>
      <c r="C55" s="233"/>
      <c r="D55" s="106">
        <v>0</v>
      </c>
      <c r="E55" s="106">
        <v>0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6">
        <v>0</v>
      </c>
      <c r="T55" s="106">
        <v>0</v>
      </c>
      <c r="U55" s="106">
        <v>0</v>
      </c>
      <c r="V55" s="106">
        <f t="shared" ref="V55:BB55" si="49">V56-U56</f>
        <v>0.1</v>
      </c>
      <c r="W55" s="106">
        <f t="shared" si="49"/>
        <v>1.2999999999999998E-2</v>
      </c>
      <c r="X55" s="106">
        <f t="shared" si="49"/>
        <v>1.7000000000000001E-2</v>
      </c>
      <c r="Y55" s="106">
        <f t="shared" si="49"/>
        <v>1.5999999999999986E-2</v>
      </c>
      <c r="Z55" s="106">
        <f t="shared" si="49"/>
        <v>2.6999999999999996E-2</v>
      </c>
      <c r="AA55" s="106">
        <f t="shared" si="49"/>
        <v>4.9000000000000016E-2</v>
      </c>
      <c r="AB55" s="106">
        <f t="shared" si="49"/>
        <v>5.9000000000000025E-2</v>
      </c>
      <c r="AC55" s="106">
        <f t="shared" si="49"/>
        <v>5.7999999999999996E-2</v>
      </c>
      <c r="AD55" s="106">
        <f t="shared" si="49"/>
        <v>4.9999999999999989E-2</v>
      </c>
      <c r="AE55" s="106">
        <f t="shared" si="49"/>
        <v>5.2999999999999992E-2</v>
      </c>
      <c r="AF55" s="106">
        <f t="shared" si="49"/>
        <v>5.3999999999999992E-2</v>
      </c>
      <c r="AG55" s="106">
        <f t="shared" si="49"/>
        <v>5.3000000000000047E-2</v>
      </c>
      <c r="AH55" s="106">
        <f t="shared" si="49"/>
        <v>4.0999999999999925E-2</v>
      </c>
      <c r="AI55" s="106">
        <f t="shared" si="49"/>
        <v>3.0000000000000027E-2</v>
      </c>
      <c r="AJ55" s="106">
        <f t="shared" si="49"/>
        <v>3.2000000000000028E-2</v>
      </c>
      <c r="AK55" s="106">
        <f t="shared" si="49"/>
        <v>1.8000000000000016E-2</v>
      </c>
      <c r="AL55" s="106">
        <f t="shared" si="49"/>
        <v>1.7000000000000015E-2</v>
      </c>
      <c r="AM55" s="106">
        <f t="shared" si="49"/>
        <v>1.3999999999999901E-2</v>
      </c>
      <c r="AN55" s="106">
        <f t="shared" si="49"/>
        <v>1.2000000000000011E-2</v>
      </c>
      <c r="AO55" s="73">
        <f t="shared" si="49"/>
        <v>9.6000000000000085E-2</v>
      </c>
      <c r="AP55" s="106">
        <f t="shared" si="49"/>
        <v>9.4999999999999973E-2</v>
      </c>
      <c r="AQ55" s="106">
        <f t="shared" si="49"/>
        <v>9.1999999999999971E-2</v>
      </c>
      <c r="AR55" s="106">
        <f t="shared" si="49"/>
        <v>4.0000000000000036E-3</v>
      </c>
      <c r="AS55" s="106">
        <f t="shared" si="49"/>
        <v>0</v>
      </c>
      <c r="AT55" s="106">
        <f t="shared" si="49"/>
        <v>0</v>
      </c>
      <c r="AU55" s="106">
        <f t="shared" si="49"/>
        <v>0</v>
      </c>
      <c r="AV55" s="106">
        <f t="shared" si="49"/>
        <v>0</v>
      </c>
      <c r="AW55" s="106">
        <f t="shared" si="49"/>
        <v>0</v>
      </c>
      <c r="AX55" s="106">
        <f t="shared" si="49"/>
        <v>0</v>
      </c>
      <c r="AY55" s="106">
        <f t="shared" si="49"/>
        <v>0</v>
      </c>
      <c r="AZ55" s="106">
        <f t="shared" si="49"/>
        <v>0</v>
      </c>
      <c r="BA55" s="106">
        <f t="shared" si="49"/>
        <v>0</v>
      </c>
      <c r="BB55" s="106">
        <f t="shared" si="49"/>
        <v>0</v>
      </c>
      <c r="BC55" s="95">
        <f>SUM(D55:BB55)</f>
        <v>1</v>
      </c>
      <c r="BD55" s="92"/>
    </row>
    <row r="56" spans="1:89" s="96" customFormat="1" x14ac:dyDescent="0.2">
      <c r="A56" s="235"/>
      <c r="B56" s="105" t="s">
        <v>61</v>
      </c>
      <c r="C56" s="233"/>
      <c r="D56" s="106">
        <f>D55</f>
        <v>0</v>
      </c>
      <c r="E56" s="106">
        <f t="shared" ref="E56:U56" si="50">+D56+E55</f>
        <v>0</v>
      </c>
      <c r="F56" s="106">
        <f t="shared" si="50"/>
        <v>0</v>
      </c>
      <c r="G56" s="106">
        <f t="shared" si="50"/>
        <v>0</v>
      </c>
      <c r="H56" s="106">
        <f t="shared" si="50"/>
        <v>0</v>
      </c>
      <c r="I56" s="106">
        <f t="shared" si="50"/>
        <v>0</v>
      </c>
      <c r="J56" s="106">
        <f t="shared" si="50"/>
        <v>0</v>
      </c>
      <c r="K56" s="106">
        <f t="shared" si="50"/>
        <v>0</v>
      </c>
      <c r="L56" s="106">
        <f t="shared" si="50"/>
        <v>0</v>
      </c>
      <c r="M56" s="106">
        <f t="shared" si="50"/>
        <v>0</v>
      </c>
      <c r="N56" s="106">
        <f t="shared" si="50"/>
        <v>0</v>
      </c>
      <c r="O56" s="106">
        <f t="shared" si="50"/>
        <v>0</v>
      </c>
      <c r="P56" s="106">
        <f t="shared" si="50"/>
        <v>0</v>
      </c>
      <c r="Q56" s="106">
        <f t="shared" si="50"/>
        <v>0</v>
      </c>
      <c r="R56" s="106">
        <f t="shared" si="50"/>
        <v>0</v>
      </c>
      <c r="S56" s="106">
        <f t="shared" si="50"/>
        <v>0</v>
      </c>
      <c r="T56" s="106">
        <f t="shared" si="50"/>
        <v>0</v>
      </c>
      <c r="U56" s="106">
        <f t="shared" si="50"/>
        <v>0</v>
      </c>
      <c r="V56" s="106">
        <v>0.1</v>
      </c>
      <c r="W56" s="106">
        <v>0.113</v>
      </c>
      <c r="X56" s="106">
        <v>0.13</v>
      </c>
      <c r="Y56" s="106">
        <v>0.14599999999999999</v>
      </c>
      <c r="Z56" s="106">
        <v>0.17299999999999999</v>
      </c>
      <c r="AA56" s="106">
        <v>0.222</v>
      </c>
      <c r="AB56" s="106">
        <v>0.28100000000000003</v>
      </c>
      <c r="AC56" s="106">
        <v>0.33900000000000002</v>
      </c>
      <c r="AD56" s="106">
        <v>0.38900000000000001</v>
      </c>
      <c r="AE56" s="106">
        <v>0.442</v>
      </c>
      <c r="AF56" s="106">
        <v>0.496</v>
      </c>
      <c r="AG56" s="106">
        <v>0.54900000000000004</v>
      </c>
      <c r="AH56" s="106">
        <v>0.59</v>
      </c>
      <c r="AI56" s="106">
        <v>0.62</v>
      </c>
      <c r="AJ56" s="106">
        <v>0.65200000000000002</v>
      </c>
      <c r="AK56" s="106">
        <v>0.67</v>
      </c>
      <c r="AL56" s="106">
        <v>0.68700000000000006</v>
      </c>
      <c r="AM56" s="106">
        <v>0.70099999999999996</v>
      </c>
      <c r="AN56" s="106">
        <v>0.71299999999999997</v>
      </c>
      <c r="AO56" s="73">
        <v>0.80900000000000005</v>
      </c>
      <c r="AP56" s="106">
        <v>0.90400000000000003</v>
      </c>
      <c r="AQ56" s="106">
        <v>0.996</v>
      </c>
      <c r="AR56" s="106">
        <v>1</v>
      </c>
      <c r="AS56" s="106">
        <v>1</v>
      </c>
      <c r="AT56" s="106">
        <v>1</v>
      </c>
      <c r="AU56" s="106">
        <v>1</v>
      </c>
      <c r="AV56" s="106">
        <v>1</v>
      </c>
      <c r="AW56" s="106">
        <v>1</v>
      </c>
      <c r="AX56" s="106">
        <v>1</v>
      </c>
      <c r="AY56" s="106">
        <v>1</v>
      </c>
      <c r="AZ56" s="106">
        <v>1</v>
      </c>
      <c r="BA56" s="106">
        <v>1</v>
      </c>
      <c r="BB56" s="106">
        <v>1</v>
      </c>
      <c r="BC56" s="95"/>
      <c r="BD56" s="92"/>
    </row>
    <row r="57" spans="1:89" s="99" customFormat="1" x14ac:dyDescent="0.2">
      <c r="A57" s="235"/>
      <c r="B57" s="109"/>
      <c r="C57" s="233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74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98"/>
      <c r="BD57" s="97"/>
    </row>
    <row r="58" spans="1:89" s="82" customFormat="1" x14ac:dyDescent="0.2">
      <c r="A58" s="235"/>
      <c r="B58" s="112" t="s">
        <v>62</v>
      </c>
      <c r="C58" s="113">
        <f>250.25/3</f>
        <v>83.416666666666671</v>
      </c>
      <c r="D58" s="114">
        <f t="shared" ref="D58:AI58" si="51">+D54*$C58</f>
        <v>0</v>
      </c>
      <c r="E58" s="114">
        <f t="shared" si="51"/>
        <v>0</v>
      </c>
      <c r="F58" s="114">
        <f t="shared" si="51"/>
        <v>0</v>
      </c>
      <c r="G58" s="114">
        <f t="shared" si="51"/>
        <v>0</v>
      </c>
      <c r="H58" s="114">
        <f t="shared" si="51"/>
        <v>0</v>
      </c>
      <c r="I58" s="114">
        <f t="shared" si="51"/>
        <v>0</v>
      </c>
      <c r="J58" s="114">
        <f t="shared" si="51"/>
        <v>0</v>
      </c>
      <c r="K58" s="114">
        <f t="shared" si="51"/>
        <v>0</v>
      </c>
      <c r="L58" s="114">
        <f t="shared" si="51"/>
        <v>0</v>
      </c>
      <c r="M58" s="114">
        <f t="shared" si="51"/>
        <v>0</v>
      </c>
      <c r="N58" s="114">
        <f t="shared" si="51"/>
        <v>0</v>
      </c>
      <c r="O58" s="114">
        <f t="shared" si="51"/>
        <v>0</v>
      </c>
      <c r="P58" s="114">
        <f t="shared" si="51"/>
        <v>0</v>
      </c>
      <c r="Q58" s="114">
        <f t="shared" si="51"/>
        <v>0</v>
      </c>
      <c r="R58" s="114">
        <f t="shared" si="51"/>
        <v>0</v>
      </c>
      <c r="S58" s="114">
        <f t="shared" si="51"/>
        <v>0</v>
      </c>
      <c r="T58" s="114">
        <f t="shared" si="51"/>
        <v>0</v>
      </c>
      <c r="U58" s="114">
        <f t="shared" si="51"/>
        <v>0</v>
      </c>
      <c r="V58" s="114">
        <f t="shared" si="51"/>
        <v>0</v>
      </c>
      <c r="W58" s="114">
        <f t="shared" si="51"/>
        <v>0</v>
      </c>
      <c r="X58" s="114">
        <f t="shared" si="51"/>
        <v>8.3416666666666668</v>
      </c>
      <c r="Y58" s="114">
        <f t="shared" si="51"/>
        <v>8.3416666666666668</v>
      </c>
      <c r="Z58" s="114">
        <f t="shared" si="51"/>
        <v>8.3416666666666668</v>
      </c>
      <c r="AA58" s="114">
        <f t="shared" si="51"/>
        <v>27.527500000000003</v>
      </c>
      <c r="AB58" s="114">
        <f t="shared" si="51"/>
        <v>31.698333333333334</v>
      </c>
      <c r="AC58" s="114">
        <f t="shared" si="51"/>
        <v>35.869166666666665</v>
      </c>
      <c r="AD58" s="114">
        <f t="shared" si="51"/>
        <v>40.04</v>
      </c>
      <c r="AE58" s="114">
        <f t="shared" si="51"/>
        <v>44.210833333333341</v>
      </c>
      <c r="AF58" s="114">
        <f t="shared" si="51"/>
        <v>48.381666666666675</v>
      </c>
      <c r="AG58" s="114">
        <f t="shared" si="51"/>
        <v>51.718333333333348</v>
      </c>
      <c r="AH58" s="114">
        <f t="shared" si="51"/>
        <v>54.220833333333346</v>
      </c>
      <c r="AI58" s="114">
        <f t="shared" si="51"/>
        <v>56.72333333333335</v>
      </c>
      <c r="AJ58" s="114">
        <f t="shared" ref="AJ58:BB58" si="52">+AJ54*$C58</f>
        <v>59.225833333333355</v>
      </c>
      <c r="AK58" s="114">
        <f t="shared" si="52"/>
        <v>60.894166666666685</v>
      </c>
      <c r="AL58" s="114">
        <f t="shared" si="52"/>
        <v>62.562500000000021</v>
      </c>
      <c r="AM58" s="114">
        <f t="shared" si="52"/>
        <v>64.230833333333351</v>
      </c>
      <c r="AN58" s="114">
        <f t="shared" si="52"/>
        <v>65.899166666666687</v>
      </c>
      <c r="AO58" s="81">
        <f t="shared" si="52"/>
        <v>70.904166666666697</v>
      </c>
      <c r="AP58" s="114">
        <f t="shared" si="52"/>
        <v>76.743333333333368</v>
      </c>
      <c r="AQ58" s="114">
        <f t="shared" si="52"/>
        <v>81.748333333333377</v>
      </c>
      <c r="AR58" s="114">
        <f t="shared" si="52"/>
        <v>82.582500000000039</v>
      </c>
      <c r="AS58" s="114">
        <f t="shared" si="52"/>
        <v>83.416666666666714</v>
      </c>
      <c r="AT58" s="114">
        <f t="shared" si="52"/>
        <v>83.416666666666714</v>
      </c>
      <c r="AU58" s="114">
        <f t="shared" si="52"/>
        <v>83.416666666666714</v>
      </c>
      <c r="AV58" s="114">
        <f t="shared" si="52"/>
        <v>83.416666666666714</v>
      </c>
      <c r="AW58" s="114">
        <f t="shared" si="52"/>
        <v>83.416666666666714</v>
      </c>
      <c r="AX58" s="114">
        <f t="shared" si="52"/>
        <v>83.416666666666714</v>
      </c>
      <c r="AY58" s="114">
        <f t="shared" si="52"/>
        <v>83.416666666666714</v>
      </c>
      <c r="AZ58" s="114">
        <f t="shared" si="52"/>
        <v>83.416666666666714</v>
      </c>
      <c r="BA58" s="114">
        <f t="shared" si="52"/>
        <v>83.416666666666714</v>
      </c>
      <c r="BB58" s="114">
        <f t="shared" si="52"/>
        <v>83.416666666666714</v>
      </c>
      <c r="BC58" s="86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</row>
    <row r="59" spans="1:89" s="122" customFormat="1" ht="13.5" thickBot="1" x14ac:dyDescent="0.25">
      <c r="A59" s="236"/>
      <c r="B59" s="128" t="s">
        <v>63</v>
      </c>
      <c r="C59" s="129" t="str">
        <f>+'Detail by Turbine'!B10</f>
        <v>Available</v>
      </c>
      <c r="D59" s="130">
        <f t="shared" ref="D59:AI59" si="53">+D56*$C58</f>
        <v>0</v>
      </c>
      <c r="E59" s="130">
        <f t="shared" si="53"/>
        <v>0</v>
      </c>
      <c r="F59" s="130">
        <f t="shared" si="53"/>
        <v>0</v>
      </c>
      <c r="G59" s="130">
        <f t="shared" si="53"/>
        <v>0</v>
      </c>
      <c r="H59" s="130">
        <f t="shared" si="53"/>
        <v>0</v>
      </c>
      <c r="I59" s="130">
        <f t="shared" si="53"/>
        <v>0</v>
      </c>
      <c r="J59" s="130">
        <f t="shared" si="53"/>
        <v>0</v>
      </c>
      <c r="K59" s="130">
        <f t="shared" si="53"/>
        <v>0</v>
      </c>
      <c r="L59" s="130">
        <f t="shared" si="53"/>
        <v>0</v>
      </c>
      <c r="M59" s="130">
        <f t="shared" si="53"/>
        <v>0</v>
      </c>
      <c r="N59" s="130">
        <f t="shared" si="53"/>
        <v>0</v>
      </c>
      <c r="O59" s="130">
        <f t="shared" si="53"/>
        <v>0</v>
      </c>
      <c r="P59" s="130">
        <f t="shared" si="53"/>
        <v>0</v>
      </c>
      <c r="Q59" s="130">
        <f t="shared" si="53"/>
        <v>0</v>
      </c>
      <c r="R59" s="130">
        <f t="shared" si="53"/>
        <v>0</v>
      </c>
      <c r="S59" s="130">
        <f t="shared" si="53"/>
        <v>0</v>
      </c>
      <c r="T59" s="130">
        <f t="shared" si="53"/>
        <v>0</v>
      </c>
      <c r="U59" s="130">
        <f t="shared" si="53"/>
        <v>0</v>
      </c>
      <c r="V59" s="130">
        <f t="shared" si="53"/>
        <v>8.3416666666666668</v>
      </c>
      <c r="W59" s="130">
        <f t="shared" si="53"/>
        <v>9.4260833333333345</v>
      </c>
      <c r="X59" s="130">
        <f t="shared" si="53"/>
        <v>10.844166666666668</v>
      </c>
      <c r="Y59" s="130">
        <f t="shared" si="53"/>
        <v>12.178833333333333</v>
      </c>
      <c r="Z59" s="130">
        <f t="shared" si="53"/>
        <v>14.431083333333333</v>
      </c>
      <c r="AA59" s="130">
        <f t="shared" si="53"/>
        <v>18.518500000000003</v>
      </c>
      <c r="AB59" s="130">
        <f t="shared" si="53"/>
        <v>23.440083333333337</v>
      </c>
      <c r="AC59" s="130">
        <f t="shared" si="53"/>
        <v>28.278250000000003</v>
      </c>
      <c r="AD59" s="130">
        <f t="shared" si="53"/>
        <v>32.449083333333334</v>
      </c>
      <c r="AE59" s="130">
        <f t="shared" si="53"/>
        <v>36.87016666666667</v>
      </c>
      <c r="AF59" s="130">
        <f t="shared" si="53"/>
        <v>41.37466666666667</v>
      </c>
      <c r="AG59" s="130">
        <f t="shared" si="53"/>
        <v>45.795750000000005</v>
      </c>
      <c r="AH59" s="130">
        <f t="shared" si="53"/>
        <v>49.215833333333336</v>
      </c>
      <c r="AI59" s="130">
        <f t="shared" si="53"/>
        <v>51.718333333333334</v>
      </c>
      <c r="AJ59" s="130">
        <f t="shared" ref="AJ59:BB59" si="54">+AJ56*$C58</f>
        <v>54.387666666666675</v>
      </c>
      <c r="AK59" s="130">
        <f t="shared" si="54"/>
        <v>55.889166666666675</v>
      </c>
      <c r="AL59" s="130">
        <f t="shared" si="54"/>
        <v>57.30725000000001</v>
      </c>
      <c r="AM59" s="130">
        <f t="shared" si="54"/>
        <v>58.47508333333333</v>
      </c>
      <c r="AN59" s="130">
        <f t="shared" si="54"/>
        <v>59.476083333333335</v>
      </c>
      <c r="AO59" s="125">
        <f t="shared" si="54"/>
        <v>67.484083333333345</v>
      </c>
      <c r="AP59" s="130">
        <f t="shared" si="54"/>
        <v>75.408666666666676</v>
      </c>
      <c r="AQ59" s="130">
        <f t="shared" si="54"/>
        <v>83.082999999999998</v>
      </c>
      <c r="AR59" s="130">
        <f t="shared" si="54"/>
        <v>83.416666666666671</v>
      </c>
      <c r="AS59" s="130">
        <f t="shared" si="54"/>
        <v>83.416666666666671</v>
      </c>
      <c r="AT59" s="130">
        <f t="shared" si="54"/>
        <v>83.416666666666671</v>
      </c>
      <c r="AU59" s="130">
        <f t="shared" si="54"/>
        <v>83.416666666666671</v>
      </c>
      <c r="AV59" s="130">
        <f t="shared" si="54"/>
        <v>83.416666666666671</v>
      </c>
      <c r="AW59" s="130">
        <f t="shared" si="54"/>
        <v>83.416666666666671</v>
      </c>
      <c r="AX59" s="130">
        <f t="shared" si="54"/>
        <v>83.416666666666671</v>
      </c>
      <c r="AY59" s="130">
        <f t="shared" si="54"/>
        <v>83.416666666666671</v>
      </c>
      <c r="AZ59" s="130">
        <f t="shared" si="54"/>
        <v>83.416666666666671</v>
      </c>
      <c r="BA59" s="130">
        <f t="shared" si="54"/>
        <v>83.416666666666671</v>
      </c>
      <c r="BB59" s="130">
        <f t="shared" si="54"/>
        <v>83.416666666666671</v>
      </c>
      <c r="BC59" s="126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</row>
    <row r="60" spans="1:89" s="83" customFormat="1" ht="15" customHeight="1" thickTop="1" x14ac:dyDescent="0.2">
      <c r="A60" s="234">
        <f>+A52+1</f>
        <v>8</v>
      </c>
      <c r="B60" s="100" t="str">
        <f>+'Detail by Turbine'!G11</f>
        <v>9FA STAG Power Islands</v>
      </c>
      <c r="C60" s="232" t="str">
        <f>+'Detail by Turbine'!T11</f>
        <v>Arcos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75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91"/>
    </row>
    <row r="61" spans="1:89" s="96" customFormat="1" x14ac:dyDescent="0.2">
      <c r="A61" s="235"/>
      <c r="B61" s="105" t="s">
        <v>58</v>
      </c>
      <c r="C61" s="233"/>
      <c r="D61" s="106">
        <v>0</v>
      </c>
      <c r="E61" s="106">
        <v>0</v>
      </c>
      <c r="F61" s="106">
        <v>0</v>
      </c>
      <c r="G61" s="106">
        <v>0</v>
      </c>
      <c r="H61" s="106">
        <v>0</v>
      </c>
      <c r="I61" s="106">
        <v>0</v>
      </c>
      <c r="J61" s="106">
        <v>0</v>
      </c>
      <c r="K61" s="106">
        <v>0</v>
      </c>
      <c r="L61" s="106">
        <v>0</v>
      </c>
      <c r="M61" s="106">
        <v>0</v>
      </c>
      <c r="N61" s="106">
        <v>0</v>
      </c>
      <c r="O61" s="106">
        <v>0</v>
      </c>
      <c r="P61" s="106">
        <v>0</v>
      </c>
      <c r="Q61" s="106">
        <v>0</v>
      </c>
      <c r="R61" s="106">
        <v>0</v>
      </c>
      <c r="S61" s="106">
        <v>0</v>
      </c>
      <c r="T61" s="106">
        <v>0</v>
      </c>
      <c r="U61" s="106">
        <v>0</v>
      </c>
      <c r="V61" s="106">
        <v>0</v>
      </c>
      <c r="W61" s="106">
        <v>0</v>
      </c>
      <c r="X61" s="106">
        <v>0.1</v>
      </c>
      <c r="Y61" s="106">
        <v>0</v>
      </c>
      <c r="Z61" s="106">
        <v>0</v>
      </c>
      <c r="AA61" s="106">
        <v>0.23</v>
      </c>
      <c r="AB61" s="106">
        <v>0.05</v>
      </c>
      <c r="AC61" s="106">
        <v>0.05</v>
      </c>
      <c r="AD61" s="106">
        <v>0.05</v>
      </c>
      <c r="AE61" s="106">
        <v>0.05</v>
      </c>
      <c r="AF61" s="106">
        <v>0.05</v>
      </c>
      <c r="AG61" s="106">
        <v>0.04</v>
      </c>
      <c r="AH61" s="106">
        <v>0.03</v>
      </c>
      <c r="AI61" s="106">
        <v>0.03</v>
      </c>
      <c r="AJ61" s="106">
        <v>0.03</v>
      </c>
      <c r="AK61" s="106">
        <v>0.02</v>
      </c>
      <c r="AL61" s="106">
        <v>0.02</v>
      </c>
      <c r="AM61" s="106">
        <v>0.02</v>
      </c>
      <c r="AN61" s="106">
        <v>0.02</v>
      </c>
      <c r="AO61" s="73">
        <v>0.06</v>
      </c>
      <c r="AP61" s="106">
        <v>7.0000000000000007E-2</v>
      </c>
      <c r="AQ61" s="106">
        <v>0.06</v>
      </c>
      <c r="AR61" s="106">
        <v>0.01</v>
      </c>
      <c r="AS61" s="106">
        <v>0.01</v>
      </c>
      <c r="AT61" s="106">
        <v>0</v>
      </c>
      <c r="AU61" s="106">
        <v>0</v>
      </c>
      <c r="AV61" s="106">
        <v>0</v>
      </c>
      <c r="AW61" s="106">
        <v>0</v>
      </c>
      <c r="AX61" s="106">
        <v>0</v>
      </c>
      <c r="AY61" s="106">
        <v>0</v>
      </c>
      <c r="AZ61" s="106">
        <v>0</v>
      </c>
      <c r="BA61" s="106">
        <v>0</v>
      </c>
      <c r="BB61" s="106">
        <v>0</v>
      </c>
      <c r="BC61" s="95">
        <f>SUM(D61:BB61)</f>
        <v>1.0000000000000004</v>
      </c>
      <c r="BD61" s="92"/>
    </row>
    <row r="62" spans="1:89" s="96" customFormat="1" x14ac:dyDescent="0.2">
      <c r="A62" s="235"/>
      <c r="B62" s="105" t="s">
        <v>59</v>
      </c>
      <c r="C62" s="233"/>
      <c r="D62" s="106">
        <f>D61</f>
        <v>0</v>
      </c>
      <c r="E62" s="106">
        <f t="shared" ref="E62:AJ62" si="55">+D62+E61</f>
        <v>0</v>
      </c>
      <c r="F62" s="106">
        <f t="shared" si="55"/>
        <v>0</v>
      </c>
      <c r="G62" s="106">
        <f t="shared" si="55"/>
        <v>0</v>
      </c>
      <c r="H62" s="106">
        <f t="shared" si="55"/>
        <v>0</v>
      </c>
      <c r="I62" s="106">
        <f t="shared" si="55"/>
        <v>0</v>
      </c>
      <c r="J62" s="106">
        <f t="shared" si="55"/>
        <v>0</v>
      </c>
      <c r="K62" s="106">
        <f t="shared" si="55"/>
        <v>0</v>
      </c>
      <c r="L62" s="106">
        <f t="shared" si="55"/>
        <v>0</v>
      </c>
      <c r="M62" s="106">
        <f t="shared" si="55"/>
        <v>0</v>
      </c>
      <c r="N62" s="106">
        <f t="shared" si="55"/>
        <v>0</v>
      </c>
      <c r="O62" s="106">
        <f t="shared" si="55"/>
        <v>0</v>
      </c>
      <c r="P62" s="106">
        <f t="shared" si="55"/>
        <v>0</v>
      </c>
      <c r="Q62" s="106">
        <f t="shared" si="55"/>
        <v>0</v>
      </c>
      <c r="R62" s="106">
        <f t="shared" si="55"/>
        <v>0</v>
      </c>
      <c r="S62" s="106">
        <f t="shared" si="55"/>
        <v>0</v>
      </c>
      <c r="T62" s="106">
        <f t="shared" si="55"/>
        <v>0</v>
      </c>
      <c r="U62" s="106">
        <f t="shared" si="55"/>
        <v>0</v>
      </c>
      <c r="V62" s="106">
        <f t="shared" si="55"/>
        <v>0</v>
      </c>
      <c r="W62" s="106">
        <f t="shared" si="55"/>
        <v>0</v>
      </c>
      <c r="X62" s="106">
        <f t="shared" si="55"/>
        <v>0.1</v>
      </c>
      <c r="Y62" s="106">
        <f t="shared" si="55"/>
        <v>0.1</v>
      </c>
      <c r="Z62" s="106">
        <f t="shared" si="55"/>
        <v>0.1</v>
      </c>
      <c r="AA62" s="106">
        <f t="shared" si="55"/>
        <v>0.33</v>
      </c>
      <c r="AB62" s="106">
        <f t="shared" si="55"/>
        <v>0.38</v>
      </c>
      <c r="AC62" s="106">
        <f t="shared" si="55"/>
        <v>0.43</v>
      </c>
      <c r="AD62" s="106">
        <f t="shared" si="55"/>
        <v>0.48</v>
      </c>
      <c r="AE62" s="106">
        <f t="shared" si="55"/>
        <v>0.53</v>
      </c>
      <c r="AF62" s="106">
        <f t="shared" si="55"/>
        <v>0.58000000000000007</v>
      </c>
      <c r="AG62" s="106">
        <f t="shared" si="55"/>
        <v>0.62000000000000011</v>
      </c>
      <c r="AH62" s="106">
        <f t="shared" si="55"/>
        <v>0.65000000000000013</v>
      </c>
      <c r="AI62" s="106">
        <f t="shared" si="55"/>
        <v>0.68000000000000016</v>
      </c>
      <c r="AJ62" s="106">
        <f t="shared" si="55"/>
        <v>0.71000000000000019</v>
      </c>
      <c r="AK62" s="106">
        <f t="shared" ref="AK62:BB62" si="56">+AJ62+AK61</f>
        <v>0.7300000000000002</v>
      </c>
      <c r="AL62" s="106">
        <f t="shared" si="56"/>
        <v>0.75000000000000022</v>
      </c>
      <c r="AM62" s="106">
        <f t="shared" si="56"/>
        <v>0.77000000000000024</v>
      </c>
      <c r="AN62" s="106">
        <f t="shared" si="56"/>
        <v>0.79000000000000026</v>
      </c>
      <c r="AO62" s="73">
        <f t="shared" si="56"/>
        <v>0.85000000000000031</v>
      </c>
      <c r="AP62" s="106">
        <f t="shared" si="56"/>
        <v>0.92000000000000037</v>
      </c>
      <c r="AQ62" s="106">
        <f t="shared" si="56"/>
        <v>0.98000000000000043</v>
      </c>
      <c r="AR62" s="106">
        <f t="shared" si="56"/>
        <v>0.99000000000000044</v>
      </c>
      <c r="AS62" s="106">
        <f t="shared" si="56"/>
        <v>1.0000000000000004</v>
      </c>
      <c r="AT62" s="106">
        <f t="shared" si="56"/>
        <v>1.0000000000000004</v>
      </c>
      <c r="AU62" s="106">
        <f t="shared" si="56"/>
        <v>1.0000000000000004</v>
      </c>
      <c r="AV62" s="106">
        <f t="shared" si="56"/>
        <v>1.0000000000000004</v>
      </c>
      <c r="AW62" s="106">
        <f t="shared" si="56"/>
        <v>1.0000000000000004</v>
      </c>
      <c r="AX62" s="106">
        <f t="shared" si="56"/>
        <v>1.0000000000000004</v>
      </c>
      <c r="AY62" s="106">
        <f t="shared" si="56"/>
        <v>1.0000000000000004</v>
      </c>
      <c r="AZ62" s="106">
        <f t="shared" si="56"/>
        <v>1.0000000000000004</v>
      </c>
      <c r="BA62" s="106">
        <f t="shared" si="56"/>
        <v>1.0000000000000004</v>
      </c>
      <c r="BB62" s="106">
        <f t="shared" si="56"/>
        <v>1.0000000000000004</v>
      </c>
      <c r="BC62" s="95"/>
      <c r="BD62" s="92"/>
    </row>
    <row r="63" spans="1:89" s="96" customFormat="1" x14ac:dyDescent="0.2">
      <c r="A63" s="235"/>
      <c r="B63" s="105" t="s">
        <v>60</v>
      </c>
      <c r="C63" s="233"/>
      <c r="D63" s="106">
        <v>0</v>
      </c>
      <c r="E63" s="106">
        <v>0</v>
      </c>
      <c r="F63" s="106">
        <v>0</v>
      </c>
      <c r="G63" s="106">
        <v>0</v>
      </c>
      <c r="H63" s="106">
        <v>0</v>
      </c>
      <c r="I63" s="106">
        <v>0</v>
      </c>
      <c r="J63" s="106">
        <v>0</v>
      </c>
      <c r="K63" s="106">
        <v>0</v>
      </c>
      <c r="L63" s="106">
        <v>0</v>
      </c>
      <c r="M63" s="106">
        <v>0</v>
      </c>
      <c r="N63" s="106">
        <v>0</v>
      </c>
      <c r="O63" s="106">
        <v>0</v>
      </c>
      <c r="P63" s="106">
        <v>0</v>
      </c>
      <c r="Q63" s="106">
        <v>0</v>
      </c>
      <c r="R63" s="106">
        <v>0</v>
      </c>
      <c r="S63" s="106">
        <v>0</v>
      </c>
      <c r="T63" s="106">
        <v>0</v>
      </c>
      <c r="U63" s="106">
        <v>0</v>
      </c>
      <c r="V63" s="106">
        <f t="shared" ref="V63:BB63" si="57">V64-U64</f>
        <v>0.1</v>
      </c>
      <c r="W63" s="106">
        <f t="shared" si="57"/>
        <v>1.2999999999999998E-2</v>
      </c>
      <c r="X63" s="106">
        <f t="shared" si="57"/>
        <v>1.7000000000000001E-2</v>
      </c>
      <c r="Y63" s="106">
        <f t="shared" si="57"/>
        <v>1.5999999999999986E-2</v>
      </c>
      <c r="Z63" s="106">
        <f t="shared" si="57"/>
        <v>2.6999999999999996E-2</v>
      </c>
      <c r="AA63" s="106">
        <f t="shared" si="57"/>
        <v>4.9000000000000016E-2</v>
      </c>
      <c r="AB63" s="106">
        <f t="shared" si="57"/>
        <v>5.9000000000000025E-2</v>
      </c>
      <c r="AC63" s="106">
        <f t="shared" si="57"/>
        <v>5.7999999999999996E-2</v>
      </c>
      <c r="AD63" s="106">
        <f t="shared" si="57"/>
        <v>4.9999999999999989E-2</v>
      </c>
      <c r="AE63" s="106">
        <f t="shared" si="57"/>
        <v>5.2999999999999992E-2</v>
      </c>
      <c r="AF63" s="106">
        <f t="shared" si="57"/>
        <v>5.3999999999999992E-2</v>
      </c>
      <c r="AG63" s="106">
        <f t="shared" si="57"/>
        <v>5.3000000000000047E-2</v>
      </c>
      <c r="AH63" s="106">
        <f t="shared" si="57"/>
        <v>4.0999999999999925E-2</v>
      </c>
      <c r="AI63" s="106">
        <f t="shared" si="57"/>
        <v>3.0000000000000027E-2</v>
      </c>
      <c r="AJ63" s="106">
        <f t="shared" si="57"/>
        <v>3.2000000000000028E-2</v>
      </c>
      <c r="AK63" s="106">
        <f t="shared" si="57"/>
        <v>1.8000000000000016E-2</v>
      </c>
      <c r="AL63" s="106">
        <f t="shared" si="57"/>
        <v>1.7000000000000015E-2</v>
      </c>
      <c r="AM63" s="106">
        <f t="shared" si="57"/>
        <v>1.3999999999999901E-2</v>
      </c>
      <c r="AN63" s="106">
        <f t="shared" si="57"/>
        <v>1.2000000000000011E-2</v>
      </c>
      <c r="AO63" s="73">
        <f t="shared" si="57"/>
        <v>9.6000000000000085E-2</v>
      </c>
      <c r="AP63" s="106">
        <f t="shared" si="57"/>
        <v>9.4999999999999973E-2</v>
      </c>
      <c r="AQ63" s="106">
        <f t="shared" si="57"/>
        <v>9.1999999999999971E-2</v>
      </c>
      <c r="AR63" s="106">
        <f t="shared" si="57"/>
        <v>4.0000000000000036E-3</v>
      </c>
      <c r="AS63" s="106">
        <f t="shared" si="57"/>
        <v>0</v>
      </c>
      <c r="AT63" s="106">
        <f t="shared" si="57"/>
        <v>0</v>
      </c>
      <c r="AU63" s="106">
        <f t="shared" si="57"/>
        <v>0</v>
      </c>
      <c r="AV63" s="106">
        <f t="shared" si="57"/>
        <v>0</v>
      </c>
      <c r="AW63" s="106">
        <f t="shared" si="57"/>
        <v>0</v>
      </c>
      <c r="AX63" s="106">
        <f t="shared" si="57"/>
        <v>0</v>
      </c>
      <c r="AY63" s="106">
        <f t="shared" si="57"/>
        <v>0</v>
      </c>
      <c r="AZ63" s="106">
        <f t="shared" si="57"/>
        <v>0</v>
      </c>
      <c r="BA63" s="106">
        <f t="shared" si="57"/>
        <v>0</v>
      </c>
      <c r="BB63" s="106">
        <f t="shared" si="57"/>
        <v>0</v>
      </c>
      <c r="BC63" s="95">
        <f>SUM(D63:BB63)</f>
        <v>1</v>
      </c>
      <c r="BD63" s="92"/>
    </row>
    <row r="64" spans="1:89" s="96" customFormat="1" x14ac:dyDescent="0.2">
      <c r="A64" s="235"/>
      <c r="B64" s="105" t="s">
        <v>61</v>
      </c>
      <c r="C64" s="233"/>
      <c r="D64" s="106">
        <f>D63</f>
        <v>0</v>
      </c>
      <c r="E64" s="106">
        <f t="shared" ref="E64:U64" si="58">+D64+E63</f>
        <v>0</v>
      </c>
      <c r="F64" s="106">
        <f t="shared" si="58"/>
        <v>0</v>
      </c>
      <c r="G64" s="106">
        <f t="shared" si="58"/>
        <v>0</v>
      </c>
      <c r="H64" s="106">
        <f t="shared" si="58"/>
        <v>0</v>
      </c>
      <c r="I64" s="106">
        <f t="shared" si="58"/>
        <v>0</v>
      </c>
      <c r="J64" s="106">
        <f t="shared" si="58"/>
        <v>0</v>
      </c>
      <c r="K64" s="106">
        <f t="shared" si="58"/>
        <v>0</v>
      </c>
      <c r="L64" s="106">
        <f t="shared" si="58"/>
        <v>0</v>
      </c>
      <c r="M64" s="106">
        <f t="shared" si="58"/>
        <v>0</v>
      </c>
      <c r="N64" s="106">
        <f t="shared" si="58"/>
        <v>0</v>
      </c>
      <c r="O64" s="106">
        <f t="shared" si="58"/>
        <v>0</v>
      </c>
      <c r="P64" s="106">
        <f t="shared" si="58"/>
        <v>0</v>
      </c>
      <c r="Q64" s="106">
        <f t="shared" si="58"/>
        <v>0</v>
      </c>
      <c r="R64" s="106">
        <f t="shared" si="58"/>
        <v>0</v>
      </c>
      <c r="S64" s="106">
        <f t="shared" si="58"/>
        <v>0</v>
      </c>
      <c r="T64" s="106">
        <f t="shared" si="58"/>
        <v>0</v>
      </c>
      <c r="U64" s="106">
        <f t="shared" si="58"/>
        <v>0</v>
      </c>
      <c r="V64" s="106">
        <v>0.1</v>
      </c>
      <c r="W64" s="106">
        <v>0.113</v>
      </c>
      <c r="X64" s="106">
        <v>0.13</v>
      </c>
      <c r="Y64" s="106">
        <v>0.14599999999999999</v>
      </c>
      <c r="Z64" s="106">
        <v>0.17299999999999999</v>
      </c>
      <c r="AA64" s="106">
        <v>0.222</v>
      </c>
      <c r="AB64" s="106">
        <v>0.28100000000000003</v>
      </c>
      <c r="AC64" s="106">
        <v>0.33900000000000002</v>
      </c>
      <c r="AD64" s="106">
        <v>0.38900000000000001</v>
      </c>
      <c r="AE64" s="106">
        <v>0.442</v>
      </c>
      <c r="AF64" s="106">
        <v>0.496</v>
      </c>
      <c r="AG64" s="106">
        <v>0.54900000000000004</v>
      </c>
      <c r="AH64" s="106">
        <v>0.59</v>
      </c>
      <c r="AI64" s="106">
        <v>0.62</v>
      </c>
      <c r="AJ64" s="106">
        <v>0.65200000000000002</v>
      </c>
      <c r="AK64" s="106">
        <v>0.67</v>
      </c>
      <c r="AL64" s="106">
        <v>0.68700000000000006</v>
      </c>
      <c r="AM64" s="106">
        <v>0.70099999999999996</v>
      </c>
      <c r="AN64" s="106">
        <v>0.71299999999999997</v>
      </c>
      <c r="AO64" s="73">
        <v>0.80900000000000005</v>
      </c>
      <c r="AP64" s="106">
        <v>0.90400000000000003</v>
      </c>
      <c r="AQ64" s="106">
        <v>0.996</v>
      </c>
      <c r="AR64" s="106">
        <v>1</v>
      </c>
      <c r="AS64" s="106">
        <v>1</v>
      </c>
      <c r="AT64" s="106">
        <v>1</v>
      </c>
      <c r="AU64" s="106">
        <v>1</v>
      </c>
      <c r="AV64" s="106">
        <v>1</v>
      </c>
      <c r="AW64" s="106">
        <v>1</v>
      </c>
      <c r="AX64" s="106">
        <v>1</v>
      </c>
      <c r="AY64" s="106">
        <v>1</v>
      </c>
      <c r="AZ64" s="106">
        <v>1</v>
      </c>
      <c r="BA64" s="106">
        <v>1</v>
      </c>
      <c r="BB64" s="106">
        <v>1</v>
      </c>
      <c r="BC64" s="95"/>
      <c r="BD64" s="92"/>
    </row>
    <row r="65" spans="1:89" s="99" customFormat="1" x14ac:dyDescent="0.2">
      <c r="A65" s="235"/>
      <c r="B65" s="109"/>
      <c r="C65" s="233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74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98"/>
      <c r="BD65" s="97"/>
    </row>
    <row r="66" spans="1:89" s="82" customFormat="1" x14ac:dyDescent="0.2">
      <c r="A66" s="235"/>
      <c r="B66" s="112" t="s">
        <v>62</v>
      </c>
      <c r="C66" s="113">
        <f>250.25/3</f>
        <v>83.416666666666671</v>
      </c>
      <c r="D66" s="114">
        <f t="shared" ref="D66:AI66" si="59">+D62*$C66</f>
        <v>0</v>
      </c>
      <c r="E66" s="114">
        <f t="shared" si="59"/>
        <v>0</v>
      </c>
      <c r="F66" s="114">
        <f t="shared" si="59"/>
        <v>0</v>
      </c>
      <c r="G66" s="114">
        <f t="shared" si="59"/>
        <v>0</v>
      </c>
      <c r="H66" s="114">
        <f t="shared" si="59"/>
        <v>0</v>
      </c>
      <c r="I66" s="114">
        <f t="shared" si="59"/>
        <v>0</v>
      </c>
      <c r="J66" s="114">
        <f t="shared" si="59"/>
        <v>0</v>
      </c>
      <c r="K66" s="114">
        <f t="shared" si="59"/>
        <v>0</v>
      </c>
      <c r="L66" s="114">
        <f t="shared" si="59"/>
        <v>0</v>
      </c>
      <c r="M66" s="114">
        <f t="shared" si="59"/>
        <v>0</v>
      </c>
      <c r="N66" s="114">
        <f t="shared" si="59"/>
        <v>0</v>
      </c>
      <c r="O66" s="114">
        <f t="shared" si="59"/>
        <v>0</v>
      </c>
      <c r="P66" s="114">
        <f t="shared" si="59"/>
        <v>0</v>
      </c>
      <c r="Q66" s="114">
        <f t="shared" si="59"/>
        <v>0</v>
      </c>
      <c r="R66" s="114">
        <f t="shared" si="59"/>
        <v>0</v>
      </c>
      <c r="S66" s="114">
        <f t="shared" si="59"/>
        <v>0</v>
      </c>
      <c r="T66" s="114">
        <f t="shared" si="59"/>
        <v>0</v>
      </c>
      <c r="U66" s="114">
        <f t="shared" si="59"/>
        <v>0</v>
      </c>
      <c r="V66" s="114">
        <f t="shared" si="59"/>
        <v>0</v>
      </c>
      <c r="W66" s="114">
        <f t="shared" si="59"/>
        <v>0</v>
      </c>
      <c r="X66" s="114">
        <f t="shared" si="59"/>
        <v>8.3416666666666668</v>
      </c>
      <c r="Y66" s="114">
        <f t="shared" si="59"/>
        <v>8.3416666666666668</v>
      </c>
      <c r="Z66" s="114">
        <f t="shared" si="59"/>
        <v>8.3416666666666668</v>
      </c>
      <c r="AA66" s="114">
        <f t="shared" si="59"/>
        <v>27.527500000000003</v>
      </c>
      <c r="AB66" s="114">
        <f t="shared" si="59"/>
        <v>31.698333333333334</v>
      </c>
      <c r="AC66" s="114">
        <f t="shared" si="59"/>
        <v>35.869166666666665</v>
      </c>
      <c r="AD66" s="114">
        <f t="shared" si="59"/>
        <v>40.04</v>
      </c>
      <c r="AE66" s="114">
        <f t="shared" si="59"/>
        <v>44.210833333333341</v>
      </c>
      <c r="AF66" s="114">
        <f t="shared" si="59"/>
        <v>48.381666666666675</v>
      </c>
      <c r="AG66" s="114">
        <f t="shared" si="59"/>
        <v>51.718333333333348</v>
      </c>
      <c r="AH66" s="114">
        <f t="shared" si="59"/>
        <v>54.220833333333346</v>
      </c>
      <c r="AI66" s="114">
        <f t="shared" si="59"/>
        <v>56.72333333333335</v>
      </c>
      <c r="AJ66" s="114">
        <f t="shared" ref="AJ66:BB66" si="60">+AJ62*$C66</f>
        <v>59.225833333333355</v>
      </c>
      <c r="AK66" s="114">
        <f t="shared" si="60"/>
        <v>60.894166666666685</v>
      </c>
      <c r="AL66" s="114">
        <f t="shared" si="60"/>
        <v>62.562500000000021</v>
      </c>
      <c r="AM66" s="114">
        <f t="shared" si="60"/>
        <v>64.230833333333351</v>
      </c>
      <c r="AN66" s="114">
        <f t="shared" si="60"/>
        <v>65.899166666666687</v>
      </c>
      <c r="AO66" s="81">
        <f t="shared" si="60"/>
        <v>70.904166666666697</v>
      </c>
      <c r="AP66" s="114">
        <f t="shared" si="60"/>
        <v>76.743333333333368</v>
      </c>
      <c r="AQ66" s="114">
        <f t="shared" si="60"/>
        <v>81.748333333333377</v>
      </c>
      <c r="AR66" s="114">
        <f t="shared" si="60"/>
        <v>82.582500000000039</v>
      </c>
      <c r="AS66" s="114">
        <f t="shared" si="60"/>
        <v>83.416666666666714</v>
      </c>
      <c r="AT66" s="114">
        <f t="shared" si="60"/>
        <v>83.416666666666714</v>
      </c>
      <c r="AU66" s="114">
        <f t="shared" si="60"/>
        <v>83.416666666666714</v>
      </c>
      <c r="AV66" s="114">
        <f t="shared" si="60"/>
        <v>83.416666666666714</v>
      </c>
      <c r="AW66" s="114">
        <f t="shared" si="60"/>
        <v>83.416666666666714</v>
      </c>
      <c r="AX66" s="114">
        <f t="shared" si="60"/>
        <v>83.416666666666714</v>
      </c>
      <c r="AY66" s="114">
        <f t="shared" si="60"/>
        <v>83.416666666666714</v>
      </c>
      <c r="AZ66" s="114">
        <f t="shared" si="60"/>
        <v>83.416666666666714</v>
      </c>
      <c r="BA66" s="114">
        <f t="shared" si="60"/>
        <v>83.416666666666714</v>
      </c>
      <c r="BB66" s="114">
        <f t="shared" si="60"/>
        <v>83.416666666666714</v>
      </c>
      <c r="BC66" s="86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</row>
    <row r="67" spans="1:89" s="122" customFormat="1" ht="13.5" thickBot="1" x14ac:dyDescent="0.25">
      <c r="A67" s="236"/>
      <c r="B67" s="128" t="s">
        <v>63</v>
      </c>
      <c r="C67" s="129" t="str">
        <f>+'Detail by Turbine'!B11</f>
        <v>Available</v>
      </c>
      <c r="D67" s="130">
        <f t="shared" ref="D67:AI67" si="61">+D64*$C66</f>
        <v>0</v>
      </c>
      <c r="E67" s="130">
        <f t="shared" si="61"/>
        <v>0</v>
      </c>
      <c r="F67" s="130">
        <f t="shared" si="61"/>
        <v>0</v>
      </c>
      <c r="G67" s="130">
        <f t="shared" si="61"/>
        <v>0</v>
      </c>
      <c r="H67" s="130">
        <f t="shared" si="61"/>
        <v>0</v>
      </c>
      <c r="I67" s="130">
        <f t="shared" si="61"/>
        <v>0</v>
      </c>
      <c r="J67" s="130">
        <f t="shared" si="61"/>
        <v>0</v>
      </c>
      <c r="K67" s="130">
        <f t="shared" si="61"/>
        <v>0</v>
      </c>
      <c r="L67" s="130">
        <f t="shared" si="61"/>
        <v>0</v>
      </c>
      <c r="M67" s="130">
        <f t="shared" si="61"/>
        <v>0</v>
      </c>
      <c r="N67" s="130">
        <f t="shared" si="61"/>
        <v>0</v>
      </c>
      <c r="O67" s="130">
        <f t="shared" si="61"/>
        <v>0</v>
      </c>
      <c r="P67" s="130">
        <f t="shared" si="61"/>
        <v>0</v>
      </c>
      <c r="Q67" s="130">
        <f t="shared" si="61"/>
        <v>0</v>
      </c>
      <c r="R67" s="130">
        <f t="shared" si="61"/>
        <v>0</v>
      </c>
      <c r="S67" s="130">
        <f t="shared" si="61"/>
        <v>0</v>
      </c>
      <c r="T67" s="130">
        <f t="shared" si="61"/>
        <v>0</v>
      </c>
      <c r="U67" s="130">
        <f t="shared" si="61"/>
        <v>0</v>
      </c>
      <c r="V67" s="130">
        <f t="shared" si="61"/>
        <v>8.3416666666666668</v>
      </c>
      <c r="W67" s="130">
        <f t="shared" si="61"/>
        <v>9.4260833333333345</v>
      </c>
      <c r="X67" s="130">
        <f t="shared" si="61"/>
        <v>10.844166666666668</v>
      </c>
      <c r="Y67" s="130">
        <f t="shared" si="61"/>
        <v>12.178833333333333</v>
      </c>
      <c r="Z67" s="130">
        <f t="shared" si="61"/>
        <v>14.431083333333333</v>
      </c>
      <c r="AA67" s="130">
        <f t="shared" si="61"/>
        <v>18.518500000000003</v>
      </c>
      <c r="AB67" s="130">
        <f t="shared" si="61"/>
        <v>23.440083333333337</v>
      </c>
      <c r="AC67" s="130">
        <f t="shared" si="61"/>
        <v>28.278250000000003</v>
      </c>
      <c r="AD67" s="130">
        <f t="shared" si="61"/>
        <v>32.449083333333334</v>
      </c>
      <c r="AE67" s="130">
        <f t="shared" si="61"/>
        <v>36.87016666666667</v>
      </c>
      <c r="AF67" s="130">
        <f t="shared" si="61"/>
        <v>41.37466666666667</v>
      </c>
      <c r="AG67" s="130">
        <f t="shared" si="61"/>
        <v>45.795750000000005</v>
      </c>
      <c r="AH67" s="130">
        <f t="shared" si="61"/>
        <v>49.215833333333336</v>
      </c>
      <c r="AI67" s="130">
        <f t="shared" si="61"/>
        <v>51.718333333333334</v>
      </c>
      <c r="AJ67" s="130">
        <f t="shared" ref="AJ67:BB67" si="62">+AJ64*$C66</f>
        <v>54.387666666666675</v>
      </c>
      <c r="AK67" s="130">
        <f t="shared" si="62"/>
        <v>55.889166666666675</v>
      </c>
      <c r="AL67" s="130">
        <f t="shared" si="62"/>
        <v>57.30725000000001</v>
      </c>
      <c r="AM67" s="130">
        <f t="shared" si="62"/>
        <v>58.47508333333333</v>
      </c>
      <c r="AN67" s="130">
        <f t="shared" si="62"/>
        <v>59.476083333333335</v>
      </c>
      <c r="AO67" s="125">
        <f t="shared" si="62"/>
        <v>67.484083333333345</v>
      </c>
      <c r="AP67" s="130">
        <f t="shared" si="62"/>
        <v>75.408666666666676</v>
      </c>
      <c r="AQ67" s="130">
        <f t="shared" si="62"/>
        <v>83.082999999999998</v>
      </c>
      <c r="AR67" s="130">
        <f t="shared" si="62"/>
        <v>83.416666666666671</v>
      </c>
      <c r="AS67" s="130">
        <f t="shared" si="62"/>
        <v>83.416666666666671</v>
      </c>
      <c r="AT67" s="130">
        <f t="shared" si="62"/>
        <v>83.416666666666671</v>
      </c>
      <c r="AU67" s="130">
        <f t="shared" si="62"/>
        <v>83.416666666666671</v>
      </c>
      <c r="AV67" s="130">
        <f t="shared" si="62"/>
        <v>83.416666666666671</v>
      </c>
      <c r="AW67" s="130">
        <f t="shared" si="62"/>
        <v>83.416666666666671</v>
      </c>
      <c r="AX67" s="130">
        <f t="shared" si="62"/>
        <v>83.416666666666671</v>
      </c>
      <c r="AY67" s="130">
        <f t="shared" si="62"/>
        <v>83.416666666666671</v>
      </c>
      <c r="AZ67" s="130">
        <f t="shared" si="62"/>
        <v>83.416666666666671</v>
      </c>
      <c r="BA67" s="130">
        <f t="shared" si="62"/>
        <v>83.416666666666671</v>
      </c>
      <c r="BB67" s="130">
        <f t="shared" si="62"/>
        <v>83.416666666666671</v>
      </c>
      <c r="BC67" s="126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</row>
    <row r="68" spans="1:89" s="83" customFormat="1" ht="15" customHeight="1" thickTop="1" x14ac:dyDescent="0.2">
      <c r="A68" s="234">
        <f>+A60+1</f>
        <v>9</v>
      </c>
      <c r="B68" s="100" t="str">
        <f>+'Detail by Turbine'!G12</f>
        <v>9FA STAG Power Islands</v>
      </c>
      <c r="C68" s="232" t="str">
        <f>+'Detail by Turbine'!T12</f>
        <v>Arcos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75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91"/>
    </row>
    <row r="69" spans="1:89" s="96" customFormat="1" x14ac:dyDescent="0.2">
      <c r="A69" s="235"/>
      <c r="B69" s="105" t="s">
        <v>58</v>
      </c>
      <c r="C69" s="233"/>
      <c r="D69" s="106">
        <v>0</v>
      </c>
      <c r="E69" s="106">
        <v>0</v>
      </c>
      <c r="F69" s="106">
        <v>0</v>
      </c>
      <c r="G69" s="106">
        <v>0</v>
      </c>
      <c r="H69" s="106">
        <v>0</v>
      </c>
      <c r="I69" s="106">
        <v>0</v>
      </c>
      <c r="J69" s="106">
        <v>0</v>
      </c>
      <c r="K69" s="106">
        <v>0</v>
      </c>
      <c r="L69" s="106">
        <v>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  <c r="V69" s="106">
        <v>0</v>
      </c>
      <c r="W69" s="106">
        <v>0</v>
      </c>
      <c r="X69" s="106">
        <v>0.1</v>
      </c>
      <c r="Y69" s="106">
        <v>0</v>
      </c>
      <c r="Z69" s="106">
        <v>0</v>
      </c>
      <c r="AA69" s="106">
        <v>0.23</v>
      </c>
      <c r="AB69" s="106">
        <v>0.05</v>
      </c>
      <c r="AC69" s="106">
        <v>0.05</v>
      </c>
      <c r="AD69" s="106">
        <v>0.05</v>
      </c>
      <c r="AE69" s="106">
        <v>0.05</v>
      </c>
      <c r="AF69" s="106">
        <v>0.05</v>
      </c>
      <c r="AG69" s="106">
        <v>0.04</v>
      </c>
      <c r="AH69" s="106">
        <v>0.03</v>
      </c>
      <c r="AI69" s="106">
        <v>0.03</v>
      </c>
      <c r="AJ69" s="106">
        <v>0.03</v>
      </c>
      <c r="AK69" s="106">
        <v>0.02</v>
      </c>
      <c r="AL69" s="106">
        <v>0.02</v>
      </c>
      <c r="AM69" s="106">
        <v>0.02</v>
      </c>
      <c r="AN69" s="106">
        <v>0.02</v>
      </c>
      <c r="AO69" s="73">
        <v>0.06</v>
      </c>
      <c r="AP69" s="106">
        <v>7.0000000000000007E-2</v>
      </c>
      <c r="AQ69" s="106">
        <v>0.06</v>
      </c>
      <c r="AR69" s="106">
        <v>0.01</v>
      </c>
      <c r="AS69" s="106">
        <v>0.01</v>
      </c>
      <c r="AT69" s="106">
        <v>0</v>
      </c>
      <c r="AU69" s="106">
        <v>0</v>
      </c>
      <c r="AV69" s="106">
        <v>0</v>
      </c>
      <c r="AW69" s="106">
        <v>0</v>
      </c>
      <c r="AX69" s="106">
        <v>0</v>
      </c>
      <c r="AY69" s="106">
        <v>0</v>
      </c>
      <c r="AZ69" s="106">
        <v>0</v>
      </c>
      <c r="BA69" s="106">
        <v>0</v>
      </c>
      <c r="BB69" s="106">
        <v>0</v>
      </c>
      <c r="BC69" s="95">
        <f>SUM(D69:BB69)</f>
        <v>1.0000000000000004</v>
      </c>
      <c r="BD69" s="92"/>
    </row>
    <row r="70" spans="1:89" s="96" customFormat="1" x14ac:dyDescent="0.2">
      <c r="A70" s="235"/>
      <c r="B70" s="105" t="s">
        <v>59</v>
      </c>
      <c r="C70" s="233"/>
      <c r="D70" s="106">
        <f>D69</f>
        <v>0</v>
      </c>
      <c r="E70" s="106">
        <f t="shared" ref="E70:AJ70" si="63">+D70+E69</f>
        <v>0</v>
      </c>
      <c r="F70" s="106">
        <f t="shared" si="63"/>
        <v>0</v>
      </c>
      <c r="G70" s="106">
        <f t="shared" si="63"/>
        <v>0</v>
      </c>
      <c r="H70" s="106">
        <f t="shared" si="63"/>
        <v>0</v>
      </c>
      <c r="I70" s="106">
        <f t="shared" si="63"/>
        <v>0</v>
      </c>
      <c r="J70" s="106">
        <f t="shared" si="63"/>
        <v>0</v>
      </c>
      <c r="K70" s="106">
        <f t="shared" si="63"/>
        <v>0</v>
      </c>
      <c r="L70" s="106">
        <f t="shared" si="63"/>
        <v>0</v>
      </c>
      <c r="M70" s="106">
        <f t="shared" si="63"/>
        <v>0</v>
      </c>
      <c r="N70" s="106">
        <f t="shared" si="63"/>
        <v>0</v>
      </c>
      <c r="O70" s="106">
        <f t="shared" si="63"/>
        <v>0</v>
      </c>
      <c r="P70" s="106">
        <f t="shared" si="63"/>
        <v>0</v>
      </c>
      <c r="Q70" s="106">
        <f t="shared" si="63"/>
        <v>0</v>
      </c>
      <c r="R70" s="106">
        <f t="shared" si="63"/>
        <v>0</v>
      </c>
      <c r="S70" s="106">
        <f t="shared" si="63"/>
        <v>0</v>
      </c>
      <c r="T70" s="106">
        <f t="shared" si="63"/>
        <v>0</v>
      </c>
      <c r="U70" s="106">
        <f t="shared" si="63"/>
        <v>0</v>
      </c>
      <c r="V70" s="106">
        <f t="shared" si="63"/>
        <v>0</v>
      </c>
      <c r="W70" s="106">
        <f t="shared" si="63"/>
        <v>0</v>
      </c>
      <c r="X70" s="106">
        <f t="shared" si="63"/>
        <v>0.1</v>
      </c>
      <c r="Y70" s="106">
        <f t="shared" si="63"/>
        <v>0.1</v>
      </c>
      <c r="Z70" s="106">
        <f t="shared" si="63"/>
        <v>0.1</v>
      </c>
      <c r="AA70" s="106">
        <f t="shared" si="63"/>
        <v>0.33</v>
      </c>
      <c r="AB70" s="106">
        <f t="shared" si="63"/>
        <v>0.38</v>
      </c>
      <c r="AC70" s="106">
        <f t="shared" si="63"/>
        <v>0.43</v>
      </c>
      <c r="AD70" s="106">
        <f t="shared" si="63"/>
        <v>0.48</v>
      </c>
      <c r="AE70" s="106">
        <f t="shared" si="63"/>
        <v>0.53</v>
      </c>
      <c r="AF70" s="106">
        <f t="shared" si="63"/>
        <v>0.58000000000000007</v>
      </c>
      <c r="AG70" s="106">
        <f t="shared" si="63"/>
        <v>0.62000000000000011</v>
      </c>
      <c r="AH70" s="106">
        <f t="shared" si="63"/>
        <v>0.65000000000000013</v>
      </c>
      <c r="AI70" s="106">
        <f t="shared" si="63"/>
        <v>0.68000000000000016</v>
      </c>
      <c r="AJ70" s="106">
        <f t="shared" si="63"/>
        <v>0.71000000000000019</v>
      </c>
      <c r="AK70" s="106">
        <f t="shared" ref="AK70:BB70" si="64">+AJ70+AK69</f>
        <v>0.7300000000000002</v>
      </c>
      <c r="AL70" s="106">
        <f t="shared" si="64"/>
        <v>0.75000000000000022</v>
      </c>
      <c r="AM70" s="106">
        <f t="shared" si="64"/>
        <v>0.77000000000000024</v>
      </c>
      <c r="AN70" s="106">
        <f t="shared" si="64"/>
        <v>0.79000000000000026</v>
      </c>
      <c r="AO70" s="73">
        <f t="shared" si="64"/>
        <v>0.85000000000000031</v>
      </c>
      <c r="AP70" s="106">
        <f t="shared" si="64"/>
        <v>0.92000000000000037</v>
      </c>
      <c r="AQ70" s="106">
        <f t="shared" si="64"/>
        <v>0.98000000000000043</v>
      </c>
      <c r="AR70" s="106">
        <f t="shared" si="64"/>
        <v>0.99000000000000044</v>
      </c>
      <c r="AS70" s="106">
        <f t="shared" si="64"/>
        <v>1.0000000000000004</v>
      </c>
      <c r="AT70" s="106">
        <f t="shared" si="64"/>
        <v>1.0000000000000004</v>
      </c>
      <c r="AU70" s="106">
        <f t="shared" si="64"/>
        <v>1.0000000000000004</v>
      </c>
      <c r="AV70" s="106">
        <f t="shared" si="64"/>
        <v>1.0000000000000004</v>
      </c>
      <c r="AW70" s="106">
        <f t="shared" si="64"/>
        <v>1.0000000000000004</v>
      </c>
      <c r="AX70" s="106">
        <f t="shared" si="64"/>
        <v>1.0000000000000004</v>
      </c>
      <c r="AY70" s="106">
        <f t="shared" si="64"/>
        <v>1.0000000000000004</v>
      </c>
      <c r="AZ70" s="106">
        <f t="shared" si="64"/>
        <v>1.0000000000000004</v>
      </c>
      <c r="BA70" s="106">
        <f t="shared" si="64"/>
        <v>1.0000000000000004</v>
      </c>
      <c r="BB70" s="106">
        <f t="shared" si="64"/>
        <v>1.0000000000000004</v>
      </c>
      <c r="BC70" s="95"/>
      <c r="BD70" s="92"/>
    </row>
    <row r="71" spans="1:89" s="96" customFormat="1" x14ac:dyDescent="0.2">
      <c r="A71" s="235"/>
      <c r="B71" s="105" t="s">
        <v>60</v>
      </c>
      <c r="C71" s="233"/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f t="shared" ref="V71:BB71" si="65">V72-U72</f>
        <v>0.1</v>
      </c>
      <c r="W71" s="106">
        <f t="shared" si="65"/>
        <v>1.2999999999999998E-2</v>
      </c>
      <c r="X71" s="106">
        <f t="shared" si="65"/>
        <v>1.7000000000000001E-2</v>
      </c>
      <c r="Y71" s="106">
        <f t="shared" si="65"/>
        <v>1.5999999999999986E-2</v>
      </c>
      <c r="Z71" s="106">
        <f t="shared" si="65"/>
        <v>2.6999999999999996E-2</v>
      </c>
      <c r="AA71" s="106">
        <f t="shared" si="65"/>
        <v>4.9000000000000016E-2</v>
      </c>
      <c r="AB71" s="106">
        <f t="shared" si="65"/>
        <v>5.9000000000000025E-2</v>
      </c>
      <c r="AC71" s="106">
        <f t="shared" si="65"/>
        <v>5.7999999999999996E-2</v>
      </c>
      <c r="AD71" s="106">
        <f t="shared" si="65"/>
        <v>4.9999999999999989E-2</v>
      </c>
      <c r="AE71" s="106">
        <f t="shared" si="65"/>
        <v>5.2999999999999992E-2</v>
      </c>
      <c r="AF71" s="106">
        <f t="shared" si="65"/>
        <v>5.3999999999999992E-2</v>
      </c>
      <c r="AG71" s="106">
        <f t="shared" si="65"/>
        <v>5.3000000000000047E-2</v>
      </c>
      <c r="AH71" s="106">
        <f t="shared" si="65"/>
        <v>4.0999999999999925E-2</v>
      </c>
      <c r="AI71" s="106">
        <f t="shared" si="65"/>
        <v>3.0000000000000027E-2</v>
      </c>
      <c r="AJ71" s="106">
        <f t="shared" si="65"/>
        <v>3.2000000000000028E-2</v>
      </c>
      <c r="AK71" s="106">
        <f t="shared" si="65"/>
        <v>1.8000000000000016E-2</v>
      </c>
      <c r="AL71" s="106">
        <f t="shared" si="65"/>
        <v>1.7000000000000015E-2</v>
      </c>
      <c r="AM71" s="106">
        <f t="shared" si="65"/>
        <v>1.3999999999999901E-2</v>
      </c>
      <c r="AN71" s="106">
        <f t="shared" si="65"/>
        <v>1.2000000000000011E-2</v>
      </c>
      <c r="AO71" s="73">
        <f t="shared" si="65"/>
        <v>9.6000000000000085E-2</v>
      </c>
      <c r="AP71" s="106">
        <f t="shared" si="65"/>
        <v>9.4999999999999973E-2</v>
      </c>
      <c r="AQ71" s="106">
        <f t="shared" si="65"/>
        <v>9.1999999999999971E-2</v>
      </c>
      <c r="AR71" s="106">
        <f t="shared" si="65"/>
        <v>4.0000000000000036E-3</v>
      </c>
      <c r="AS71" s="106">
        <f t="shared" si="65"/>
        <v>0</v>
      </c>
      <c r="AT71" s="106">
        <f t="shared" si="65"/>
        <v>0</v>
      </c>
      <c r="AU71" s="106">
        <f t="shared" si="65"/>
        <v>0</v>
      </c>
      <c r="AV71" s="106">
        <f t="shared" si="65"/>
        <v>0</v>
      </c>
      <c r="AW71" s="106">
        <f t="shared" si="65"/>
        <v>0</v>
      </c>
      <c r="AX71" s="106">
        <f t="shared" si="65"/>
        <v>0</v>
      </c>
      <c r="AY71" s="106">
        <f t="shared" si="65"/>
        <v>0</v>
      </c>
      <c r="AZ71" s="106">
        <f t="shared" si="65"/>
        <v>0</v>
      </c>
      <c r="BA71" s="106">
        <f t="shared" si="65"/>
        <v>0</v>
      </c>
      <c r="BB71" s="106">
        <f t="shared" si="65"/>
        <v>0</v>
      </c>
      <c r="BC71" s="95">
        <f>SUM(D71:BB71)</f>
        <v>1</v>
      </c>
      <c r="BD71" s="92"/>
    </row>
    <row r="72" spans="1:89" s="96" customFormat="1" x14ac:dyDescent="0.2">
      <c r="A72" s="235"/>
      <c r="B72" s="105" t="s">
        <v>61</v>
      </c>
      <c r="C72" s="233"/>
      <c r="D72" s="106">
        <f>D71</f>
        <v>0</v>
      </c>
      <c r="E72" s="106">
        <f t="shared" ref="E72:U72" si="66">+D72+E71</f>
        <v>0</v>
      </c>
      <c r="F72" s="106">
        <f t="shared" si="66"/>
        <v>0</v>
      </c>
      <c r="G72" s="106">
        <f t="shared" si="66"/>
        <v>0</v>
      </c>
      <c r="H72" s="106">
        <f t="shared" si="66"/>
        <v>0</v>
      </c>
      <c r="I72" s="106">
        <f t="shared" si="66"/>
        <v>0</v>
      </c>
      <c r="J72" s="106">
        <f t="shared" si="66"/>
        <v>0</v>
      </c>
      <c r="K72" s="106">
        <f t="shared" si="66"/>
        <v>0</v>
      </c>
      <c r="L72" s="106">
        <f t="shared" si="66"/>
        <v>0</v>
      </c>
      <c r="M72" s="106">
        <f t="shared" si="66"/>
        <v>0</v>
      </c>
      <c r="N72" s="106">
        <f t="shared" si="66"/>
        <v>0</v>
      </c>
      <c r="O72" s="106">
        <f t="shared" si="66"/>
        <v>0</v>
      </c>
      <c r="P72" s="106">
        <f t="shared" si="66"/>
        <v>0</v>
      </c>
      <c r="Q72" s="106">
        <f t="shared" si="66"/>
        <v>0</v>
      </c>
      <c r="R72" s="106">
        <f t="shared" si="66"/>
        <v>0</v>
      </c>
      <c r="S72" s="106">
        <f t="shared" si="66"/>
        <v>0</v>
      </c>
      <c r="T72" s="106">
        <f t="shared" si="66"/>
        <v>0</v>
      </c>
      <c r="U72" s="106">
        <f t="shared" si="66"/>
        <v>0</v>
      </c>
      <c r="V72" s="106">
        <v>0.1</v>
      </c>
      <c r="W72" s="106">
        <v>0.113</v>
      </c>
      <c r="X72" s="106">
        <v>0.13</v>
      </c>
      <c r="Y72" s="106">
        <v>0.14599999999999999</v>
      </c>
      <c r="Z72" s="106">
        <v>0.17299999999999999</v>
      </c>
      <c r="AA72" s="106">
        <v>0.222</v>
      </c>
      <c r="AB72" s="106">
        <v>0.28100000000000003</v>
      </c>
      <c r="AC72" s="106">
        <v>0.33900000000000002</v>
      </c>
      <c r="AD72" s="106">
        <v>0.38900000000000001</v>
      </c>
      <c r="AE72" s="106">
        <v>0.442</v>
      </c>
      <c r="AF72" s="106">
        <v>0.496</v>
      </c>
      <c r="AG72" s="106">
        <v>0.54900000000000004</v>
      </c>
      <c r="AH72" s="106">
        <v>0.59</v>
      </c>
      <c r="AI72" s="106">
        <v>0.62</v>
      </c>
      <c r="AJ72" s="106">
        <v>0.65200000000000002</v>
      </c>
      <c r="AK72" s="106">
        <v>0.67</v>
      </c>
      <c r="AL72" s="106">
        <v>0.68700000000000006</v>
      </c>
      <c r="AM72" s="106">
        <v>0.70099999999999996</v>
      </c>
      <c r="AN72" s="106">
        <v>0.71299999999999997</v>
      </c>
      <c r="AO72" s="73">
        <v>0.80900000000000005</v>
      </c>
      <c r="AP72" s="106">
        <v>0.90400000000000003</v>
      </c>
      <c r="AQ72" s="106">
        <v>0.996</v>
      </c>
      <c r="AR72" s="106">
        <v>1</v>
      </c>
      <c r="AS72" s="106">
        <v>1</v>
      </c>
      <c r="AT72" s="106">
        <v>1</v>
      </c>
      <c r="AU72" s="106">
        <v>1</v>
      </c>
      <c r="AV72" s="106">
        <v>1</v>
      </c>
      <c r="AW72" s="106">
        <v>1</v>
      </c>
      <c r="AX72" s="106">
        <v>1</v>
      </c>
      <c r="AY72" s="106">
        <v>1</v>
      </c>
      <c r="AZ72" s="106">
        <v>1</v>
      </c>
      <c r="BA72" s="106">
        <v>1</v>
      </c>
      <c r="BB72" s="106">
        <v>1</v>
      </c>
      <c r="BC72" s="95"/>
      <c r="BD72" s="92"/>
    </row>
    <row r="73" spans="1:89" s="99" customFormat="1" x14ac:dyDescent="0.2">
      <c r="A73" s="235"/>
      <c r="B73" s="109"/>
      <c r="C73" s="233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74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98"/>
      <c r="BD73" s="97"/>
    </row>
    <row r="74" spans="1:89" s="82" customFormat="1" x14ac:dyDescent="0.2">
      <c r="A74" s="235"/>
      <c r="B74" s="112" t="s">
        <v>62</v>
      </c>
      <c r="C74" s="113">
        <f>250.25/3</f>
        <v>83.416666666666671</v>
      </c>
      <c r="D74" s="114">
        <f t="shared" ref="D74:AI74" si="67">+D70*$C74</f>
        <v>0</v>
      </c>
      <c r="E74" s="114">
        <f t="shared" si="67"/>
        <v>0</v>
      </c>
      <c r="F74" s="114">
        <f t="shared" si="67"/>
        <v>0</v>
      </c>
      <c r="G74" s="114">
        <f t="shared" si="67"/>
        <v>0</v>
      </c>
      <c r="H74" s="114">
        <f t="shared" si="67"/>
        <v>0</v>
      </c>
      <c r="I74" s="114">
        <f t="shared" si="67"/>
        <v>0</v>
      </c>
      <c r="J74" s="114">
        <f t="shared" si="67"/>
        <v>0</v>
      </c>
      <c r="K74" s="114">
        <f t="shared" si="67"/>
        <v>0</v>
      </c>
      <c r="L74" s="114">
        <f t="shared" si="67"/>
        <v>0</v>
      </c>
      <c r="M74" s="114">
        <f t="shared" si="67"/>
        <v>0</v>
      </c>
      <c r="N74" s="114">
        <f t="shared" si="67"/>
        <v>0</v>
      </c>
      <c r="O74" s="114">
        <f t="shared" si="67"/>
        <v>0</v>
      </c>
      <c r="P74" s="114">
        <f t="shared" si="67"/>
        <v>0</v>
      </c>
      <c r="Q74" s="114">
        <f t="shared" si="67"/>
        <v>0</v>
      </c>
      <c r="R74" s="114">
        <f t="shared" si="67"/>
        <v>0</v>
      </c>
      <c r="S74" s="114">
        <f t="shared" si="67"/>
        <v>0</v>
      </c>
      <c r="T74" s="114">
        <f t="shared" si="67"/>
        <v>0</v>
      </c>
      <c r="U74" s="114">
        <f t="shared" si="67"/>
        <v>0</v>
      </c>
      <c r="V74" s="114">
        <f t="shared" si="67"/>
        <v>0</v>
      </c>
      <c r="W74" s="114">
        <f t="shared" si="67"/>
        <v>0</v>
      </c>
      <c r="X74" s="114">
        <f t="shared" si="67"/>
        <v>8.3416666666666668</v>
      </c>
      <c r="Y74" s="114">
        <f t="shared" si="67"/>
        <v>8.3416666666666668</v>
      </c>
      <c r="Z74" s="114">
        <f t="shared" si="67"/>
        <v>8.3416666666666668</v>
      </c>
      <c r="AA74" s="114">
        <f t="shared" si="67"/>
        <v>27.527500000000003</v>
      </c>
      <c r="AB74" s="114">
        <f t="shared" si="67"/>
        <v>31.698333333333334</v>
      </c>
      <c r="AC74" s="114">
        <f t="shared" si="67"/>
        <v>35.869166666666665</v>
      </c>
      <c r="AD74" s="114">
        <f t="shared" si="67"/>
        <v>40.04</v>
      </c>
      <c r="AE74" s="114">
        <f t="shared" si="67"/>
        <v>44.210833333333341</v>
      </c>
      <c r="AF74" s="114">
        <f t="shared" si="67"/>
        <v>48.381666666666675</v>
      </c>
      <c r="AG74" s="114">
        <f t="shared" si="67"/>
        <v>51.718333333333348</v>
      </c>
      <c r="AH74" s="114">
        <f t="shared" si="67"/>
        <v>54.220833333333346</v>
      </c>
      <c r="AI74" s="114">
        <f t="shared" si="67"/>
        <v>56.72333333333335</v>
      </c>
      <c r="AJ74" s="114">
        <f t="shared" ref="AJ74:BB74" si="68">+AJ70*$C74</f>
        <v>59.225833333333355</v>
      </c>
      <c r="AK74" s="114">
        <f t="shared" si="68"/>
        <v>60.894166666666685</v>
      </c>
      <c r="AL74" s="114">
        <f t="shared" si="68"/>
        <v>62.562500000000021</v>
      </c>
      <c r="AM74" s="114">
        <f t="shared" si="68"/>
        <v>64.230833333333351</v>
      </c>
      <c r="AN74" s="114">
        <f t="shared" si="68"/>
        <v>65.899166666666687</v>
      </c>
      <c r="AO74" s="81">
        <f t="shared" si="68"/>
        <v>70.904166666666697</v>
      </c>
      <c r="AP74" s="114">
        <f t="shared" si="68"/>
        <v>76.743333333333368</v>
      </c>
      <c r="AQ74" s="114">
        <f t="shared" si="68"/>
        <v>81.748333333333377</v>
      </c>
      <c r="AR74" s="114">
        <f t="shared" si="68"/>
        <v>82.582500000000039</v>
      </c>
      <c r="AS74" s="114">
        <f t="shared" si="68"/>
        <v>83.416666666666714</v>
      </c>
      <c r="AT74" s="114">
        <f t="shared" si="68"/>
        <v>83.416666666666714</v>
      </c>
      <c r="AU74" s="114">
        <f t="shared" si="68"/>
        <v>83.416666666666714</v>
      </c>
      <c r="AV74" s="114">
        <f t="shared" si="68"/>
        <v>83.416666666666714</v>
      </c>
      <c r="AW74" s="114">
        <f t="shared" si="68"/>
        <v>83.416666666666714</v>
      </c>
      <c r="AX74" s="114">
        <f t="shared" si="68"/>
        <v>83.416666666666714</v>
      </c>
      <c r="AY74" s="114">
        <f t="shared" si="68"/>
        <v>83.416666666666714</v>
      </c>
      <c r="AZ74" s="114">
        <f t="shared" si="68"/>
        <v>83.416666666666714</v>
      </c>
      <c r="BA74" s="114">
        <f t="shared" si="68"/>
        <v>83.416666666666714</v>
      </c>
      <c r="BB74" s="114">
        <f t="shared" si="68"/>
        <v>83.416666666666714</v>
      </c>
      <c r="BC74" s="86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</row>
    <row r="75" spans="1:89" s="122" customFormat="1" ht="13.5" thickBot="1" x14ac:dyDescent="0.25">
      <c r="A75" s="236"/>
      <c r="B75" s="128" t="s">
        <v>63</v>
      </c>
      <c r="C75" s="129" t="str">
        <f>+'Detail by Turbine'!B12</f>
        <v>Available</v>
      </c>
      <c r="D75" s="130">
        <f t="shared" ref="D75:AI75" si="69">+D72*$C74</f>
        <v>0</v>
      </c>
      <c r="E75" s="130">
        <f t="shared" si="69"/>
        <v>0</v>
      </c>
      <c r="F75" s="130">
        <f t="shared" si="69"/>
        <v>0</v>
      </c>
      <c r="G75" s="130">
        <f t="shared" si="69"/>
        <v>0</v>
      </c>
      <c r="H75" s="130">
        <f t="shared" si="69"/>
        <v>0</v>
      </c>
      <c r="I75" s="130">
        <f t="shared" si="69"/>
        <v>0</v>
      </c>
      <c r="J75" s="130">
        <f t="shared" si="69"/>
        <v>0</v>
      </c>
      <c r="K75" s="130">
        <f t="shared" si="69"/>
        <v>0</v>
      </c>
      <c r="L75" s="130">
        <f t="shared" si="69"/>
        <v>0</v>
      </c>
      <c r="M75" s="130">
        <f t="shared" si="69"/>
        <v>0</v>
      </c>
      <c r="N75" s="130">
        <f t="shared" si="69"/>
        <v>0</v>
      </c>
      <c r="O75" s="130">
        <f t="shared" si="69"/>
        <v>0</v>
      </c>
      <c r="P75" s="130">
        <f t="shared" si="69"/>
        <v>0</v>
      </c>
      <c r="Q75" s="130">
        <f t="shared" si="69"/>
        <v>0</v>
      </c>
      <c r="R75" s="130">
        <f t="shared" si="69"/>
        <v>0</v>
      </c>
      <c r="S75" s="130">
        <f t="shared" si="69"/>
        <v>0</v>
      </c>
      <c r="T75" s="130">
        <f t="shared" si="69"/>
        <v>0</v>
      </c>
      <c r="U75" s="130">
        <f t="shared" si="69"/>
        <v>0</v>
      </c>
      <c r="V75" s="130">
        <f t="shared" si="69"/>
        <v>8.3416666666666668</v>
      </c>
      <c r="W75" s="130">
        <f t="shared" si="69"/>
        <v>9.4260833333333345</v>
      </c>
      <c r="X75" s="130">
        <f t="shared" si="69"/>
        <v>10.844166666666668</v>
      </c>
      <c r="Y75" s="130">
        <f t="shared" si="69"/>
        <v>12.178833333333333</v>
      </c>
      <c r="Z75" s="130">
        <f t="shared" si="69"/>
        <v>14.431083333333333</v>
      </c>
      <c r="AA75" s="130">
        <f t="shared" si="69"/>
        <v>18.518500000000003</v>
      </c>
      <c r="AB75" s="130">
        <f t="shared" si="69"/>
        <v>23.440083333333337</v>
      </c>
      <c r="AC75" s="130">
        <f t="shared" si="69"/>
        <v>28.278250000000003</v>
      </c>
      <c r="AD75" s="130">
        <f t="shared" si="69"/>
        <v>32.449083333333334</v>
      </c>
      <c r="AE75" s="130">
        <f t="shared" si="69"/>
        <v>36.87016666666667</v>
      </c>
      <c r="AF75" s="130">
        <f t="shared" si="69"/>
        <v>41.37466666666667</v>
      </c>
      <c r="AG75" s="130">
        <f t="shared" si="69"/>
        <v>45.795750000000005</v>
      </c>
      <c r="AH75" s="130">
        <f t="shared" si="69"/>
        <v>49.215833333333336</v>
      </c>
      <c r="AI75" s="130">
        <f t="shared" si="69"/>
        <v>51.718333333333334</v>
      </c>
      <c r="AJ75" s="130">
        <f t="shared" ref="AJ75:BB75" si="70">+AJ72*$C74</f>
        <v>54.387666666666675</v>
      </c>
      <c r="AK75" s="130">
        <f t="shared" si="70"/>
        <v>55.889166666666675</v>
      </c>
      <c r="AL75" s="130">
        <f t="shared" si="70"/>
        <v>57.30725000000001</v>
      </c>
      <c r="AM75" s="130">
        <f t="shared" si="70"/>
        <v>58.47508333333333</v>
      </c>
      <c r="AN75" s="130">
        <f t="shared" si="70"/>
        <v>59.476083333333335</v>
      </c>
      <c r="AO75" s="125">
        <f t="shared" si="70"/>
        <v>67.484083333333345</v>
      </c>
      <c r="AP75" s="130">
        <f t="shared" si="70"/>
        <v>75.408666666666676</v>
      </c>
      <c r="AQ75" s="130">
        <f t="shared" si="70"/>
        <v>83.082999999999998</v>
      </c>
      <c r="AR75" s="130">
        <f t="shared" si="70"/>
        <v>83.416666666666671</v>
      </c>
      <c r="AS75" s="130">
        <f t="shared" si="70"/>
        <v>83.416666666666671</v>
      </c>
      <c r="AT75" s="130">
        <f t="shared" si="70"/>
        <v>83.416666666666671</v>
      </c>
      <c r="AU75" s="130">
        <f t="shared" si="70"/>
        <v>83.416666666666671</v>
      </c>
      <c r="AV75" s="130">
        <f t="shared" si="70"/>
        <v>83.416666666666671</v>
      </c>
      <c r="AW75" s="130">
        <f t="shared" si="70"/>
        <v>83.416666666666671</v>
      </c>
      <c r="AX75" s="130">
        <f t="shared" si="70"/>
        <v>83.416666666666671</v>
      </c>
      <c r="AY75" s="130">
        <f t="shared" si="70"/>
        <v>83.416666666666671</v>
      </c>
      <c r="AZ75" s="130">
        <f t="shared" si="70"/>
        <v>83.416666666666671</v>
      </c>
      <c r="BA75" s="130">
        <f t="shared" si="70"/>
        <v>83.416666666666671</v>
      </c>
      <c r="BB75" s="130">
        <f t="shared" si="70"/>
        <v>83.416666666666671</v>
      </c>
      <c r="BC75" s="126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</row>
    <row r="76" spans="1:89" s="104" customFormat="1" ht="13.5" thickTop="1" x14ac:dyDescent="0.2">
      <c r="A76" s="234">
        <f>+A68+1</f>
        <v>10</v>
      </c>
      <c r="B76" s="100" t="str">
        <f>+'Detail by Turbine'!G13</f>
        <v>11N1</v>
      </c>
      <c r="C76" s="232" t="str">
        <f>+'Detail by Turbine'!T13</f>
        <v>Unassigned</v>
      </c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76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2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</row>
    <row r="77" spans="1:89" s="108" customFormat="1" x14ac:dyDescent="0.2">
      <c r="A77" s="235"/>
      <c r="B77" s="105" t="s">
        <v>58</v>
      </c>
      <c r="C77" s="233"/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0</v>
      </c>
      <c r="L77" s="106">
        <v>0</v>
      </c>
      <c r="M77" s="106">
        <v>0</v>
      </c>
      <c r="N77" s="106">
        <v>0</v>
      </c>
      <c r="O77" s="106">
        <v>0</v>
      </c>
      <c r="P77" s="106">
        <v>0</v>
      </c>
      <c r="Q77" s="106">
        <v>0</v>
      </c>
      <c r="R77" s="106">
        <v>0</v>
      </c>
      <c r="S77" s="106">
        <v>0</v>
      </c>
      <c r="T77" s="106">
        <v>0</v>
      </c>
      <c r="U77" s="106">
        <v>0</v>
      </c>
      <c r="V77" s="106">
        <v>0</v>
      </c>
      <c r="W77" s="106">
        <v>1</v>
      </c>
      <c r="X77" s="106">
        <v>0</v>
      </c>
      <c r="Y77" s="106">
        <v>0</v>
      </c>
      <c r="Z77" s="106">
        <v>0</v>
      </c>
      <c r="AA77" s="106">
        <v>0</v>
      </c>
      <c r="AB77" s="106">
        <v>0</v>
      </c>
      <c r="AC77" s="106">
        <v>0</v>
      </c>
      <c r="AD77" s="106">
        <v>0</v>
      </c>
      <c r="AE77" s="106">
        <v>0</v>
      </c>
      <c r="AF77" s="106">
        <v>0</v>
      </c>
      <c r="AG77" s="106">
        <v>0</v>
      </c>
      <c r="AH77" s="106">
        <v>0</v>
      </c>
      <c r="AI77" s="106">
        <v>0</v>
      </c>
      <c r="AJ77" s="106">
        <v>0</v>
      </c>
      <c r="AK77" s="106">
        <v>0</v>
      </c>
      <c r="AL77" s="106">
        <v>0</v>
      </c>
      <c r="AM77" s="106">
        <v>0</v>
      </c>
      <c r="AN77" s="106">
        <v>0</v>
      </c>
      <c r="AO77" s="73">
        <v>0</v>
      </c>
      <c r="AP77" s="106">
        <v>0</v>
      </c>
      <c r="AQ77" s="106">
        <v>0</v>
      </c>
      <c r="AR77" s="106">
        <v>0</v>
      </c>
      <c r="AS77" s="106">
        <v>0</v>
      </c>
      <c r="AT77" s="106">
        <v>0</v>
      </c>
      <c r="AU77" s="106">
        <v>0</v>
      </c>
      <c r="AV77" s="106">
        <v>0</v>
      </c>
      <c r="AW77" s="106">
        <v>0</v>
      </c>
      <c r="AX77" s="106">
        <v>0</v>
      </c>
      <c r="AY77" s="106">
        <v>0</v>
      </c>
      <c r="AZ77" s="106">
        <v>0</v>
      </c>
      <c r="BA77" s="106">
        <v>0</v>
      </c>
      <c r="BB77" s="106">
        <v>0</v>
      </c>
      <c r="BC77" s="107">
        <f>SUM(D77:BB77)</f>
        <v>1</v>
      </c>
      <c r="BD77" s="105"/>
    </row>
    <row r="78" spans="1:89" s="108" customFormat="1" x14ac:dyDescent="0.2">
      <c r="A78" s="235"/>
      <c r="B78" s="105" t="s">
        <v>59</v>
      </c>
      <c r="C78" s="233"/>
      <c r="D78" s="106">
        <f>D77</f>
        <v>0</v>
      </c>
      <c r="E78" s="106">
        <f t="shared" ref="E78:AI78" si="71">+D78+E77</f>
        <v>0</v>
      </c>
      <c r="F78" s="106">
        <f t="shared" si="71"/>
        <v>0</v>
      </c>
      <c r="G78" s="106">
        <f t="shared" si="71"/>
        <v>0</v>
      </c>
      <c r="H78" s="106">
        <f t="shared" si="71"/>
        <v>0</v>
      </c>
      <c r="I78" s="106">
        <f t="shared" si="71"/>
        <v>0</v>
      </c>
      <c r="J78" s="106">
        <f t="shared" si="71"/>
        <v>0</v>
      </c>
      <c r="K78" s="106">
        <f t="shared" si="71"/>
        <v>0</v>
      </c>
      <c r="L78" s="106">
        <f t="shared" si="71"/>
        <v>0</v>
      </c>
      <c r="M78" s="106">
        <f t="shared" si="71"/>
        <v>0</v>
      </c>
      <c r="N78" s="106">
        <f t="shared" si="71"/>
        <v>0</v>
      </c>
      <c r="O78" s="106">
        <f t="shared" si="71"/>
        <v>0</v>
      </c>
      <c r="P78" s="106">
        <f t="shared" si="71"/>
        <v>0</v>
      </c>
      <c r="Q78" s="106">
        <f t="shared" si="71"/>
        <v>0</v>
      </c>
      <c r="R78" s="106">
        <f t="shared" si="71"/>
        <v>0</v>
      </c>
      <c r="S78" s="106">
        <f t="shared" si="71"/>
        <v>0</v>
      </c>
      <c r="T78" s="106">
        <f t="shared" si="71"/>
        <v>0</v>
      </c>
      <c r="U78" s="106">
        <f t="shared" si="71"/>
        <v>0</v>
      </c>
      <c r="V78" s="106">
        <f t="shared" si="71"/>
        <v>0</v>
      </c>
      <c r="W78" s="106">
        <f t="shared" si="71"/>
        <v>1</v>
      </c>
      <c r="X78" s="106">
        <f t="shared" si="71"/>
        <v>1</v>
      </c>
      <c r="Y78" s="106">
        <f t="shared" si="71"/>
        <v>1</v>
      </c>
      <c r="Z78" s="106">
        <f t="shared" si="71"/>
        <v>1</v>
      </c>
      <c r="AA78" s="106">
        <f t="shared" si="71"/>
        <v>1</v>
      </c>
      <c r="AB78" s="106">
        <f t="shared" si="71"/>
        <v>1</v>
      </c>
      <c r="AC78" s="106">
        <f t="shared" si="71"/>
        <v>1</v>
      </c>
      <c r="AD78" s="106">
        <f t="shared" si="71"/>
        <v>1</v>
      </c>
      <c r="AE78" s="106">
        <f t="shared" si="71"/>
        <v>1</v>
      </c>
      <c r="AF78" s="106">
        <f t="shared" si="71"/>
        <v>1</v>
      </c>
      <c r="AG78" s="106">
        <f t="shared" si="71"/>
        <v>1</v>
      </c>
      <c r="AH78" s="106">
        <f t="shared" si="71"/>
        <v>1</v>
      </c>
      <c r="AI78" s="106">
        <f t="shared" si="71"/>
        <v>1</v>
      </c>
      <c r="AJ78" s="106">
        <f t="shared" ref="AJ78:BB78" si="72">+AI78+AJ77</f>
        <v>1</v>
      </c>
      <c r="AK78" s="106">
        <f t="shared" si="72"/>
        <v>1</v>
      </c>
      <c r="AL78" s="106">
        <f t="shared" si="72"/>
        <v>1</v>
      </c>
      <c r="AM78" s="106">
        <f t="shared" si="72"/>
        <v>1</v>
      </c>
      <c r="AN78" s="106">
        <f t="shared" si="72"/>
        <v>1</v>
      </c>
      <c r="AO78" s="73">
        <f t="shared" si="72"/>
        <v>1</v>
      </c>
      <c r="AP78" s="106">
        <f t="shared" si="72"/>
        <v>1</v>
      </c>
      <c r="AQ78" s="106">
        <f t="shared" si="72"/>
        <v>1</v>
      </c>
      <c r="AR78" s="106">
        <f t="shared" si="72"/>
        <v>1</v>
      </c>
      <c r="AS78" s="106">
        <f t="shared" si="72"/>
        <v>1</v>
      </c>
      <c r="AT78" s="106">
        <f t="shared" si="72"/>
        <v>1</v>
      </c>
      <c r="AU78" s="106">
        <f t="shared" si="72"/>
        <v>1</v>
      </c>
      <c r="AV78" s="106">
        <f t="shared" si="72"/>
        <v>1</v>
      </c>
      <c r="AW78" s="106">
        <f t="shared" si="72"/>
        <v>1</v>
      </c>
      <c r="AX78" s="106">
        <f t="shared" si="72"/>
        <v>1</v>
      </c>
      <c r="AY78" s="106">
        <f t="shared" si="72"/>
        <v>1</v>
      </c>
      <c r="AZ78" s="106">
        <f t="shared" si="72"/>
        <v>1</v>
      </c>
      <c r="BA78" s="106">
        <f t="shared" si="72"/>
        <v>1</v>
      </c>
      <c r="BB78" s="106">
        <f t="shared" si="72"/>
        <v>1</v>
      </c>
      <c r="BC78" s="107"/>
      <c r="BD78" s="105"/>
    </row>
    <row r="79" spans="1:89" s="108" customFormat="1" x14ac:dyDescent="0.2">
      <c r="A79" s="235"/>
      <c r="B79" s="105" t="s">
        <v>60</v>
      </c>
      <c r="C79" s="233"/>
      <c r="D79" s="106">
        <v>0</v>
      </c>
      <c r="E79" s="106">
        <v>0</v>
      </c>
      <c r="F79" s="106">
        <v>0</v>
      </c>
      <c r="G79" s="106">
        <v>0</v>
      </c>
      <c r="H79" s="106">
        <v>0</v>
      </c>
      <c r="I79" s="106">
        <v>0</v>
      </c>
      <c r="J79" s="106">
        <v>0</v>
      </c>
      <c r="K79" s="106">
        <v>0</v>
      </c>
      <c r="L79" s="106">
        <v>0</v>
      </c>
      <c r="M79" s="106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>
        <v>0</v>
      </c>
      <c r="U79" s="106">
        <v>0</v>
      </c>
      <c r="V79" s="106">
        <v>0</v>
      </c>
      <c r="W79" s="106">
        <v>1</v>
      </c>
      <c r="X79" s="106">
        <v>0</v>
      </c>
      <c r="Y79" s="106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6">
        <v>0</v>
      </c>
      <c r="AL79" s="106">
        <v>0</v>
      </c>
      <c r="AM79" s="106">
        <v>0</v>
      </c>
      <c r="AN79" s="106">
        <v>0</v>
      </c>
      <c r="AO79" s="73">
        <v>0</v>
      </c>
      <c r="AP79" s="106">
        <v>0</v>
      </c>
      <c r="AQ79" s="106">
        <v>0</v>
      </c>
      <c r="AR79" s="106">
        <v>0</v>
      </c>
      <c r="AS79" s="106">
        <v>0</v>
      </c>
      <c r="AT79" s="106">
        <v>0</v>
      </c>
      <c r="AU79" s="106">
        <v>0</v>
      </c>
      <c r="AV79" s="106">
        <v>0</v>
      </c>
      <c r="AW79" s="106">
        <v>0</v>
      </c>
      <c r="AX79" s="106">
        <v>0</v>
      </c>
      <c r="AY79" s="106">
        <v>0</v>
      </c>
      <c r="AZ79" s="106">
        <v>0</v>
      </c>
      <c r="BA79" s="106">
        <v>0</v>
      </c>
      <c r="BB79" s="106">
        <v>0</v>
      </c>
      <c r="BC79" s="107">
        <f>SUM(D79:BB79)</f>
        <v>1</v>
      </c>
      <c r="BD79" s="105"/>
    </row>
    <row r="80" spans="1:89" s="108" customFormat="1" x14ac:dyDescent="0.2">
      <c r="A80" s="235"/>
      <c r="B80" s="105" t="s">
        <v>61</v>
      </c>
      <c r="C80" s="233"/>
      <c r="D80" s="106">
        <f>D79</f>
        <v>0</v>
      </c>
      <c r="E80" s="106">
        <f t="shared" ref="E80:AI80" si="73">+D80+E79</f>
        <v>0</v>
      </c>
      <c r="F80" s="106">
        <f t="shared" si="73"/>
        <v>0</v>
      </c>
      <c r="G80" s="106">
        <f t="shared" si="73"/>
        <v>0</v>
      </c>
      <c r="H80" s="106">
        <f t="shared" si="73"/>
        <v>0</v>
      </c>
      <c r="I80" s="106">
        <f t="shared" si="73"/>
        <v>0</v>
      </c>
      <c r="J80" s="106">
        <f t="shared" si="73"/>
        <v>0</v>
      </c>
      <c r="K80" s="106">
        <f t="shared" si="73"/>
        <v>0</v>
      </c>
      <c r="L80" s="106">
        <f t="shared" si="73"/>
        <v>0</v>
      </c>
      <c r="M80" s="106">
        <f t="shared" si="73"/>
        <v>0</v>
      </c>
      <c r="N80" s="106">
        <f t="shared" si="73"/>
        <v>0</v>
      </c>
      <c r="O80" s="106">
        <f t="shared" si="73"/>
        <v>0</v>
      </c>
      <c r="P80" s="106">
        <f t="shared" si="73"/>
        <v>0</v>
      </c>
      <c r="Q80" s="106">
        <f t="shared" si="73"/>
        <v>0</v>
      </c>
      <c r="R80" s="106">
        <f t="shared" si="73"/>
        <v>0</v>
      </c>
      <c r="S80" s="106">
        <f t="shared" si="73"/>
        <v>0</v>
      </c>
      <c r="T80" s="106">
        <f t="shared" si="73"/>
        <v>0</v>
      </c>
      <c r="U80" s="106">
        <f t="shared" si="73"/>
        <v>0</v>
      </c>
      <c r="V80" s="106">
        <f t="shared" si="73"/>
        <v>0</v>
      </c>
      <c r="W80" s="106">
        <f t="shared" si="73"/>
        <v>1</v>
      </c>
      <c r="X80" s="106">
        <f t="shared" si="73"/>
        <v>1</v>
      </c>
      <c r="Y80" s="106">
        <f t="shared" si="73"/>
        <v>1</v>
      </c>
      <c r="Z80" s="106">
        <f t="shared" si="73"/>
        <v>1</v>
      </c>
      <c r="AA80" s="106">
        <f t="shared" si="73"/>
        <v>1</v>
      </c>
      <c r="AB80" s="106">
        <f t="shared" si="73"/>
        <v>1</v>
      </c>
      <c r="AC80" s="106">
        <f t="shared" si="73"/>
        <v>1</v>
      </c>
      <c r="AD80" s="106">
        <f t="shared" si="73"/>
        <v>1</v>
      </c>
      <c r="AE80" s="106">
        <f t="shared" si="73"/>
        <v>1</v>
      </c>
      <c r="AF80" s="106">
        <f t="shared" si="73"/>
        <v>1</v>
      </c>
      <c r="AG80" s="106">
        <f t="shared" si="73"/>
        <v>1</v>
      </c>
      <c r="AH80" s="106">
        <f t="shared" si="73"/>
        <v>1</v>
      </c>
      <c r="AI80" s="106">
        <f t="shared" si="73"/>
        <v>1</v>
      </c>
      <c r="AJ80" s="106">
        <f t="shared" ref="AJ80:BB80" si="74">+AI80+AJ79</f>
        <v>1</v>
      </c>
      <c r="AK80" s="106">
        <f t="shared" si="74"/>
        <v>1</v>
      </c>
      <c r="AL80" s="106">
        <f t="shared" si="74"/>
        <v>1</v>
      </c>
      <c r="AM80" s="106">
        <f t="shared" si="74"/>
        <v>1</v>
      </c>
      <c r="AN80" s="106">
        <f t="shared" si="74"/>
        <v>1</v>
      </c>
      <c r="AO80" s="73">
        <f t="shared" si="74"/>
        <v>1</v>
      </c>
      <c r="AP80" s="106">
        <f t="shared" si="74"/>
        <v>1</v>
      </c>
      <c r="AQ80" s="106">
        <f t="shared" si="74"/>
        <v>1</v>
      </c>
      <c r="AR80" s="106">
        <f t="shared" si="74"/>
        <v>1</v>
      </c>
      <c r="AS80" s="106">
        <f t="shared" si="74"/>
        <v>1</v>
      </c>
      <c r="AT80" s="106">
        <f t="shared" si="74"/>
        <v>1</v>
      </c>
      <c r="AU80" s="106">
        <f t="shared" si="74"/>
        <v>1</v>
      </c>
      <c r="AV80" s="106">
        <f t="shared" si="74"/>
        <v>1</v>
      </c>
      <c r="AW80" s="106">
        <f t="shared" si="74"/>
        <v>1</v>
      </c>
      <c r="AX80" s="106">
        <f t="shared" si="74"/>
        <v>1</v>
      </c>
      <c r="AY80" s="106">
        <f t="shared" si="74"/>
        <v>1</v>
      </c>
      <c r="AZ80" s="106">
        <f t="shared" si="74"/>
        <v>1</v>
      </c>
      <c r="BA80" s="106">
        <f t="shared" si="74"/>
        <v>1</v>
      </c>
      <c r="BB80" s="106">
        <f t="shared" si="74"/>
        <v>1</v>
      </c>
      <c r="BC80" s="107"/>
      <c r="BD80" s="105"/>
    </row>
    <row r="81" spans="1:89" s="104" customFormat="1" x14ac:dyDescent="0.2">
      <c r="A81" s="235"/>
      <c r="B81" s="109"/>
      <c r="C81" s="233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74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1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</row>
    <row r="82" spans="1:89" s="112" customFormat="1" x14ac:dyDescent="0.2">
      <c r="A82" s="235"/>
      <c r="B82" s="112" t="s">
        <v>62</v>
      </c>
      <c r="C82" s="113">
        <v>17.25</v>
      </c>
      <c r="D82" s="114">
        <f t="shared" ref="D82:AI82" si="75">+D78*$C82</f>
        <v>0</v>
      </c>
      <c r="E82" s="114">
        <f t="shared" si="75"/>
        <v>0</v>
      </c>
      <c r="F82" s="114">
        <f t="shared" si="75"/>
        <v>0</v>
      </c>
      <c r="G82" s="114">
        <f t="shared" si="75"/>
        <v>0</v>
      </c>
      <c r="H82" s="114">
        <f t="shared" si="75"/>
        <v>0</v>
      </c>
      <c r="I82" s="114">
        <f t="shared" si="75"/>
        <v>0</v>
      </c>
      <c r="J82" s="114">
        <f t="shared" si="75"/>
        <v>0</v>
      </c>
      <c r="K82" s="114">
        <f t="shared" si="75"/>
        <v>0</v>
      </c>
      <c r="L82" s="114">
        <f t="shared" si="75"/>
        <v>0</v>
      </c>
      <c r="M82" s="114">
        <f t="shared" si="75"/>
        <v>0</v>
      </c>
      <c r="N82" s="114">
        <f t="shared" si="75"/>
        <v>0</v>
      </c>
      <c r="O82" s="114">
        <f t="shared" si="75"/>
        <v>0</v>
      </c>
      <c r="P82" s="114">
        <f t="shared" si="75"/>
        <v>0</v>
      </c>
      <c r="Q82" s="114">
        <f t="shared" si="75"/>
        <v>0</v>
      </c>
      <c r="R82" s="114">
        <f t="shared" si="75"/>
        <v>0</v>
      </c>
      <c r="S82" s="114">
        <f t="shared" si="75"/>
        <v>0</v>
      </c>
      <c r="T82" s="114">
        <f t="shared" si="75"/>
        <v>0</v>
      </c>
      <c r="U82" s="114">
        <f t="shared" si="75"/>
        <v>0</v>
      </c>
      <c r="V82" s="114">
        <f t="shared" si="75"/>
        <v>0</v>
      </c>
      <c r="W82" s="114">
        <f t="shared" si="75"/>
        <v>17.25</v>
      </c>
      <c r="X82" s="114">
        <f t="shared" si="75"/>
        <v>17.25</v>
      </c>
      <c r="Y82" s="114">
        <f t="shared" si="75"/>
        <v>17.25</v>
      </c>
      <c r="Z82" s="114">
        <f t="shared" si="75"/>
        <v>17.25</v>
      </c>
      <c r="AA82" s="114">
        <f t="shared" si="75"/>
        <v>17.25</v>
      </c>
      <c r="AB82" s="114">
        <f t="shared" si="75"/>
        <v>17.25</v>
      </c>
      <c r="AC82" s="114">
        <f t="shared" si="75"/>
        <v>17.25</v>
      </c>
      <c r="AD82" s="114">
        <f t="shared" si="75"/>
        <v>17.25</v>
      </c>
      <c r="AE82" s="114">
        <f t="shared" si="75"/>
        <v>17.25</v>
      </c>
      <c r="AF82" s="114">
        <f t="shared" si="75"/>
        <v>17.25</v>
      </c>
      <c r="AG82" s="114">
        <f t="shared" si="75"/>
        <v>17.25</v>
      </c>
      <c r="AH82" s="114">
        <f t="shared" si="75"/>
        <v>17.25</v>
      </c>
      <c r="AI82" s="114">
        <f t="shared" si="75"/>
        <v>17.25</v>
      </c>
      <c r="AJ82" s="114">
        <f t="shared" ref="AJ82:BB82" si="76">+AJ78*$C82</f>
        <v>17.25</v>
      </c>
      <c r="AK82" s="114">
        <f t="shared" si="76"/>
        <v>17.25</v>
      </c>
      <c r="AL82" s="114">
        <f t="shared" si="76"/>
        <v>17.25</v>
      </c>
      <c r="AM82" s="114">
        <f t="shared" si="76"/>
        <v>17.25</v>
      </c>
      <c r="AN82" s="114">
        <f t="shared" si="76"/>
        <v>17.25</v>
      </c>
      <c r="AO82" s="81">
        <f t="shared" si="76"/>
        <v>17.25</v>
      </c>
      <c r="AP82" s="114">
        <f t="shared" si="76"/>
        <v>17.25</v>
      </c>
      <c r="AQ82" s="114">
        <f t="shared" si="76"/>
        <v>17.25</v>
      </c>
      <c r="AR82" s="114">
        <f t="shared" si="76"/>
        <v>17.25</v>
      </c>
      <c r="AS82" s="114">
        <f t="shared" si="76"/>
        <v>17.25</v>
      </c>
      <c r="AT82" s="114">
        <f t="shared" si="76"/>
        <v>17.25</v>
      </c>
      <c r="AU82" s="114">
        <f t="shared" si="76"/>
        <v>17.25</v>
      </c>
      <c r="AV82" s="114">
        <f t="shared" si="76"/>
        <v>17.25</v>
      </c>
      <c r="AW82" s="114">
        <f t="shared" si="76"/>
        <v>17.25</v>
      </c>
      <c r="AX82" s="114">
        <f t="shared" si="76"/>
        <v>17.25</v>
      </c>
      <c r="AY82" s="114">
        <f t="shared" si="76"/>
        <v>17.25</v>
      </c>
      <c r="AZ82" s="114">
        <f t="shared" si="76"/>
        <v>17.25</v>
      </c>
      <c r="BA82" s="114">
        <f t="shared" si="76"/>
        <v>17.25</v>
      </c>
      <c r="BB82" s="114">
        <f t="shared" si="76"/>
        <v>17.25</v>
      </c>
      <c r="BC82" s="115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</row>
    <row r="83" spans="1:89" s="128" customFormat="1" ht="13.5" thickBot="1" x14ac:dyDescent="0.25">
      <c r="A83" s="236"/>
      <c r="B83" s="128" t="s">
        <v>63</v>
      </c>
      <c r="C83" s="129" t="str">
        <f>+'Detail by Turbine'!B13</f>
        <v>Available</v>
      </c>
      <c r="D83" s="130">
        <f t="shared" ref="D83:AI83" si="77">+D80*$C82</f>
        <v>0</v>
      </c>
      <c r="E83" s="130">
        <f t="shared" si="77"/>
        <v>0</v>
      </c>
      <c r="F83" s="130">
        <f t="shared" si="77"/>
        <v>0</v>
      </c>
      <c r="G83" s="130">
        <f t="shared" si="77"/>
        <v>0</v>
      </c>
      <c r="H83" s="130">
        <f t="shared" si="77"/>
        <v>0</v>
      </c>
      <c r="I83" s="130">
        <f t="shared" si="77"/>
        <v>0</v>
      </c>
      <c r="J83" s="130">
        <f t="shared" si="77"/>
        <v>0</v>
      </c>
      <c r="K83" s="130">
        <f t="shared" si="77"/>
        <v>0</v>
      </c>
      <c r="L83" s="130">
        <f t="shared" si="77"/>
        <v>0</v>
      </c>
      <c r="M83" s="130">
        <f t="shared" si="77"/>
        <v>0</v>
      </c>
      <c r="N83" s="130">
        <f t="shared" si="77"/>
        <v>0</v>
      </c>
      <c r="O83" s="130">
        <f t="shared" si="77"/>
        <v>0</v>
      </c>
      <c r="P83" s="130">
        <f t="shared" si="77"/>
        <v>0</v>
      </c>
      <c r="Q83" s="130">
        <f t="shared" si="77"/>
        <v>0</v>
      </c>
      <c r="R83" s="130">
        <f t="shared" si="77"/>
        <v>0</v>
      </c>
      <c r="S83" s="130">
        <f t="shared" si="77"/>
        <v>0</v>
      </c>
      <c r="T83" s="130">
        <f t="shared" si="77"/>
        <v>0</v>
      </c>
      <c r="U83" s="130">
        <f t="shared" si="77"/>
        <v>0</v>
      </c>
      <c r="V83" s="130">
        <f t="shared" si="77"/>
        <v>0</v>
      </c>
      <c r="W83" s="130">
        <f t="shared" si="77"/>
        <v>17.25</v>
      </c>
      <c r="X83" s="130">
        <f t="shared" si="77"/>
        <v>17.25</v>
      </c>
      <c r="Y83" s="130">
        <f t="shared" si="77"/>
        <v>17.25</v>
      </c>
      <c r="Z83" s="130">
        <f t="shared" si="77"/>
        <v>17.25</v>
      </c>
      <c r="AA83" s="130">
        <f t="shared" si="77"/>
        <v>17.25</v>
      </c>
      <c r="AB83" s="130">
        <f t="shared" si="77"/>
        <v>17.25</v>
      </c>
      <c r="AC83" s="130">
        <f t="shared" si="77"/>
        <v>17.25</v>
      </c>
      <c r="AD83" s="130">
        <f t="shared" si="77"/>
        <v>17.25</v>
      </c>
      <c r="AE83" s="130">
        <f t="shared" si="77"/>
        <v>17.25</v>
      </c>
      <c r="AF83" s="130">
        <f t="shared" si="77"/>
        <v>17.25</v>
      </c>
      <c r="AG83" s="130">
        <f t="shared" si="77"/>
        <v>17.25</v>
      </c>
      <c r="AH83" s="130">
        <f t="shared" si="77"/>
        <v>17.25</v>
      </c>
      <c r="AI83" s="130">
        <f t="shared" si="77"/>
        <v>17.25</v>
      </c>
      <c r="AJ83" s="130">
        <f t="shared" ref="AJ83:BB83" si="78">+AJ80*$C82</f>
        <v>17.25</v>
      </c>
      <c r="AK83" s="130">
        <f t="shared" si="78"/>
        <v>17.25</v>
      </c>
      <c r="AL83" s="130">
        <f t="shared" si="78"/>
        <v>17.25</v>
      </c>
      <c r="AM83" s="130">
        <f t="shared" si="78"/>
        <v>17.25</v>
      </c>
      <c r="AN83" s="130">
        <f t="shared" si="78"/>
        <v>17.25</v>
      </c>
      <c r="AO83" s="125">
        <f t="shared" si="78"/>
        <v>17.25</v>
      </c>
      <c r="AP83" s="130">
        <f t="shared" si="78"/>
        <v>17.25</v>
      </c>
      <c r="AQ83" s="130">
        <f t="shared" si="78"/>
        <v>17.25</v>
      </c>
      <c r="AR83" s="130">
        <f t="shared" si="78"/>
        <v>17.25</v>
      </c>
      <c r="AS83" s="130">
        <f t="shared" si="78"/>
        <v>17.25</v>
      </c>
      <c r="AT83" s="130">
        <f t="shared" si="78"/>
        <v>17.25</v>
      </c>
      <c r="AU83" s="130">
        <f t="shared" si="78"/>
        <v>17.25</v>
      </c>
      <c r="AV83" s="130">
        <f t="shared" si="78"/>
        <v>17.25</v>
      </c>
      <c r="AW83" s="130">
        <f t="shared" si="78"/>
        <v>17.25</v>
      </c>
      <c r="AX83" s="130">
        <f t="shared" si="78"/>
        <v>17.25</v>
      </c>
      <c r="AY83" s="130">
        <f t="shared" si="78"/>
        <v>17.25</v>
      </c>
      <c r="AZ83" s="130">
        <f t="shared" si="78"/>
        <v>17.25</v>
      </c>
      <c r="BA83" s="130">
        <f t="shared" si="78"/>
        <v>17.25</v>
      </c>
      <c r="BB83" s="130">
        <f t="shared" si="78"/>
        <v>17.25</v>
      </c>
      <c r="BC83" s="131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</row>
    <row r="84" spans="1:89" s="104" customFormat="1" ht="13.5" thickTop="1" x14ac:dyDescent="0.2">
      <c r="A84" s="234">
        <f>+A76+1</f>
        <v>11</v>
      </c>
      <c r="B84" s="100" t="str">
        <f>+'Detail by Turbine'!G14</f>
        <v>11N1</v>
      </c>
      <c r="C84" s="232" t="str">
        <f>+'Detail by Turbine'!T14</f>
        <v>Unassigned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76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2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</row>
    <row r="85" spans="1:89" s="108" customFormat="1" x14ac:dyDescent="0.2">
      <c r="A85" s="235"/>
      <c r="B85" s="105" t="s">
        <v>58</v>
      </c>
      <c r="C85" s="233"/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0</v>
      </c>
      <c r="N85" s="106">
        <v>0</v>
      </c>
      <c r="O85" s="106">
        <v>0</v>
      </c>
      <c r="P85" s="106">
        <v>0</v>
      </c>
      <c r="Q85" s="106">
        <v>0</v>
      </c>
      <c r="R85" s="106">
        <v>0</v>
      </c>
      <c r="S85" s="106">
        <v>0</v>
      </c>
      <c r="T85" s="106">
        <v>0</v>
      </c>
      <c r="U85" s="106">
        <v>0</v>
      </c>
      <c r="V85" s="106">
        <v>0</v>
      </c>
      <c r="W85" s="106">
        <v>1</v>
      </c>
      <c r="X85" s="106">
        <v>0</v>
      </c>
      <c r="Y85" s="106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6">
        <v>0</v>
      </c>
      <c r="AL85" s="106">
        <v>0</v>
      </c>
      <c r="AM85" s="106">
        <v>0</v>
      </c>
      <c r="AN85" s="106">
        <v>0</v>
      </c>
      <c r="AO85" s="73">
        <v>0</v>
      </c>
      <c r="AP85" s="106">
        <v>0</v>
      </c>
      <c r="AQ85" s="106">
        <v>0</v>
      </c>
      <c r="AR85" s="106">
        <v>0</v>
      </c>
      <c r="AS85" s="106">
        <v>0</v>
      </c>
      <c r="AT85" s="106">
        <v>0</v>
      </c>
      <c r="AU85" s="106">
        <v>0</v>
      </c>
      <c r="AV85" s="106">
        <v>0</v>
      </c>
      <c r="AW85" s="106">
        <v>0</v>
      </c>
      <c r="AX85" s="106">
        <v>0</v>
      </c>
      <c r="AY85" s="106">
        <v>0</v>
      </c>
      <c r="AZ85" s="106">
        <v>0</v>
      </c>
      <c r="BA85" s="106">
        <v>0</v>
      </c>
      <c r="BB85" s="106">
        <v>0</v>
      </c>
      <c r="BC85" s="107">
        <f>SUM(D85:BB85)</f>
        <v>1</v>
      </c>
      <c r="BD85" s="105"/>
    </row>
    <row r="86" spans="1:89" s="108" customFormat="1" x14ac:dyDescent="0.2">
      <c r="A86" s="235"/>
      <c r="B86" s="105" t="s">
        <v>59</v>
      </c>
      <c r="C86" s="233"/>
      <c r="D86" s="106">
        <f>D85</f>
        <v>0</v>
      </c>
      <c r="E86" s="106">
        <f t="shared" ref="E86:AI86" si="79">+D86+E85</f>
        <v>0</v>
      </c>
      <c r="F86" s="106">
        <f t="shared" si="79"/>
        <v>0</v>
      </c>
      <c r="G86" s="106">
        <f t="shared" si="79"/>
        <v>0</v>
      </c>
      <c r="H86" s="106">
        <f t="shared" si="79"/>
        <v>0</v>
      </c>
      <c r="I86" s="106">
        <f t="shared" si="79"/>
        <v>0</v>
      </c>
      <c r="J86" s="106">
        <f t="shared" si="79"/>
        <v>0</v>
      </c>
      <c r="K86" s="106">
        <f t="shared" si="79"/>
        <v>0</v>
      </c>
      <c r="L86" s="106">
        <f t="shared" si="79"/>
        <v>0</v>
      </c>
      <c r="M86" s="106">
        <f t="shared" si="79"/>
        <v>0</v>
      </c>
      <c r="N86" s="106">
        <f t="shared" si="79"/>
        <v>0</v>
      </c>
      <c r="O86" s="106">
        <f t="shared" si="79"/>
        <v>0</v>
      </c>
      <c r="P86" s="106">
        <f t="shared" si="79"/>
        <v>0</v>
      </c>
      <c r="Q86" s="106">
        <f t="shared" si="79"/>
        <v>0</v>
      </c>
      <c r="R86" s="106">
        <f t="shared" si="79"/>
        <v>0</v>
      </c>
      <c r="S86" s="106">
        <f t="shared" si="79"/>
        <v>0</v>
      </c>
      <c r="T86" s="106">
        <f t="shared" si="79"/>
        <v>0</v>
      </c>
      <c r="U86" s="106">
        <f t="shared" si="79"/>
        <v>0</v>
      </c>
      <c r="V86" s="106">
        <f t="shared" si="79"/>
        <v>0</v>
      </c>
      <c r="W86" s="106">
        <f t="shared" si="79"/>
        <v>1</v>
      </c>
      <c r="X86" s="106">
        <f t="shared" si="79"/>
        <v>1</v>
      </c>
      <c r="Y86" s="106">
        <f t="shared" si="79"/>
        <v>1</v>
      </c>
      <c r="Z86" s="106">
        <f t="shared" si="79"/>
        <v>1</v>
      </c>
      <c r="AA86" s="106">
        <f t="shared" si="79"/>
        <v>1</v>
      </c>
      <c r="AB86" s="106">
        <f t="shared" si="79"/>
        <v>1</v>
      </c>
      <c r="AC86" s="106">
        <f t="shared" si="79"/>
        <v>1</v>
      </c>
      <c r="AD86" s="106">
        <f t="shared" si="79"/>
        <v>1</v>
      </c>
      <c r="AE86" s="106">
        <f t="shared" si="79"/>
        <v>1</v>
      </c>
      <c r="AF86" s="106">
        <f t="shared" si="79"/>
        <v>1</v>
      </c>
      <c r="AG86" s="106">
        <f t="shared" si="79"/>
        <v>1</v>
      </c>
      <c r="AH86" s="106">
        <f t="shared" si="79"/>
        <v>1</v>
      </c>
      <c r="AI86" s="106">
        <f t="shared" si="79"/>
        <v>1</v>
      </c>
      <c r="AJ86" s="106">
        <f t="shared" ref="AJ86:BB86" si="80">+AI86+AJ85</f>
        <v>1</v>
      </c>
      <c r="AK86" s="106">
        <f t="shared" si="80"/>
        <v>1</v>
      </c>
      <c r="AL86" s="106">
        <f t="shared" si="80"/>
        <v>1</v>
      </c>
      <c r="AM86" s="106">
        <f t="shared" si="80"/>
        <v>1</v>
      </c>
      <c r="AN86" s="106">
        <f t="shared" si="80"/>
        <v>1</v>
      </c>
      <c r="AO86" s="73">
        <f t="shared" si="80"/>
        <v>1</v>
      </c>
      <c r="AP86" s="106">
        <f t="shared" si="80"/>
        <v>1</v>
      </c>
      <c r="AQ86" s="106">
        <f t="shared" si="80"/>
        <v>1</v>
      </c>
      <c r="AR86" s="106">
        <f t="shared" si="80"/>
        <v>1</v>
      </c>
      <c r="AS86" s="106">
        <f t="shared" si="80"/>
        <v>1</v>
      </c>
      <c r="AT86" s="106">
        <f t="shared" si="80"/>
        <v>1</v>
      </c>
      <c r="AU86" s="106">
        <f t="shared" si="80"/>
        <v>1</v>
      </c>
      <c r="AV86" s="106">
        <f t="shared" si="80"/>
        <v>1</v>
      </c>
      <c r="AW86" s="106">
        <f t="shared" si="80"/>
        <v>1</v>
      </c>
      <c r="AX86" s="106">
        <f t="shared" si="80"/>
        <v>1</v>
      </c>
      <c r="AY86" s="106">
        <f t="shared" si="80"/>
        <v>1</v>
      </c>
      <c r="AZ86" s="106">
        <f t="shared" si="80"/>
        <v>1</v>
      </c>
      <c r="BA86" s="106">
        <f t="shared" si="80"/>
        <v>1</v>
      </c>
      <c r="BB86" s="106">
        <f t="shared" si="80"/>
        <v>1</v>
      </c>
      <c r="BC86" s="107"/>
      <c r="BD86" s="105"/>
    </row>
    <row r="87" spans="1:89" s="108" customFormat="1" x14ac:dyDescent="0.2">
      <c r="A87" s="235"/>
      <c r="B87" s="105" t="s">
        <v>60</v>
      </c>
      <c r="C87" s="233"/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0</v>
      </c>
      <c r="L87" s="106">
        <v>0</v>
      </c>
      <c r="M87" s="106">
        <v>0</v>
      </c>
      <c r="N87" s="106">
        <v>0</v>
      </c>
      <c r="O87" s="106">
        <v>0</v>
      </c>
      <c r="P87" s="106">
        <v>0</v>
      </c>
      <c r="Q87" s="106">
        <v>0</v>
      </c>
      <c r="R87" s="106">
        <v>0</v>
      </c>
      <c r="S87" s="106">
        <v>0</v>
      </c>
      <c r="T87" s="106">
        <v>0</v>
      </c>
      <c r="U87" s="106">
        <v>0</v>
      </c>
      <c r="V87" s="106">
        <v>0</v>
      </c>
      <c r="W87" s="106">
        <v>1</v>
      </c>
      <c r="X87" s="106">
        <v>0</v>
      </c>
      <c r="Y87" s="106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6">
        <v>0</v>
      </c>
      <c r="AL87" s="106">
        <v>0</v>
      </c>
      <c r="AM87" s="106">
        <v>0</v>
      </c>
      <c r="AN87" s="106">
        <v>0</v>
      </c>
      <c r="AO87" s="73">
        <v>0</v>
      </c>
      <c r="AP87" s="106">
        <v>0</v>
      </c>
      <c r="AQ87" s="106">
        <v>0</v>
      </c>
      <c r="AR87" s="106">
        <v>0</v>
      </c>
      <c r="AS87" s="106">
        <v>0</v>
      </c>
      <c r="AT87" s="106">
        <v>0</v>
      </c>
      <c r="AU87" s="106">
        <v>0</v>
      </c>
      <c r="AV87" s="106">
        <v>0</v>
      </c>
      <c r="AW87" s="106">
        <v>0</v>
      </c>
      <c r="AX87" s="106">
        <v>0</v>
      </c>
      <c r="AY87" s="106">
        <v>0</v>
      </c>
      <c r="AZ87" s="106">
        <v>0</v>
      </c>
      <c r="BA87" s="106">
        <v>0</v>
      </c>
      <c r="BB87" s="106">
        <v>0</v>
      </c>
      <c r="BC87" s="107">
        <f>SUM(D87:BB87)</f>
        <v>1</v>
      </c>
      <c r="BD87" s="105"/>
    </row>
    <row r="88" spans="1:89" s="108" customFormat="1" x14ac:dyDescent="0.2">
      <c r="A88" s="235"/>
      <c r="B88" s="105" t="s">
        <v>61</v>
      </c>
      <c r="C88" s="233"/>
      <c r="D88" s="106">
        <f>D87</f>
        <v>0</v>
      </c>
      <c r="E88" s="106">
        <f t="shared" ref="E88:AI88" si="81">+D88+E87</f>
        <v>0</v>
      </c>
      <c r="F88" s="106">
        <f t="shared" si="81"/>
        <v>0</v>
      </c>
      <c r="G88" s="106">
        <f t="shared" si="81"/>
        <v>0</v>
      </c>
      <c r="H88" s="106">
        <f t="shared" si="81"/>
        <v>0</v>
      </c>
      <c r="I88" s="106">
        <f t="shared" si="81"/>
        <v>0</v>
      </c>
      <c r="J88" s="106">
        <f t="shared" si="81"/>
        <v>0</v>
      </c>
      <c r="K88" s="106">
        <f t="shared" si="81"/>
        <v>0</v>
      </c>
      <c r="L88" s="106">
        <f t="shared" si="81"/>
        <v>0</v>
      </c>
      <c r="M88" s="106">
        <f t="shared" si="81"/>
        <v>0</v>
      </c>
      <c r="N88" s="106">
        <f t="shared" si="81"/>
        <v>0</v>
      </c>
      <c r="O88" s="106">
        <f t="shared" si="81"/>
        <v>0</v>
      </c>
      <c r="P88" s="106">
        <f t="shared" si="81"/>
        <v>0</v>
      </c>
      <c r="Q88" s="106">
        <f t="shared" si="81"/>
        <v>0</v>
      </c>
      <c r="R88" s="106">
        <f t="shared" si="81"/>
        <v>0</v>
      </c>
      <c r="S88" s="106">
        <f t="shared" si="81"/>
        <v>0</v>
      </c>
      <c r="T88" s="106">
        <f t="shared" si="81"/>
        <v>0</v>
      </c>
      <c r="U88" s="106">
        <f t="shared" si="81"/>
        <v>0</v>
      </c>
      <c r="V88" s="106">
        <f t="shared" si="81"/>
        <v>0</v>
      </c>
      <c r="W88" s="106">
        <f t="shared" si="81"/>
        <v>1</v>
      </c>
      <c r="X88" s="106">
        <f t="shared" si="81"/>
        <v>1</v>
      </c>
      <c r="Y88" s="106">
        <f t="shared" si="81"/>
        <v>1</v>
      </c>
      <c r="Z88" s="106">
        <f t="shared" si="81"/>
        <v>1</v>
      </c>
      <c r="AA88" s="106">
        <f t="shared" si="81"/>
        <v>1</v>
      </c>
      <c r="AB88" s="106">
        <f t="shared" si="81"/>
        <v>1</v>
      </c>
      <c r="AC88" s="106">
        <f t="shared" si="81"/>
        <v>1</v>
      </c>
      <c r="AD88" s="106">
        <f t="shared" si="81"/>
        <v>1</v>
      </c>
      <c r="AE88" s="106">
        <f t="shared" si="81"/>
        <v>1</v>
      </c>
      <c r="AF88" s="106">
        <f t="shared" si="81"/>
        <v>1</v>
      </c>
      <c r="AG88" s="106">
        <f t="shared" si="81"/>
        <v>1</v>
      </c>
      <c r="AH88" s="106">
        <f t="shared" si="81"/>
        <v>1</v>
      </c>
      <c r="AI88" s="106">
        <f t="shared" si="81"/>
        <v>1</v>
      </c>
      <c r="AJ88" s="106">
        <f t="shared" ref="AJ88:BB88" si="82">+AI88+AJ87</f>
        <v>1</v>
      </c>
      <c r="AK88" s="106">
        <f t="shared" si="82"/>
        <v>1</v>
      </c>
      <c r="AL88" s="106">
        <f t="shared" si="82"/>
        <v>1</v>
      </c>
      <c r="AM88" s="106">
        <f t="shared" si="82"/>
        <v>1</v>
      </c>
      <c r="AN88" s="106">
        <f t="shared" si="82"/>
        <v>1</v>
      </c>
      <c r="AO88" s="73">
        <f t="shared" si="82"/>
        <v>1</v>
      </c>
      <c r="AP88" s="106">
        <f t="shared" si="82"/>
        <v>1</v>
      </c>
      <c r="AQ88" s="106">
        <f t="shared" si="82"/>
        <v>1</v>
      </c>
      <c r="AR88" s="106">
        <f t="shared" si="82"/>
        <v>1</v>
      </c>
      <c r="AS88" s="106">
        <f t="shared" si="82"/>
        <v>1</v>
      </c>
      <c r="AT88" s="106">
        <f t="shared" si="82"/>
        <v>1</v>
      </c>
      <c r="AU88" s="106">
        <f t="shared" si="82"/>
        <v>1</v>
      </c>
      <c r="AV88" s="106">
        <f t="shared" si="82"/>
        <v>1</v>
      </c>
      <c r="AW88" s="106">
        <f t="shared" si="82"/>
        <v>1</v>
      </c>
      <c r="AX88" s="106">
        <f t="shared" si="82"/>
        <v>1</v>
      </c>
      <c r="AY88" s="106">
        <f t="shared" si="82"/>
        <v>1</v>
      </c>
      <c r="AZ88" s="106">
        <f t="shared" si="82"/>
        <v>1</v>
      </c>
      <c r="BA88" s="106">
        <f t="shared" si="82"/>
        <v>1</v>
      </c>
      <c r="BB88" s="106">
        <f t="shared" si="82"/>
        <v>1</v>
      </c>
      <c r="BC88" s="107"/>
      <c r="BD88" s="105"/>
    </row>
    <row r="89" spans="1:89" s="104" customFormat="1" x14ac:dyDescent="0.2">
      <c r="A89" s="235"/>
      <c r="B89" s="109"/>
      <c r="C89" s="233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74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1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</row>
    <row r="90" spans="1:89" s="112" customFormat="1" x14ac:dyDescent="0.2">
      <c r="A90" s="235"/>
      <c r="B90" s="112" t="s">
        <v>62</v>
      </c>
      <c r="C90" s="113">
        <v>17.25</v>
      </c>
      <c r="D90" s="114">
        <f t="shared" ref="D90:AI90" si="83">+D86*$C90</f>
        <v>0</v>
      </c>
      <c r="E90" s="114">
        <f t="shared" si="83"/>
        <v>0</v>
      </c>
      <c r="F90" s="114">
        <f t="shared" si="83"/>
        <v>0</v>
      </c>
      <c r="G90" s="114">
        <f t="shared" si="83"/>
        <v>0</v>
      </c>
      <c r="H90" s="114">
        <f t="shared" si="83"/>
        <v>0</v>
      </c>
      <c r="I90" s="114">
        <f t="shared" si="83"/>
        <v>0</v>
      </c>
      <c r="J90" s="114">
        <f t="shared" si="83"/>
        <v>0</v>
      </c>
      <c r="K90" s="114">
        <f t="shared" si="83"/>
        <v>0</v>
      </c>
      <c r="L90" s="114">
        <f t="shared" si="83"/>
        <v>0</v>
      </c>
      <c r="M90" s="114">
        <f t="shared" si="83"/>
        <v>0</v>
      </c>
      <c r="N90" s="114">
        <f t="shared" si="83"/>
        <v>0</v>
      </c>
      <c r="O90" s="114">
        <f t="shared" si="83"/>
        <v>0</v>
      </c>
      <c r="P90" s="114">
        <f t="shared" si="83"/>
        <v>0</v>
      </c>
      <c r="Q90" s="114">
        <f t="shared" si="83"/>
        <v>0</v>
      </c>
      <c r="R90" s="114">
        <f t="shared" si="83"/>
        <v>0</v>
      </c>
      <c r="S90" s="114">
        <f t="shared" si="83"/>
        <v>0</v>
      </c>
      <c r="T90" s="114">
        <f t="shared" si="83"/>
        <v>0</v>
      </c>
      <c r="U90" s="114">
        <f t="shared" si="83"/>
        <v>0</v>
      </c>
      <c r="V90" s="114">
        <f t="shared" si="83"/>
        <v>0</v>
      </c>
      <c r="W90" s="114">
        <f t="shared" si="83"/>
        <v>17.25</v>
      </c>
      <c r="X90" s="114">
        <f t="shared" si="83"/>
        <v>17.25</v>
      </c>
      <c r="Y90" s="114">
        <f t="shared" si="83"/>
        <v>17.25</v>
      </c>
      <c r="Z90" s="114">
        <f t="shared" si="83"/>
        <v>17.25</v>
      </c>
      <c r="AA90" s="114">
        <f t="shared" si="83"/>
        <v>17.25</v>
      </c>
      <c r="AB90" s="114">
        <f t="shared" si="83"/>
        <v>17.25</v>
      </c>
      <c r="AC90" s="114">
        <f t="shared" si="83"/>
        <v>17.25</v>
      </c>
      <c r="AD90" s="114">
        <f t="shared" si="83"/>
        <v>17.25</v>
      </c>
      <c r="AE90" s="114">
        <f t="shared" si="83"/>
        <v>17.25</v>
      </c>
      <c r="AF90" s="114">
        <f t="shared" si="83"/>
        <v>17.25</v>
      </c>
      <c r="AG90" s="114">
        <f t="shared" si="83"/>
        <v>17.25</v>
      </c>
      <c r="AH90" s="114">
        <f t="shared" si="83"/>
        <v>17.25</v>
      </c>
      <c r="AI90" s="114">
        <f t="shared" si="83"/>
        <v>17.25</v>
      </c>
      <c r="AJ90" s="114">
        <f t="shared" ref="AJ90:BB90" si="84">+AJ86*$C90</f>
        <v>17.25</v>
      </c>
      <c r="AK90" s="114">
        <f t="shared" si="84"/>
        <v>17.25</v>
      </c>
      <c r="AL90" s="114">
        <f t="shared" si="84"/>
        <v>17.25</v>
      </c>
      <c r="AM90" s="114">
        <f t="shared" si="84"/>
        <v>17.25</v>
      </c>
      <c r="AN90" s="114">
        <f t="shared" si="84"/>
        <v>17.25</v>
      </c>
      <c r="AO90" s="81">
        <f t="shared" si="84"/>
        <v>17.25</v>
      </c>
      <c r="AP90" s="114">
        <f t="shared" si="84"/>
        <v>17.25</v>
      </c>
      <c r="AQ90" s="114">
        <f t="shared" si="84"/>
        <v>17.25</v>
      </c>
      <c r="AR90" s="114">
        <f t="shared" si="84"/>
        <v>17.25</v>
      </c>
      <c r="AS90" s="114">
        <f t="shared" si="84"/>
        <v>17.25</v>
      </c>
      <c r="AT90" s="114">
        <f t="shared" si="84"/>
        <v>17.25</v>
      </c>
      <c r="AU90" s="114">
        <f t="shared" si="84"/>
        <v>17.25</v>
      </c>
      <c r="AV90" s="114">
        <f t="shared" si="84"/>
        <v>17.25</v>
      </c>
      <c r="AW90" s="114">
        <f t="shared" si="84"/>
        <v>17.25</v>
      </c>
      <c r="AX90" s="114">
        <f t="shared" si="84"/>
        <v>17.25</v>
      </c>
      <c r="AY90" s="114">
        <f t="shared" si="84"/>
        <v>17.25</v>
      </c>
      <c r="AZ90" s="114">
        <f t="shared" si="84"/>
        <v>17.25</v>
      </c>
      <c r="BA90" s="114">
        <f t="shared" si="84"/>
        <v>17.25</v>
      </c>
      <c r="BB90" s="114">
        <f t="shared" si="84"/>
        <v>17.25</v>
      </c>
      <c r="BC90" s="115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</row>
    <row r="91" spans="1:89" s="128" customFormat="1" ht="13.5" thickBot="1" x14ac:dyDescent="0.25">
      <c r="A91" s="236"/>
      <c r="B91" s="128" t="s">
        <v>63</v>
      </c>
      <c r="C91" s="129" t="str">
        <f>+'Detail by Turbine'!B14</f>
        <v>Available</v>
      </c>
      <c r="D91" s="130">
        <f t="shared" ref="D91:AI91" si="85">+D88*$C90</f>
        <v>0</v>
      </c>
      <c r="E91" s="130">
        <f t="shared" si="85"/>
        <v>0</v>
      </c>
      <c r="F91" s="130">
        <f t="shared" si="85"/>
        <v>0</v>
      </c>
      <c r="G91" s="130">
        <f t="shared" si="85"/>
        <v>0</v>
      </c>
      <c r="H91" s="130">
        <f t="shared" si="85"/>
        <v>0</v>
      </c>
      <c r="I91" s="130">
        <f t="shared" si="85"/>
        <v>0</v>
      </c>
      <c r="J91" s="130">
        <f t="shared" si="85"/>
        <v>0</v>
      </c>
      <c r="K91" s="130">
        <f t="shared" si="85"/>
        <v>0</v>
      </c>
      <c r="L91" s="130">
        <f t="shared" si="85"/>
        <v>0</v>
      </c>
      <c r="M91" s="130">
        <f t="shared" si="85"/>
        <v>0</v>
      </c>
      <c r="N91" s="130">
        <f t="shared" si="85"/>
        <v>0</v>
      </c>
      <c r="O91" s="130">
        <f t="shared" si="85"/>
        <v>0</v>
      </c>
      <c r="P91" s="130">
        <f t="shared" si="85"/>
        <v>0</v>
      </c>
      <c r="Q91" s="130">
        <f t="shared" si="85"/>
        <v>0</v>
      </c>
      <c r="R91" s="130">
        <f t="shared" si="85"/>
        <v>0</v>
      </c>
      <c r="S91" s="130">
        <f t="shared" si="85"/>
        <v>0</v>
      </c>
      <c r="T91" s="130">
        <f t="shared" si="85"/>
        <v>0</v>
      </c>
      <c r="U91" s="130">
        <f t="shared" si="85"/>
        <v>0</v>
      </c>
      <c r="V91" s="130">
        <f t="shared" si="85"/>
        <v>0</v>
      </c>
      <c r="W91" s="130">
        <f t="shared" si="85"/>
        <v>17.25</v>
      </c>
      <c r="X91" s="130">
        <f t="shared" si="85"/>
        <v>17.25</v>
      </c>
      <c r="Y91" s="130">
        <f t="shared" si="85"/>
        <v>17.25</v>
      </c>
      <c r="Z91" s="130">
        <f t="shared" si="85"/>
        <v>17.25</v>
      </c>
      <c r="AA91" s="130">
        <f t="shared" si="85"/>
        <v>17.25</v>
      </c>
      <c r="AB91" s="130">
        <f t="shared" si="85"/>
        <v>17.25</v>
      </c>
      <c r="AC91" s="130">
        <f t="shared" si="85"/>
        <v>17.25</v>
      </c>
      <c r="AD91" s="130">
        <f t="shared" si="85"/>
        <v>17.25</v>
      </c>
      <c r="AE91" s="130">
        <f t="shared" si="85"/>
        <v>17.25</v>
      </c>
      <c r="AF91" s="130">
        <f t="shared" si="85"/>
        <v>17.25</v>
      </c>
      <c r="AG91" s="130">
        <f t="shared" si="85"/>
        <v>17.25</v>
      </c>
      <c r="AH91" s="130">
        <f t="shared" si="85"/>
        <v>17.25</v>
      </c>
      <c r="AI91" s="130">
        <f t="shared" si="85"/>
        <v>17.25</v>
      </c>
      <c r="AJ91" s="130">
        <f t="shared" ref="AJ91:BB91" si="86">+AJ88*$C90</f>
        <v>17.25</v>
      </c>
      <c r="AK91" s="130">
        <f t="shared" si="86"/>
        <v>17.25</v>
      </c>
      <c r="AL91" s="130">
        <f t="shared" si="86"/>
        <v>17.25</v>
      </c>
      <c r="AM91" s="130">
        <f t="shared" si="86"/>
        <v>17.25</v>
      </c>
      <c r="AN91" s="130">
        <f t="shared" si="86"/>
        <v>17.25</v>
      </c>
      <c r="AO91" s="125">
        <f t="shared" si="86"/>
        <v>17.25</v>
      </c>
      <c r="AP91" s="130">
        <f t="shared" si="86"/>
        <v>17.25</v>
      </c>
      <c r="AQ91" s="130">
        <f t="shared" si="86"/>
        <v>17.25</v>
      </c>
      <c r="AR91" s="130">
        <f t="shared" si="86"/>
        <v>17.25</v>
      </c>
      <c r="AS91" s="130">
        <f t="shared" si="86"/>
        <v>17.25</v>
      </c>
      <c r="AT91" s="130">
        <f t="shared" si="86"/>
        <v>17.25</v>
      </c>
      <c r="AU91" s="130">
        <f t="shared" si="86"/>
        <v>17.25</v>
      </c>
      <c r="AV91" s="130">
        <f t="shared" si="86"/>
        <v>17.25</v>
      </c>
      <c r="AW91" s="130">
        <f t="shared" si="86"/>
        <v>17.25</v>
      </c>
      <c r="AX91" s="130">
        <f t="shared" si="86"/>
        <v>17.25</v>
      </c>
      <c r="AY91" s="130">
        <f t="shared" si="86"/>
        <v>17.25</v>
      </c>
      <c r="AZ91" s="130">
        <f t="shared" si="86"/>
        <v>17.25</v>
      </c>
      <c r="BA91" s="130">
        <f t="shared" si="86"/>
        <v>17.25</v>
      </c>
      <c r="BB91" s="130">
        <f t="shared" si="86"/>
        <v>17.25</v>
      </c>
      <c r="BC91" s="131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</row>
    <row r="92" spans="1:89" s="104" customFormat="1" ht="13.5" thickTop="1" x14ac:dyDescent="0.2">
      <c r="A92" s="234">
        <f>+A84+1</f>
        <v>12</v>
      </c>
      <c r="B92" s="100" t="str">
        <f>+'Detail by Turbine'!G15</f>
        <v>Fr 6B 60 hz power barges (BV = 0)</v>
      </c>
      <c r="C92" s="232" t="str">
        <f>+'Detail by Turbine'!T15</f>
        <v>Unassigned</v>
      </c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76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2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3"/>
      <c r="CE92" s="103"/>
      <c r="CF92" s="103"/>
      <c r="CG92" s="103"/>
      <c r="CH92" s="103"/>
      <c r="CI92" s="103"/>
      <c r="CJ92" s="103"/>
      <c r="CK92" s="103"/>
    </row>
    <row r="93" spans="1:89" s="108" customFormat="1" x14ac:dyDescent="0.2">
      <c r="A93" s="235"/>
      <c r="B93" s="105" t="s">
        <v>58</v>
      </c>
      <c r="C93" s="233"/>
      <c r="D93" s="106">
        <f>+D92</f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106">
        <v>0</v>
      </c>
      <c r="M93" s="106">
        <v>0</v>
      </c>
      <c r="N93" s="106">
        <v>0</v>
      </c>
      <c r="O93" s="106">
        <v>0</v>
      </c>
      <c r="P93" s="106">
        <v>0</v>
      </c>
      <c r="Q93" s="106">
        <v>0</v>
      </c>
      <c r="R93" s="106">
        <v>0</v>
      </c>
      <c r="S93" s="106">
        <v>0</v>
      </c>
      <c r="T93" s="106">
        <v>0</v>
      </c>
      <c r="U93" s="106">
        <v>0</v>
      </c>
      <c r="V93" s="106">
        <v>0</v>
      </c>
      <c r="W93" s="106">
        <v>1</v>
      </c>
      <c r="X93" s="106">
        <v>0</v>
      </c>
      <c r="Y93" s="106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6">
        <v>0</v>
      </c>
      <c r="AL93" s="106">
        <v>0</v>
      </c>
      <c r="AM93" s="106">
        <v>0</v>
      </c>
      <c r="AN93" s="106">
        <v>0</v>
      </c>
      <c r="AO93" s="73">
        <v>0</v>
      </c>
      <c r="AP93" s="106">
        <v>0</v>
      </c>
      <c r="AQ93" s="106">
        <v>0</v>
      </c>
      <c r="AR93" s="106">
        <v>0</v>
      </c>
      <c r="AS93" s="106">
        <v>0</v>
      </c>
      <c r="AT93" s="106">
        <v>0</v>
      </c>
      <c r="AU93" s="106">
        <v>0</v>
      </c>
      <c r="AV93" s="106">
        <v>0</v>
      </c>
      <c r="AW93" s="106">
        <v>0</v>
      </c>
      <c r="AX93" s="106">
        <v>0</v>
      </c>
      <c r="AY93" s="106">
        <v>0</v>
      </c>
      <c r="AZ93" s="106">
        <v>0</v>
      </c>
      <c r="BA93" s="106">
        <v>0</v>
      </c>
      <c r="BB93" s="106">
        <v>0</v>
      </c>
      <c r="BC93" s="107">
        <f>SUM(D93:BB93)</f>
        <v>1</v>
      </c>
      <c r="BD93" s="105"/>
    </row>
    <row r="94" spans="1:89" s="108" customFormat="1" x14ac:dyDescent="0.2">
      <c r="A94" s="235"/>
      <c r="B94" s="105" t="s">
        <v>59</v>
      </c>
      <c r="C94" s="233"/>
      <c r="D94" s="106">
        <f>+D93</f>
        <v>0</v>
      </c>
      <c r="E94" s="106">
        <f t="shared" ref="E94:AJ94" si="87">+D94+E93</f>
        <v>0</v>
      </c>
      <c r="F94" s="106">
        <f t="shared" si="87"/>
        <v>0</v>
      </c>
      <c r="G94" s="106">
        <f t="shared" si="87"/>
        <v>0</v>
      </c>
      <c r="H94" s="106">
        <f t="shared" si="87"/>
        <v>0</v>
      </c>
      <c r="I94" s="106">
        <f t="shared" si="87"/>
        <v>0</v>
      </c>
      <c r="J94" s="106">
        <f t="shared" si="87"/>
        <v>0</v>
      </c>
      <c r="K94" s="106">
        <f t="shared" si="87"/>
        <v>0</v>
      </c>
      <c r="L94" s="106">
        <f t="shared" si="87"/>
        <v>0</v>
      </c>
      <c r="M94" s="106">
        <f t="shared" si="87"/>
        <v>0</v>
      </c>
      <c r="N94" s="106">
        <f t="shared" si="87"/>
        <v>0</v>
      </c>
      <c r="O94" s="106">
        <f t="shared" si="87"/>
        <v>0</v>
      </c>
      <c r="P94" s="106">
        <f t="shared" si="87"/>
        <v>0</v>
      </c>
      <c r="Q94" s="106">
        <f t="shared" si="87"/>
        <v>0</v>
      </c>
      <c r="R94" s="106">
        <f t="shared" si="87"/>
        <v>0</v>
      </c>
      <c r="S94" s="106">
        <f t="shared" si="87"/>
        <v>0</v>
      </c>
      <c r="T94" s="106">
        <f t="shared" si="87"/>
        <v>0</v>
      </c>
      <c r="U94" s="106">
        <f t="shared" si="87"/>
        <v>0</v>
      </c>
      <c r="V94" s="106">
        <f t="shared" si="87"/>
        <v>0</v>
      </c>
      <c r="W94" s="106">
        <f t="shared" si="87"/>
        <v>1</v>
      </c>
      <c r="X94" s="106">
        <f t="shared" si="87"/>
        <v>1</v>
      </c>
      <c r="Y94" s="106">
        <f t="shared" si="87"/>
        <v>1</v>
      </c>
      <c r="Z94" s="106">
        <f t="shared" si="87"/>
        <v>1</v>
      </c>
      <c r="AA94" s="106">
        <f t="shared" si="87"/>
        <v>1</v>
      </c>
      <c r="AB94" s="106">
        <f t="shared" si="87"/>
        <v>1</v>
      </c>
      <c r="AC94" s="106">
        <f t="shared" si="87"/>
        <v>1</v>
      </c>
      <c r="AD94" s="106">
        <f t="shared" si="87"/>
        <v>1</v>
      </c>
      <c r="AE94" s="106">
        <f t="shared" si="87"/>
        <v>1</v>
      </c>
      <c r="AF94" s="106">
        <f t="shared" si="87"/>
        <v>1</v>
      </c>
      <c r="AG94" s="106">
        <f t="shared" si="87"/>
        <v>1</v>
      </c>
      <c r="AH94" s="106">
        <f t="shared" si="87"/>
        <v>1</v>
      </c>
      <c r="AI94" s="106">
        <f t="shared" si="87"/>
        <v>1</v>
      </c>
      <c r="AJ94" s="106">
        <f t="shared" si="87"/>
        <v>1</v>
      </c>
      <c r="AK94" s="106">
        <f t="shared" ref="AK94:BB94" si="88">+AJ94+AK93</f>
        <v>1</v>
      </c>
      <c r="AL94" s="106">
        <f t="shared" si="88"/>
        <v>1</v>
      </c>
      <c r="AM94" s="106">
        <f t="shared" si="88"/>
        <v>1</v>
      </c>
      <c r="AN94" s="106">
        <f t="shared" si="88"/>
        <v>1</v>
      </c>
      <c r="AO94" s="73">
        <f t="shared" si="88"/>
        <v>1</v>
      </c>
      <c r="AP94" s="106">
        <f t="shared" si="88"/>
        <v>1</v>
      </c>
      <c r="AQ94" s="106">
        <f t="shared" si="88"/>
        <v>1</v>
      </c>
      <c r="AR94" s="106">
        <f t="shared" si="88"/>
        <v>1</v>
      </c>
      <c r="AS94" s="106">
        <f t="shared" si="88"/>
        <v>1</v>
      </c>
      <c r="AT94" s="106">
        <f t="shared" si="88"/>
        <v>1</v>
      </c>
      <c r="AU94" s="106">
        <f t="shared" si="88"/>
        <v>1</v>
      </c>
      <c r="AV94" s="106">
        <f t="shared" si="88"/>
        <v>1</v>
      </c>
      <c r="AW94" s="106">
        <f t="shared" si="88"/>
        <v>1</v>
      </c>
      <c r="AX94" s="106">
        <f t="shared" si="88"/>
        <v>1</v>
      </c>
      <c r="AY94" s="106">
        <f t="shared" si="88"/>
        <v>1</v>
      </c>
      <c r="AZ94" s="106">
        <f t="shared" si="88"/>
        <v>1</v>
      </c>
      <c r="BA94" s="106">
        <f t="shared" si="88"/>
        <v>1</v>
      </c>
      <c r="BB94" s="106">
        <f t="shared" si="88"/>
        <v>1</v>
      </c>
      <c r="BC94" s="107"/>
      <c r="BD94" s="105"/>
    </row>
    <row r="95" spans="1:89" s="108" customFormat="1" x14ac:dyDescent="0.2">
      <c r="A95" s="235"/>
      <c r="B95" s="105" t="s">
        <v>60</v>
      </c>
      <c r="C95" s="233"/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0</v>
      </c>
      <c r="L95" s="106">
        <v>0</v>
      </c>
      <c r="M95" s="106">
        <v>0</v>
      </c>
      <c r="N95" s="106">
        <v>0</v>
      </c>
      <c r="O95" s="106">
        <v>0</v>
      </c>
      <c r="P95" s="106">
        <v>0</v>
      </c>
      <c r="Q95" s="106">
        <v>0</v>
      </c>
      <c r="R95" s="106">
        <v>0</v>
      </c>
      <c r="S95" s="106">
        <v>0</v>
      </c>
      <c r="T95" s="106">
        <v>0</v>
      </c>
      <c r="U95" s="106">
        <v>0</v>
      </c>
      <c r="V95" s="106">
        <v>0</v>
      </c>
      <c r="W95" s="106">
        <v>1</v>
      </c>
      <c r="X95" s="106">
        <v>0</v>
      </c>
      <c r="Y95" s="106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6">
        <v>0</v>
      </c>
      <c r="AL95" s="106">
        <v>0</v>
      </c>
      <c r="AM95" s="106">
        <v>0</v>
      </c>
      <c r="AN95" s="106">
        <v>0</v>
      </c>
      <c r="AO95" s="73">
        <v>0</v>
      </c>
      <c r="AP95" s="106">
        <v>0</v>
      </c>
      <c r="AQ95" s="106">
        <v>0</v>
      </c>
      <c r="AR95" s="106">
        <v>0</v>
      </c>
      <c r="AS95" s="106">
        <v>0</v>
      </c>
      <c r="AT95" s="106">
        <v>0</v>
      </c>
      <c r="AU95" s="106">
        <v>0</v>
      </c>
      <c r="AV95" s="106">
        <v>0</v>
      </c>
      <c r="AW95" s="106">
        <v>0</v>
      </c>
      <c r="AX95" s="106">
        <v>0</v>
      </c>
      <c r="AY95" s="106">
        <v>0</v>
      </c>
      <c r="AZ95" s="106">
        <v>0</v>
      </c>
      <c r="BA95" s="106">
        <v>0</v>
      </c>
      <c r="BB95" s="106">
        <v>0</v>
      </c>
      <c r="BC95" s="107">
        <f>SUM(D95:BB95)</f>
        <v>1</v>
      </c>
      <c r="BD95" s="105"/>
    </row>
    <row r="96" spans="1:89" s="108" customFormat="1" x14ac:dyDescent="0.2">
      <c r="A96" s="235"/>
      <c r="B96" s="105" t="s">
        <v>61</v>
      </c>
      <c r="C96" s="233"/>
      <c r="D96" s="106">
        <f>+D95</f>
        <v>0</v>
      </c>
      <c r="E96" s="106">
        <f t="shared" ref="E96:AJ96" si="89">+D96+E95</f>
        <v>0</v>
      </c>
      <c r="F96" s="106">
        <f t="shared" si="89"/>
        <v>0</v>
      </c>
      <c r="G96" s="106">
        <f t="shared" si="89"/>
        <v>0</v>
      </c>
      <c r="H96" s="106">
        <f t="shared" si="89"/>
        <v>0</v>
      </c>
      <c r="I96" s="106">
        <f t="shared" si="89"/>
        <v>0</v>
      </c>
      <c r="J96" s="106">
        <f t="shared" si="89"/>
        <v>0</v>
      </c>
      <c r="K96" s="106">
        <f t="shared" si="89"/>
        <v>0</v>
      </c>
      <c r="L96" s="106">
        <f t="shared" si="89"/>
        <v>0</v>
      </c>
      <c r="M96" s="106">
        <f t="shared" si="89"/>
        <v>0</v>
      </c>
      <c r="N96" s="106">
        <f t="shared" si="89"/>
        <v>0</v>
      </c>
      <c r="O96" s="106">
        <f t="shared" si="89"/>
        <v>0</v>
      </c>
      <c r="P96" s="106">
        <f t="shared" si="89"/>
        <v>0</v>
      </c>
      <c r="Q96" s="106">
        <f t="shared" si="89"/>
        <v>0</v>
      </c>
      <c r="R96" s="106">
        <f t="shared" si="89"/>
        <v>0</v>
      </c>
      <c r="S96" s="106">
        <f t="shared" si="89"/>
        <v>0</v>
      </c>
      <c r="T96" s="106">
        <f t="shared" si="89"/>
        <v>0</v>
      </c>
      <c r="U96" s="106">
        <f t="shared" si="89"/>
        <v>0</v>
      </c>
      <c r="V96" s="106">
        <f t="shared" si="89"/>
        <v>0</v>
      </c>
      <c r="W96" s="106">
        <f t="shared" si="89"/>
        <v>1</v>
      </c>
      <c r="X96" s="106">
        <f t="shared" si="89"/>
        <v>1</v>
      </c>
      <c r="Y96" s="106">
        <f t="shared" si="89"/>
        <v>1</v>
      </c>
      <c r="Z96" s="106">
        <f t="shared" si="89"/>
        <v>1</v>
      </c>
      <c r="AA96" s="106">
        <f t="shared" si="89"/>
        <v>1</v>
      </c>
      <c r="AB96" s="106">
        <f t="shared" si="89"/>
        <v>1</v>
      </c>
      <c r="AC96" s="106">
        <f t="shared" si="89"/>
        <v>1</v>
      </c>
      <c r="AD96" s="106">
        <f t="shared" si="89"/>
        <v>1</v>
      </c>
      <c r="AE96" s="106">
        <f t="shared" si="89"/>
        <v>1</v>
      </c>
      <c r="AF96" s="106">
        <f t="shared" si="89"/>
        <v>1</v>
      </c>
      <c r="AG96" s="106">
        <f t="shared" si="89"/>
        <v>1</v>
      </c>
      <c r="AH96" s="106">
        <f t="shared" si="89"/>
        <v>1</v>
      </c>
      <c r="AI96" s="106">
        <f t="shared" si="89"/>
        <v>1</v>
      </c>
      <c r="AJ96" s="106">
        <f t="shared" si="89"/>
        <v>1</v>
      </c>
      <c r="AK96" s="106">
        <f t="shared" ref="AK96:BB96" si="90">+AJ96+AK95</f>
        <v>1</v>
      </c>
      <c r="AL96" s="106">
        <f t="shared" si="90"/>
        <v>1</v>
      </c>
      <c r="AM96" s="106">
        <f t="shared" si="90"/>
        <v>1</v>
      </c>
      <c r="AN96" s="106">
        <f t="shared" si="90"/>
        <v>1</v>
      </c>
      <c r="AO96" s="73">
        <f t="shared" si="90"/>
        <v>1</v>
      </c>
      <c r="AP96" s="106">
        <f t="shared" si="90"/>
        <v>1</v>
      </c>
      <c r="AQ96" s="106">
        <f t="shared" si="90"/>
        <v>1</v>
      </c>
      <c r="AR96" s="106">
        <f t="shared" si="90"/>
        <v>1</v>
      </c>
      <c r="AS96" s="106">
        <f t="shared" si="90"/>
        <v>1</v>
      </c>
      <c r="AT96" s="106">
        <f t="shared" si="90"/>
        <v>1</v>
      </c>
      <c r="AU96" s="106">
        <f t="shared" si="90"/>
        <v>1</v>
      </c>
      <c r="AV96" s="106">
        <f t="shared" si="90"/>
        <v>1</v>
      </c>
      <c r="AW96" s="106">
        <f t="shared" si="90"/>
        <v>1</v>
      </c>
      <c r="AX96" s="106">
        <f t="shared" si="90"/>
        <v>1</v>
      </c>
      <c r="AY96" s="106">
        <f t="shared" si="90"/>
        <v>1</v>
      </c>
      <c r="AZ96" s="106">
        <f t="shared" si="90"/>
        <v>1</v>
      </c>
      <c r="BA96" s="106">
        <f t="shared" si="90"/>
        <v>1</v>
      </c>
      <c r="BB96" s="106">
        <f t="shared" si="90"/>
        <v>1</v>
      </c>
      <c r="BC96" s="107"/>
      <c r="BD96" s="105"/>
    </row>
    <row r="97" spans="1:89" s="104" customFormat="1" x14ac:dyDescent="0.2">
      <c r="A97" s="235"/>
      <c r="B97" s="109"/>
      <c r="C97" s="233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74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1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103"/>
      <c r="CD97" s="103"/>
      <c r="CE97" s="103"/>
      <c r="CF97" s="103"/>
      <c r="CG97" s="103"/>
      <c r="CH97" s="103"/>
      <c r="CI97" s="103"/>
      <c r="CJ97" s="103"/>
      <c r="CK97" s="103"/>
    </row>
    <row r="98" spans="1:89" s="112" customFormat="1" x14ac:dyDescent="0.2">
      <c r="A98" s="235"/>
      <c r="B98" s="112" t="s">
        <v>62</v>
      </c>
      <c r="C98" s="113">
        <f>13/2</f>
        <v>6.5</v>
      </c>
      <c r="D98" s="114">
        <f t="shared" ref="D98:AI98" si="91">+D94*$C98</f>
        <v>0</v>
      </c>
      <c r="E98" s="114">
        <f t="shared" si="91"/>
        <v>0</v>
      </c>
      <c r="F98" s="114">
        <f t="shared" si="91"/>
        <v>0</v>
      </c>
      <c r="G98" s="114">
        <f t="shared" si="91"/>
        <v>0</v>
      </c>
      <c r="H98" s="114">
        <f t="shared" si="91"/>
        <v>0</v>
      </c>
      <c r="I98" s="114">
        <f t="shared" si="91"/>
        <v>0</v>
      </c>
      <c r="J98" s="114">
        <f t="shared" si="91"/>
        <v>0</v>
      </c>
      <c r="K98" s="114">
        <f t="shared" si="91"/>
        <v>0</v>
      </c>
      <c r="L98" s="114">
        <f t="shared" si="91"/>
        <v>0</v>
      </c>
      <c r="M98" s="114">
        <f t="shared" si="91"/>
        <v>0</v>
      </c>
      <c r="N98" s="114">
        <f t="shared" si="91"/>
        <v>0</v>
      </c>
      <c r="O98" s="114">
        <f t="shared" si="91"/>
        <v>0</v>
      </c>
      <c r="P98" s="114">
        <f t="shared" si="91"/>
        <v>0</v>
      </c>
      <c r="Q98" s="114">
        <f t="shared" si="91"/>
        <v>0</v>
      </c>
      <c r="R98" s="114">
        <f t="shared" si="91"/>
        <v>0</v>
      </c>
      <c r="S98" s="114">
        <f t="shared" si="91"/>
        <v>0</v>
      </c>
      <c r="T98" s="114">
        <f t="shared" si="91"/>
        <v>0</v>
      </c>
      <c r="U98" s="114">
        <f t="shared" si="91"/>
        <v>0</v>
      </c>
      <c r="V98" s="114">
        <f t="shared" si="91"/>
        <v>0</v>
      </c>
      <c r="W98" s="114">
        <f t="shared" si="91"/>
        <v>6.5</v>
      </c>
      <c r="X98" s="114">
        <f t="shared" si="91"/>
        <v>6.5</v>
      </c>
      <c r="Y98" s="114">
        <f t="shared" si="91"/>
        <v>6.5</v>
      </c>
      <c r="Z98" s="114">
        <f t="shared" si="91"/>
        <v>6.5</v>
      </c>
      <c r="AA98" s="114">
        <f t="shared" si="91"/>
        <v>6.5</v>
      </c>
      <c r="AB98" s="114">
        <f t="shared" si="91"/>
        <v>6.5</v>
      </c>
      <c r="AC98" s="114">
        <f t="shared" si="91"/>
        <v>6.5</v>
      </c>
      <c r="AD98" s="114">
        <f t="shared" si="91"/>
        <v>6.5</v>
      </c>
      <c r="AE98" s="114">
        <f t="shared" si="91"/>
        <v>6.5</v>
      </c>
      <c r="AF98" s="114">
        <f t="shared" si="91"/>
        <v>6.5</v>
      </c>
      <c r="AG98" s="114">
        <f t="shared" si="91"/>
        <v>6.5</v>
      </c>
      <c r="AH98" s="114">
        <f t="shared" si="91"/>
        <v>6.5</v>
      </c>
      <c r="AI98" s="114">
        <f t="shared" si="91"/>
        <v>6.5</v>
      </c>
      <c r="AJ98" s="114">
        <f t="shared" ref="AJ98:BB98" si="92">+AJ94*$C98</f>
        <v>6.5</v>
      </c>
      <c r="AK98" s="114">
        <f t="shared" si="92"/>
        <v>6.5</v>
      </c>
      <c r="AL98" s="114">
        <f t="shared" si="92"/>
        <v>6.5</v>
      </c>
      <c r="AM98" s="114">
        <f t="shared" si="92"/>
        <v>6.5</v>
      </c>
      <c r="AN98" s="114">
        <f t="shared" si="92"/>
        <v>6.5</v>
      </c>
      <c r="AO98" s="81">
        <f t="shared" si="92"/>
        <v>6.5</v>
      </c>
      <c r="AP98" s="114">
        <f t="shared" si="92"/>
        <v>6.5</v>
      </c>
      <c r="AQ98" s="114">
        <f t="shared" si="92"/>
        <v>6.5</v>
      </c>
      <c r="AR98" s="114">
        <f t="shared" si="92"/>
        <v>6.5</v>
      </c>
      <c r="AS98" s="114">
        <f t="shared" si="92"/>
        <v>6.5</v>
      </c>
      <c r="AT98" s="114">
        <f t="shared" si="92"/>
        <v>6.5</v>
      </c>
      <c r="AU98" s="114">
        <f t="shared" si="92"/>
        <v>6.5</v>
      </c>
      <c r="AV98" s="114">
        <f t="shared" si="92"/>
        <v>6.5</v>
      </c>
      <c r="AW98" s="114">
        <f t="shared" si="92"/>
        <v>6.5</v>
      </c>
      <c r="AX98" s="114">
        <f t="shared" si="92"/>
        <v>6.5</v>
      </c>
      <c r="AY98" s="114">
        <f t="shared" si="92"/>
        <v>6.5</v>
      </c>
      <c r="AZ98" s="114">
        <f t="shared" si="92"/>
        <v>6.5</v>
      </c>
      <c r="BA98" s="114">
        <f t="shared" si="92"/>
        <v>6.5</v>
      </c>
      <c r="BB98" s="114">
        <f t="shared" si="92"/>
        <v>6.5</v>
      </c>
      <c r="BC98" s="115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</row>
    <row r="99" spans="1:89" s="128" customFormat="1" ht="13.5" thickBot="1" x14ac:dyDescent="0.25">
      <c r="A99" s="236"/>
      <c r="B99" s="128" t="s">
        <v>63</v>
      </c>
      <c r="C99" s="129" t="str">
        <f>+'Detail by Turbine'!B15</f>
        <v>Available</v>
      </c>
      <c r="D99" s="130">
        <f t="shared" ref="D99:AI99" si="93">+D96*$C98</f>
        <v>0</v>
      </c>
      <c r="E99" s="130">
        <f t="shared" si="93"/>
        <v>0</v>
      </c>
      <c r="F99" s="130">
        <f t="shared" si="93"/>
        <v>0</v>
      </c>
      <c r="G99" s="130">
        <f t="shared" si="93"/>
        <v>0</v>
      </c>
      <c r="H99" s="130">
        <f t="shared" si="93"/>
        <v>0</v>
      </c>
      <c r="I99" s="130">
        <f t="shared" si="93"/>
        <v>0</v>
      </c>
      <c r="J99" s="130">
        <f t="shared" si="93"/>
        <v>0</v>
      </c>
      <c r="K99" s="130">
        <f t="shared" si="93"/>
        <v>0</v>
      </c>
      <c r="L99" s="130">
        <f t="shared" si="93"/>
        <v>0</v>
      </c>
      <c r="M99" s="130">
        <f t="shared" si="93"/>
        <v>0</v>
      </c>
      <c r="N99" s="130">
        <f t="shared" si="93"/>
        <v>0</v>
      </c>
      <c r="O99" s="130">
        <f t="shared" si="93"/>
        <v>0</v>
      </c>
      <c r="P99" s="130">
        <f t="shared" si="93"/>
        <v>0</v>
      </c>
      <c r="Q99" s="130">
        <f t="shared" si="93"/>
        <v>0</v>
      </c>
      <c r="R99" s="130">
        <f t="shared" si="93"/>
        <v>0</v>
      </c>
      <c r="S99" s="130">
        <f t="shared" si="93"/>
        <v>0</v>
      </c>
      <c r="T99" s="130">
        <f t="shared" si="93"/>
        <v>0</v>
      </c>
      <c r="U99" s="130">
        <f t="shared" si="93"/>
        <v>0</v>
      </c>
      <c r="V99" s="130">
        <f t="shared" si="93"/>
        <v>0</v>
      </c>
      <c r="W99" s="130">
        <f t="shared" si="93"/>
        <v>6.5</v>
      </c>
      <c r="X99" s="130">
        <f t="shared" si="93"/>
        <v>6.5</v>
      </c>
      <c r="Y99" s="130">
        <f t="shared" si="93"/>
        <v>6.5</v>
      </c>
      <c r="Z99" s="130">
        <f t="shared" si="93"/>
        <v>6.5</v>
      </c>
      <c r="AA99" s="130">
        <f t="shared" si="93"/>
        <v>6.5</v>
      </c>
      <c r="AB99" s="130">
        <f t="shared" si="93"/>
        <v>6.5</v>
      </c>
      <c r="AC99" s="130">
        <f t="shared" si="93"/>
        <v>6.5</v>
      </c>
      <c r="AD99" s="130">
        <f t="shared" si="93"/>
        <v>6.5</v>
      </c>
      <c r="AE99" s="130">
        <f t="shared" si="93"/>
        <v>6.5</v>
      </c>
      <c r="AF99" s="130">
        <f t="shared" si="93"/>
        <v>6.5</v>
      </c>
      <c r="AG99" s="130">
        <f t="shared" si="93"/>
        <v>6.5</v>
      </c>
      <c r="AH99" s="130">
        <f t="shared" si="93"/>
        <v>6.5</v>
      </c>
      <c r="AI99" s="130">
        <f t="shared" si="93"/>
        <v>6.5</v>
      </c>
      <c r="AJ99" s="130">
        <f t="shared" ref="AJ99:BB99" si="94">+AJ96*$C98</f>
        <v>6.5</v>
      </c>
      <c r="AK99" s="130">
        <f t="shared" si="94"/>
        <v>6.5</v>
      </c>
      <c r="AL99" s="130">
        <f t="shared" si="94"/>
        <v>6.5</v>
      </c>
      <c r="AM99" s="130">
        <f t="shared" si="94"/>
        <v>6.5</v>
      </c>
      <c r="AN99" s="130">
        <f t="shared" si="94"/>
        <v>6.5</v>
      </c>
      <c r="AO99" s="125">
        <f t="shared" si="94"/>
        <v>6.5</v>
      </c>
      <c r="AP99" s="130">
        <f t="shared" si="94"/>
        <v>6.5</v>
      </c>
      <c r="AQ99" s="130">
        <f t="shared" si="94"/>
        <v>6.5</v>
      </c>
      <c r="AR99" s="130">
        <f t="shared" si="94"/>
        <v>6.5</v>
      </c>
      <c r="AS99" s="130">
        <f t="shared" si="94"/>
        <v>6.5</v>
      </c>
      <c r="AT99" s="130">
        <f t="shared" si="94"/>
        <v>6.5</v>
      </c>
      <c r="AU99" s="130">
        <f t="shared" si="94"/>
        <v>6.5</v>
      </c>
      <c r="AV99" s="130">
        <f t="shared" si="94"/>
        <v>6.5</v>
      </c>
      <c r="AW99" s="130">
        <f t="shared" si="94"/>
        <v>6.5</v>
      </c>
      <c r="AX99" s="130">
        <f t="shared" si="94"/>
        <v>6.5</v>
      </c>
      <c r="AY99" s="130">
        <f t="shared" si="94"/>
        <v>6.5</v>
      </c>
      <c r="AZ99" s="130">
        <f t="shared" si="94"/>
        <v>6.5</v>
      </c>
      <c r="BA99" s="130">
        <f t="shared" si="94"/>
        <v>6.5</v>
      </c>
      <c r="BB99" s="130">
        <f t="shared" si="94"/>
        <v>6.5</v>
      </c>
      <c r="BC99" s="131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</row>
    <row r="100" spans="1:89" s="104" customFormat="1" ht="13.5" thickTop="1" x14ac:dyDescent="0.2">
      <c r="A100" s="234">
        <f>+A92+1</f>
        <v>13</v>
      </c>
      <c r="B100" s="100" t="str">
        <f>+'Detail by Turbine'!G16</f>
        <v>Fr 6B 60 hz power barges (BV = 0)</v>
      </c>
      <c r="C100" s="232" t="str">
        <f>+'Detail by Turbine'!T16</f>
        <v>Unassigned</v>
      </c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76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3"/>
      <c r="CE100" s="103"/>
      <c r="CF100" s="103"/>
      <c r="CG100" s="103"/>
      <c r="CH100" s="103"/>
      <c r="CI100" s="103"/>
      <c r="CJ100" s="103"/>
      <c r="CK100" s="103"/>
    </row>
    <row r="101" spans="1:89" s="108" customFormat="1" x14ac:dyDescent="0.2">
      <c r="A101" s="235"/>
      <c r="B101" s="105" t="s">
        <v>58</v>
      </c>
      <c r="C101" s="233"/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1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73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  <c r="AZ101" s="106">
        <v>0</v>
      </c>
      <c r="BA101" s="106">
        <v>0</v>
      </c>
      <c r="BB101" s="106">
        <v>0</v>
      </c>
      <c r="BC101" s="107">
        <f>SUM(D101:BB101)</f>
        <v>1</v>
      </c>
      <c r="BD101" s="105"/>
    </row>
    <row r="102" spans="1:89" s="108" customFormat="1" x14ac:dyDescent="0.2">
      <c r="A102" s="235"/>
      <c r="B102" s="105" t="s">
        <v>59</v>
      </c>
      <c r="C102" s="233"/>
      <c r="D102" s="106">
        <f>D101</f>
        <v>0</v>
      </c>
      <c r="E102" s="106">
        <f t="shared" ref="E102:AJ102" si="95">+D102+E101</f>
        <v>0</v>
      </c>
      <c r="F102" s="106">
        <f t="shared" si="95"/>
        <v>0</v>
      </c>
      <c r="G102" s="106">
        <f t="shared" si="95"/>
        <v>0</v>
      </c>
      <c r="H102" s="106">
        <f t="shared" si="95"/>
        <v>0</v>
      </c>
      <c r="I102" s="106">
        <f t="shared" si="95"/>
        <v>0</v>
      </c>
      <c r="J102" s="106">
        <f t="shared" si="95"/>
        <v>0</v>
      </c>
      <c r="K102" s="106">
        <f t="shared" si="95"/>
        <v>0</v>
      </c>
      <c r="L102" s="106">
        <f t="shared" si="95"/>
        <v>0</v>
      </c>
      <c r="M102" s="106">
        <f t="shared" si="95"/>
        <v>0</v>
      </c>
      <c r="N102" s="106">
        <f t="shared" si="95"/>
        <v>0</v>
      </c>
      <c r="O102" s="106">
        <f t="shared" si="95"/>
        <v>0</v>
      </c>
      <c r="P102" s="106">
        <f t="shared" si="95"/>
        <v>0</v>
      </c>
      <c r="Q102" s="106">
        <f t="shared" si="95"/>
        <v>0</v>
      </c>
      <c r="R102" s="106">
        <f t="shared" si="95"/>
        <v>0</v>
      </c>
      <c r="S102" s="106">
        <f t="shared" si="95"/>
        <v>0</v>
      </c>
      <c r="T102" s="106">
        <f t="shared" si="95"/>
        <v>0</v>
      </c>
      <c r="U102" s="106">
        <f t="shared" si="95"/>
        <v>0</v>
      </c>
      <c r="V102" s="106">
        <f t="shared" si="95"/>
        <v>0</v>
      </c>
      <c r="W102" s="106">
        <f t="shared" si="95"/>
        <v>1</v>
      </c>
      <c r="X102" s="106">
        <f t="shared" si="95"/>
        <v>1</v>
      </c>
      <c r="Y102" s="106">
        <f t="shared" si="95"/>
        <v>1</v>
      </c>
      <c r="Z102" s="106">
        <f t="shared" si="95"/>
        <v>1</v>
      </c>
      <c r="AA102" s="106">
        <f t="shared" si="95"/>
        <v>1</v>
      </c>
      <c r="AB102" s="106">
        <f t="shared" si="95"/>
        <v>1</v>
      </c>
      <c r="AC102" s="106">
        <f t="shared" si="95"/>
        <v>1</v>
      </c>
      <c r="AD102" s="106">
        <f t="shared" si="95"/>
        <v>1</v>
      </c>
      <c r="AE102" s="106">
        <f t="shared" si="95"/>
        <v>1</v>
      </c>
      <c r="AF102" s="106">
        <f t="shared" si="95"/>
        <v>1</v>
      </c>
      <c r="AG102" s="106">
        <f t="shared" si="95"/>
        <v>1</v>
      </c>
      <c r="AH102" s="106">
        <f t="shared" si="95"/>
        <v>1</v>
      </c>
      <c r="AI102" s="106">
        <f t="shared" si="95"/>
        <v>1</v>
      </c>
      <c r="AJ102" s="106">
        <f t="shared" si="95"/>
        <v>1</v>
      </c>
      <c r="AK102" s="106">
        <f t="shared" ref="AK102:BB102" si="96">+AJ102+AK101</f>
        <v>1</v>
      </c>
      <c r="AL102" s="106">
        <f t="shared" si="96"/>
        <v>1</v>
      </c>
      <c r="AM102" s="106">
        <f t="shared" si="96"/>
        <v>1</v>
      </c>
      <c r="AN102" s="106">
        <f t="shared" si="96"/>
        <v>1</v>
      </c>
      <c r="AO102" s="73">
        <f t="shared" si="96"/>
        <v>1</v>
      </c>
      <c r="AP102" s="106">
        <f t="shared" si="96"/>
        <v>1</v>
      </c>
      <c r="AQ102" s="106">
        <f t="shared" si="96"/>
        <v>1</v>
      </c>
      <c r="AR102" s="106">
        <f t="shared" si="96"/>
        <v>1</v>
      </c>
      <c r="AS102" s="106">
        <f t="shared" si="96"/>
        <v>1</v>
      </c>
      <c r="AT102" s="106">
        <f t="shared" si="96"/>
        <v>1</v>
      </c>
      <c r="AU102" s="106">
        <f t="shared" si="96"/>
        <v>1</v>
      </c>
      <c r="AV102" s="106">
        <f t="shared" si="96"/>
        <v>1</v>
      </c>
      <c r="AW102" s="106">
        <f t="shared" si="96"/>
        <v>1</v>
      </c>
      <c r="AX102" s="106">
        <f t="shared" si="96"/>
        <v>1</v>
      </c>
      <c r="AY102" s="106">
        <f t="shared" si="96"/>
        <v>1</v>
      </c>
      <c r="AZ102" s="106">
        <f t="shared" si="96"/>
        <v>1</v>
      </c>
      <c r="BA102" s="106">
        <f t="shared" si="96"/>
        <v>1</v>
      </c>
      <c r="BB102" s="106">
        <f t="shared" si="96"/>
        <v>1</v>
      </c>
      <c r="BC102" s="107"/>
      <c r="BD102" s="105"/>
    </row>
    <row r="103" spans="1:89" s="108" customFormat="1" x14ac:dyDescent="0.2">
      <c r="A103" s="235"/>
      <c r="B103" s="105" t="s">
        <v>60</v>
      </c>
      <c r="C103" s="233"/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1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73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  <c r="AZ103" s="106">
        <v>0</v>
      </c>
      <c r="BA103" s="106">
        <v>0</v>
      </c>
      <c r="BB103" s="106">
        <v>0</v>
      </c>
      <c r="BC103" s="107">
        <f>SUM(D103:BB103)</f>
        <v>1</v>
      </c>
      <c r="BD103" s="105"/>
    </row>
    <row r="104" spans="1:89" s="108" customFormat="1" x14ac:dyDescent="0.2">
      <c r="A104" s="235"/>
      <c r="B104" s="105" t="s">
        <v>61</v>
      </c>
      <c r="C104" s="233"/>
      <c r="D104" s="106">
        <f>D103</f>
        <v>0</v>
      </c>
      <c r="E104" s="106">
        <f t="shared" ref="E104:AJ104" si="97">+D104+E103</f>
        <v>0</v>
      </c>
      <c r="F104" s="106">
        <f t="shared" si="97"/>
        <v>0</v>
      </c>
      <c r="G104" s="106">
        <f t="shared" si="97"/>
        <v>0</v>
      </c>
      <c r="H104" s="106">
        <f t="shared" si="97"/>
        <v>0</v>
      </c>
      <c r="I104" s="106">
        <f t="shared" si="97"/>
        <v>0</v>
      </c>
      <c r="J104" s="106">
        <f t="shared" si="97"/>
        <v>0</v>
      </c>
      <c r="K104" s="106">
        <f t="shared" si="97"/>
        <v>0</v>
      </c>
      <c r="L104" s="106">
        <f t="shared" si="97"/>
        <v>0</v>
      </c>
      <c r="M104" s="106">
        <f t="shared" si="97"/>
        <v>0</v>
      </c>
      <c r="N104" s="106">
        <f t="shared" si="97"/>
        <v>0</v>
      </c>
      <c r="O104" s="106">
        <f t="shared" si="97"/>
        <v>0</v>
      </c>
      <c r="P104" s="106">
        <f t="shared" si="97"/>
        <v>0</v>
      </c>
      <c r="Q104" s="106">
        <f t="shared" si="97"/>
        <v>0</v>
      </c>
      <c r="R104" s="106">
        <f t="shared" si="97"/>
        <v>0</v>
      </c>
      <c r="S104" s="106">
        <f t="shared" si="97"/>
        <v>0</v>
      </c>
      <c r="T104" s="106">
        <f t="shared" si="97"/>
        <v>0</v>
      </c>
      <c r="U104" s="106">
        <f t="shared" si="97"/>
        <v>0</v>
      </c>
      <c r="V104" s="106">
        <f t="shared" si="97"/>
        <v>0</v>
      </c>
      <c r="W104" s="106">
        <f t="shared" si="97"/>
        <v>1</v>
      </c>
      <c r="X104" s="106">
        <f t="shared" si="97"/>
        <v>1</v>
      </c>
      <c r="Y104" s="106">
        <f t="shared" si="97"/>
        <v>1</v>
      </c>
      <c r="Z104" s="106">
        <f t="shared" si="97"/>
        <v>1</v>
      </c>
      <c r="AA104" s="106">
        <f t="shared" si="97"/>
        <v>1</v>
      </c>
      <c r="AB104" s="106">
        <f t="shared" si="97"/>
        <v>1</v>
      </c>
      <c r="AC104" s="106">
        <f t="shared" si="97"/>
        <v>1</v>
      </c>
      <c r="AD104" s="106">
        <f t="shared" si="97"/>
        <v>1</v>
      </c>
      <c r="AE104" s="106">
        <f t="shared" si="97"/>
        <v>1</v>
      </c>
      <c r="AF104" s="106">
        <f t="shared" si="97"/>
        <v>1</v>
      </c>
      <c r="AG104" s="106">
        <f t="shared" si="97"/>
        <v>1</v>
      </c>
      <c r="AH104" s="106">
        <f t="shared" si="97"/>
        <v>1</v>
      </c>
      <c r="AI104" s="106">
        <f t="shared" si="97"/>
        <v>1</v>
      </c>
      <c r="AJ104" s="106">
        <f t="shared" si="97"/>
        <v>1</v>
      </c>
      <c r="AK104" s="106">
        <f t="shared" ref="AK104:BB104" si="98">+AJ104+AK103</f>
        <v>1</v>
      </c>
      <c r="AL104" s="106">
        <f t="shared" si="98"/>
        <v>1</v>
      </c>
      <c r="AM104" s="106">
        <f t="shared" si="98"/>
        <v>1</v>
      </c>
      <c r="AN104" s="106">
        <f t="shared" si="98"/>
        <v>1</v>
      </c>
      <c r="AO104" s="73">
        <f t="shared" si="98"/>
        <v>1</v>
      </c>
      <c r="AP104" s="106">
        <f t="shared" si="98"/>
        <v>1</v>
      </c>
      <c r="AQ104" s="106">
        <f t="shared" si="98"/>
        <v>1</v>
      </c>
      <c r="AR104" s="106">
        <f t="shared" si="98"/>
        <v>1</v>
      </c>
      <c r="AS104" s="106">
        <f t="shared" si="98"/>
        <v>1</v>
      </c>
      <c r="AT104" s="106">
        <f t="shared" si="98"/>
        <v>1</v>
      </c>
      <c r="AU104" s="106">
        <f t="shared" si="98"/>
        <v>1</v>
      </c>
      <c r="AV104" s="106">
        <f t="shared" si="98"/>
        <v>1</v>
      </c>
      <c r="AW104" s="106">
        <f t="shared" si="98"/>
        <v>1</v>
      </c>
      <c r="AX104" s="106">
        <f t="shared" si="98"/>
        <v>1</v>
      </c>
      <c r="AY104" s="106">
        <f t="shared" si="98"/>
        <v>1</v>
      </c>
      <c r="AZ104" s="106">
        <f t="shared" si="98"/>
        <v>1</v>
      </c>
      <c r="BA104" s="106">
        <f t="shared" si="98"/>
        <v>1</v>
      </c>
      <c r="BB104" s="106">
        <f t="shared" si="98"/>
        <v>1</v>
      </c>
      <c r="BC104" s="107"/>
      <c r="BD104" s="105"/>
    </row>
    <row r="105" spans="1:89" s="104" customFormat="1" x14ac:dyDescent="0.2">
      <c r="A105" s="235"/>
      <c r="B105" s="109"/>
      <c r="C105" s="233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74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1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3"/>
      <c r="CC105" s="103"/>
      <c r="CD105" s="103"/>
      <c r="CE105" s="103"/>
      <c r="CF105" s="103"/>
      <c r="CG105" s="103"/>
      <c r="CH105" s="103"/>
      <c r="CI105" s="103"/>
      <c r="CJ105" s="103"/>
      <c r="CK105" s="103"/>
    </row>
    <row r="106" spans="1:89" s="112" customFormat="1" x14ac:dyDescent="0.2">
      <c r="A106" s="235"/>
      <c r="B106" s="112" t="s">
        <v>62</v>
      </c>
      <c r="C106" s="113">
        <f>13/2</f>
        <v>6.5</v>
      </c>
      <c r="D106" s="114">
        <f t="shared" ref="D106:AI106" si="99">+D102*$C106</f>
        <v>0</v>
      </c>
      <c r="E106" s="114">
        <f t="shared" si="99"/>
        <v>0</v>
      </c>
      <c r="F106" s="114">
        <f t="shared" si="99"/>
        <v>0</v>
      </c>
      <c r="G106" s="114">
        <f t="shared" si="99"/>
        <v>0</v>
      </c>
      <c r="H106" s="114">
        <f t="shared" si="99"/>
        <v>0</v>
      </c>
      <c r="I106" s="114">
        <f t="shared" si="99"/>
        <v>0</v>
      </c>
      <c r="J106" s="114">
        <f t="shared" si="99"/>
        <v>0</v>
      </c>
      <c r="K106" s="114">
        <f t="shared" si="99"/>
        <v>0</v>
      </c>
      <c r="L106" s="114">
        <f t="shared" si="99"/>
        <v>0</v>
      </c>
      <c r="M106" s="114">
        <f t="shared" si="99"/>
        <v>0</v>
      </c>
      <c r="N106" s="114">
        <f t="shared" si="99"/>
        <v>0</v>
      </c>
      <c r="O106" s="114">
        <f t="shared" si="99"/>
        <v>0</v>
      </c>
      <c r="P106" s="114">
        <f t="shared" si="99"/>
        <v>0</v>
      </c>
      <c r="Q106" s="114">
        <f t="shared" si="99"/>
        <v>0</v>
      </c>
      <c r="R106" s="114">
        <f t="shared" si="99"/>
        <v>0</v>
      </c>
      <c r="S106" s="114">
        <f t="shared" si="99"/>
        <v>0</v>
      </c>
      <c r="T106" s="114">
        <f t="shared" si="99"/>
        <v>0</v>
      </c>
      <c r="U106" s="114">
        <f t="shared" si="99"/>
        <v>0</v>
      </c>
      <c r="V106" s="114">
        <f t="shared" si="99"/>
        <v>0</v>
      </c>
      <c r="W106" s="114">
        <f t="shared" si="99"/>
        <v>6.5</v>
      </c>
      <c r="X106" s="114">
        <f t="shared" si="99"/>
        <v>6.5</v>
      </c>
      <c r="Y106" s="114">
        <f t="shared" si="99"/>
        <v>6.5</v>
      </c>
      <c r="Z106" s="114">
        <f t="shared" si="99"/>
        <v>6.5</v>
      </c>
      <c r="AA106" s="114">
        <f t="shared" si="99"/>
        <v>6.5</v>
      </c>
      <c r="AB106" s="114">
        <f t="shared" si="99"/>
        <v>6.5</v>
      </c>
      <c r="AC106" s="114">
        <f t="shared" si="99"/>
        <v>6.5</v>
      </c>
      <c r="AD106" s="114">
        <f t="shared" si="99"/>
        <v>6.5</v>
      </c>
      <c r="AE106" s="114">
        <f t="shared" si="99"/>
        <v>6.5</v>
      </c>
      <c r="AF106" s="114">
        <f t="shared" si="99"/>
        <v>6.5</v>
      </c>
      <c r="AG106" s="114">
        <f t="shared" si="99"/>
        <v>6.5</v>
      </c>
      <c r="AH106" s="114">
        <f t="shared" si="99"/>
        <v>6.5</v>
      </c>
      <c r="AI106" s="114">
        <f t="shared" si="99"/>
        <v>6.5</v>
      </c>
      <c r="AJ106" s="114">
        <f t="shared" ref="AJ106:BB106" si="100">+AJ102*$C106</f>
        <v>6.5</v>
      </c>
      <c r="AK106" s="114">
        <f t="shared" si="100"/>
        <v>6.5</v>
      </c>
      <c r="AL106" s="114">
        <f t="shared" si="100"/>
        <v>6.5</v>
      </c>
      <c r="AM106" s="114">
        <f t="shared" si="100"/>
        <v>6.5</v>
      </c>
      <c r="AN106" s="114">
        <f t="shared" si="100"/>
        <v>6.5</v>
      </c>
      <c r="AO106" s="81">
        <f t="shared" si="100"/>
        <v>6.5</v>
      </c>
      <c r="AP106" s="114">
        <f t="shared" si="100"/>
        <v>6.5</v>
      </c>
      <c r="AQ106" s="114">
        <f t="shared" si="100"/>
        <v>6.5</v>
      </c>
      <c r="AR106" s="114">
        <f t="shared" si="100"/>
        <v>6.5</v>
      </c>
      <c r="AS106" s="114">
        <f t="shared" si="100"/>
        <v>6.5</v>
      </c>
      <c r="AT106" s="114">
        <f t="shared" si="100"/>
        <v>6.5</v>
      </c>
      <c r="AU106" s="114">
        <f t="shared" si="100"/>
        <v>6.5</v>
      </c>
      <c r="AV106" s="114">
        <f t="shared" si="100"/>
        <v>6.5</v>
      </c>
      <c r="AW106" s="114">
        <f t="shared" si="100"/>
        <v>6.5</v>
      </c>
      <c r="AX106" s="114">
        <f t="shared" si="100"/>
        <v>6.5</v>
      </c>
      <c r="AY106" s="114">
        <f t="shared" si="100"/>
        <v>6.5</v>
      </c>
      <c r="AZ106" s="114">
        <f t="shared" si="100"/>
        <v>6.5</v>
      </c>
      <c r="BA106" s="114">
        <f t="shared" si="100"/>
        <v>6.5</v>
      </c>
      <c r="BB106" s="114">
        <f t="shared" si="100"/>
        <v>6.5</v>
      </c>
      <c r="BC106" s="115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</row>
    <row r="107" spans="1:89" s="128" customFormat="1" ht="13.5" thickBot="1" x14ac:dyDescent="0.25">
      <c r="A107" s="236"/>
      <c r="B107" s="128" t="s">
        <v>63</v>
      </c>
      <c r="C107" s="129" t="str">
        <f>+'Detail by Turbine'!B16</f>
        <v>Available</v>
      </c>
      <c r="D107" s="130">
        <f t="shared" ref="D107:AI107" si="101">+D104*$C106</f>
        <v>0</v>
      </c>
      <c r="E107" s="130">
        <f t="shared" si="101"/>
        <v>0</v>
      </c>
      <c r="F107" s="130">
        <f t="shared" si="101"/>
        <v>0</v>
      </c>
      <c r="G107" s="130">
        <f t="shared" si="101"/>
        <v>0</v>
      </c>
      <c r="H107" s="130">
        <f t="shared" si="101"/>
        <v>0</v>
      </c>
      <c r="I107" s="130">
        <f t="shared" si="101"/>
        <v>0</v>
      </c>
      <c r="J107" s="130">
        <f t="shared" si="101"/>
        <v>0</v>
      </c>
      <c r="K107" s="130">
        <f t="shared" si="101"/>
        <v>0</v>
      </c>
      <c r="L107" s="130">
        <f t="shared" si="101"/>
        <v>0</v>
      </c>
      <c r="M107" s="130">
        <f t="shared" si="101"/>
        <v>0</v>
      </c>
      <c r="N107" s="130">
        <f t="shared" si="101"/>
        <v>0</v>
      </c>
      <c r="O107" s="130">
        <f t="shared" si="101"/>
        <v>0</v>
      </c>
      <c r="P107" s="130">
        <f t="shared" si="101"/>
        <v>0</v>
      </c>
      <c r="Q107" s="130">
        <f t="shared" si="101"/>
        <v>0</v>
      </c>
      <c r="R107" s="130">
        <f t="shared" si="101"/>
        <v>0</v>
      </c>
      <c r="S107" s="130">
        <f t="shared" si="101"/>
        <v>0</v>
      </c>
      <c r="T107" s="130">
        <f t="shared" si="101"/>
        <v>0</v>
      </c>
      <c r="U107" s="130">
        <f t="shared" si="101"/>
        <v>0</v>
      </c>
      <c r="V107" s="130">
        <f t="shared" si="101"/>
        <v>0</v>
      </c>
      <c r="W107" s="130">
        <f t="shared" si="101"/>
        <v>6.5</v>
      </c>
      <c r="X107" s="130">
        <f t="shared" si="101"/>
        <v>6.5</v>
      </c>
      <c r="Y107" s="130">
        <f t="shared" si="101"/>
        <v>6.5</v>
      </c>
      <c r="Z107" s="130">
        <f t="shared" si="101"/>
        <v>6.5</v>
      </c>
      <c r="AA107" s="130">
        <f t="shared" si="101"/>
        <v>6.5</v>
      </c>
      <c r="AB107" s="130">
        <f t="shared" si="101"/>
        <v>6.5</v>
      </c>
      <c r="AC107" s="130">
        <f t="shared" si="101"/>
        <v>6.5</v>
      </c>
      <c r="AD107" s="130">
        <f t="shared" si="101"/>
        <v>6.5</v>
      </c>
      <c r="AE107" s="130">
        <f t="shared" si="101"/>
        <v>6.5</v>
      </c>
      <c r="AF107" s="130">
        <f t="shared" si="101"/>
        <v>6.5</v>
      </c>
      <c r="AG107" s="130">
        <f t="shared" si="101"/>
        <v>6.5</v>
      </c>
      <c r="AH107" s="130">
        <f t="shared" si="101"/>
        <v>6.5</v>
      </c>
      <c r="AI107" s="130">
        <f t="shared" si="101"/>
        <v>6.5</v>
      </c>
      <c r="AJ107" s="130">
        <f t="shared" ref="AJ107:BB107" si="102">+AJ104*$C106</f>
        <v>6.5</v>
      </c>
      <c r="AK107" s="130">
        <f t="shared" si="102"/>
        <v>6.5</v>
      </c>
      <c r="AL107" s="130">
        <f t="shared" si="102"/>
        <v>6.5</v>
      </c>
      <c r="AM107" s="130">
        <f t="shared" si="102"/>
        <v>6.5</v>
      </c>
      <c r="AN107" s="130">
        <f t="shared" si="102"/>
        <v>6.5</v>
      </c>
      <c r="AO107" s="125">
        <f t="shared" si="102"/>
        <v>6.5</v>
      </c>
      <c r="AP107" s="130">
        <f t="shared" si="102"/>
        <v>6.5</v>
      </c>
      <c r="AQ107" s="130">
        <f t="shared" si="102"/>
        <v>6.5</v>
      </c>
      <c r="AR107" s="130">
        <f t="shared" si="102"/>
        <v>6.5</v>
      </c>
      <c r="AS107" s="130">
        <f t="shared" si="102"/>
        <v>6.5</v>
      </c>
      <c r="AT107" s="130">
        <f t="shared" si="102"/>
        <v>6.5</v>
      </c>
      <c r="AU107" s="130">
        <f t="shared" si="102"/>
        <v>6.5</v>
      </c>
      <c r="AV107" s="130">
        <f t="shared" si="102"/>
        <v>6.5</v>
      </c>
      <c r="AW107" s="130">
        <f t="shared" si="102"/>
        <v>6.5</v>
      </c>
      <c r="AX107" s="130">
        <f t="shared" si="102"/>
        <v>6.5</v>
      </c>
      <c r="AY107" s="130">
        <f t="shared" si="102"/>
        <v>6.5</v>
      </c>
      <c r="AZ107" s="130">
        <f t="shared" si="102"/>
        <v>6.5</v>
      </c>
      <c r="BA107" s="130">
        <f t="shared" si="102"/>
        <v>6.5</v>
      </c>
      <c r="BB107" s="130">
        <f t="shared" si="102"/>
        <v>6.5</v>
      </c>
      <c r="BC107" s="131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</row>
    <row r="108" spans="1:89" x14ac:dyDescent="0.2"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72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</row>
    <row r="109" spans="1:89" s="68" customFormat="1" x14ac:dyDescent="0.2">
      <c r="B109" s="78" t="s">
        <v>66</v>
      </c>
      <c r="C109" s="80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72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</row>
    <row r="110" spans="1:89" s="169" customFormat="1" x14ac:dyDescent="0.2">
      <c r="B110" s="169" t="s">
        <v>77</v>
      </c>
      <c r="C110" s="170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72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</row>
    <row r="111" spans="1:89" s="169" customFormat="1" x14ac:dyDescent="0.2">
      <c r="B111" s="169" t="s">
        <v>62</v>
      </c>
      <c r="C111" s="197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72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71"/>
      <c r="BB111" s="171"/>
      <c r="BC111" s="172"/>
      <c r="BD111" s="173"/>
      <c r="BE111" s="173"/>
      <c r="BF111" s="173"/>
      <c r="BG111" s="173"/>
      <c r="BH111" s="173"/>
      <c r="BI111" s="173"/>
      <c r="BJ111" s="173"/>
      <c r="BK111" s="173"/>
      <c r="BL111" s="173"/>
      <c r="BM111" s="173"/>
      <c r="BN111" s="173"/>
      <c r="BO111" s="173"/>
      <c r="BP111" s="173"/>
      <c r="BQ111" s="173"/>
      <c r="BR111" s="173"/>
      <c r="BS111" s="173"/>
      <c r="BT111" s="173"/>
      <c r="BU111" s="173"/>
      <c r="BV111" s="173"/>
      <c r="BW111" s="173"/>
      <c r="BX111" s="173"/>
      <c r="BY111" s="173"/>
      <c r="BZ111" s="173"/>
      <c r="CA111" s="173"/>
      <c r="CB111" s="173"/>
      <c r="CC111" s="173"/>
      <c r="CD111" s="173"/>
      <c r="CE111" s="173"/>
      <c r="CF111" s="173"/>
      <c r="CG111" s="173"/>
      <c r="CH111" s="173"/>
      <c r="CI111" s="173"/>
      <c r="CJ111" s="173"/>
      <c r="CK111" s="173"/>
    </row>
    <row r="112" spans="1:89" s="169" customFormat="1" x14ac:dyDescent="0.2">
      <c r="B112" s="169" t="s">
        <v>63</v>
      </c>
      <c r="C112" s="174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72"/>
      <c r="AP112" s="171"/>
      <c r="AQ112" s="171"/>
      <c r="AR112" s="171"/>
      <c r="AS112" s="171"/>
      <c r="AT112" s="171"/>
      <c r="AU112" s="171"/>
      <c r="AV112" s="171"/>
      <c r="AW112" s="171"/>
      <c r="AX112" s="171"/>
      <c r="AY112" s="171"/>
      <c r="AZ112" s="171"/>
      <c r="BA112" s="171"/>
      <c r="BB112" s="171"/>
      <c r="BC112" s="172"/>
      <c r="BD112" s="173"/>
      <c r="BE112" s="173"/>
      <c r="BF112" s="173"/>
      <c r="BG112" s="173"/>
      <c r="BH112" s="173"/>
      <c r="BI112" s="173"/>
      <c r="BJ112" s="173"/>
      <c r="BK112" s="173"/>
      <c r="BL112" s="173"/>
      <c r="BM112" s="173"/>
      <c r="BN112" s="173"/>
      <c r="BO112" s="173"/>
      <c r="BP112" s="173"/>
      <c r="BQ112" s="173"/>
      <c r="BR112" s="173"/>
      <c r="BS112" s="173"/>
      <c r="BT112" s="173"/>
      <c r="BU112" s="173"/>
      <c r="BV112" s="173"/>
      <c r="BW112" s="173"/>
      <c r="BX112" s="173"/>
      <c r="BY112" s="173"/>
      <c r="BZ112" s="173"/>
      <c r="CA112" s="173"/>
      <c r="CB112" s="173"/>
      <c r="CC112" s="173"/>
      <c r="CD112" s="173"/>
      <c r="CE112" s="173"/>
      <c r="CF112" s="173"/>
      <c r="CG112" s="173"/>
      <c r="CH112" s="173"/>
      <c r="CI112" s="173"/>
      <c r="CJ112" s="173"/>
      <c r="CK112" s="173"/>
    </row>
    <row r="113" spans="2:89" s="68" customFormat="1" x14ac:dyDescent="0.2">
      <c r="B113" s="78"/>
      <c r="C113" s="80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72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</row>
    <row r="114" spans="2:89" s="82" customFormat="1" x14ac:dyDescent="0.2">
      <c r="B114" s="82" t="s">
        <v>65</v>
      </c>
      <c r="C114" s="84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19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</row>
    <row r="115" spans="2:89" s="82" customFormat="1" x14ac:dyDescent="0.2">
      <c r="B115" s="82" t="s">
        <v>62</v>
      </c>
      <c r="C115" s="84">
        <f>+C10</f>
        <v>39.200000000000003</v>
      </c>
      <c r="D115" s="224">
        <f t="shared" ref="D115:BB115" si="103">+D10</f>
        <v>0</v>
      </c>
      <c r="E115" s="224">
        <f t="shared" si="103"/>
        <v>0</v>
      </c>
      <c r="F115" s="224">
        <f t="shared" si="103"/>
        <v>0</v>
      </c>
      <c r="G115" s="224">
        <f t="shared" si="103"/>
        <v>0</v>
      </c>
      <c r="H115" s="224">
        <f t="shared" si="103"/>
        <v>0</v>
      </c>
      <c r="I115" s="224">
        <f t="shared" si="103"/>
        <v>0</v>
      </c>
      <c r="J115" s="224">
        <f t="shared" si="103"/>
        <v>0</v>
      </c>
      <c r="K115" s="224">
        <f t="shared" si="103"/>
        <v>0</v>
      </c>
      <c r="L115" s="224">
        <f t="shared" si="103"/>
        <v>0</v>
      </c>
      <c r="M115" s="224">
        <f t="shared" si="103"/>
        <v>0</v>
      </c>
      <c r="N115" s="224">
        <f t="shared" si="103"/>
        <v>0</v>
      </c>
      <c r="O115" s="224">
        <f t="shared" si="103"/>
        <v>0</v>
      </c>
      <c r="P115" s="224">
        <f t="shared" si="103"/>
        <v>0</v>
      </c>
      <c r="Q115" s="224">
        <f t="shared" si="103"/>
        <v>0</v>
      </c>
      <c r="R115" s="224">
        <f t="shared" si="103"/>
        <v>0</v>
      </c>
      <c r="S115" s="224">
        <f t="shared" si="103"/>
        <v>0</v>
      </c>
      <c r="T115" s="224">
        <f t="shared" si="103"/>
        <v>0</v>
      </c>
      <c r="U115" s="224">
        <f t="shared" si="103"/>
        <v>0</v>
      </c>
      <c r="V115" s="224">
        <f t="shared" si="103"/>
        <v>0</v>
      </c>
      <c r="W115" s="224">
        <f t="shared" si="103"/>
        <v>0</v>
      </c>
      <c r="X115" s="224">
        <f t="shared" si="103"/>
        <v>0</v>
      </c>
      <c r="Y115" s="224">
        <f t="shared" si="103"/>
        <v>0</v>
      </c>
      <c r="Z115" s="224">
        <f t="shared" si="103"/>
        <v>0</v>
      </c>
      <c r="AA115" s="224">
        <f t="shared" si="103"/>
        <v>0</v>
      </c>
      <c r="AB115" s="224">
        <f t="shared" si="103"/>
        <v>0</v>
      </c>
      <c r="AC115" s="224">
        <f t="shared" si="103"/>
        <v>0</v>
      </c>
      <c r="AD115" s="224">
        <f t="shared" si="103"/>
        <v>0</v>
      </c>
      <c r="AE115" s="224">
        <f t="shared" si="103"/>
        <v>0</v>
      </c>
      <c r="AF115" s="224">
        <f t="shared" si="103"/>
        <v>3.9200000000000004</v>
      </c>
      <c r="AG115" s="224">
        <f t="shared" si="103"/>
        <v>5.096000000000001</v>
      </c>
      <c r="AH115" s="224">
        <f t="shared" si="103"/>
        <v>6.2720000000000002</v>
      </c>
      <c r="AI115" s="224">
        <f t="shared" si="103"/>
        <v>7.4480000000000004</v>
      </c>
      <c r="AJ115" s="224">
        <f t="shared" si="103"/>
        <v>8.6240000000000006</v>
      </c>
      <c r="AK115" s="224">
        <f t="shared" si="103"/>
        <v>9.8000000000000007</v>
      </c>
      <c r="AL115" s="224">
        <f t="shared" si="103"/>
        <v>10.976000000000003</v>
      </c>
      <c r="AM115" s="224">
        <f t="shared" si="103"/>
        <v>12.152000000000003</v>
      </c>
      <c r="AN115" s="224">
        <f t="shared" si="103"/>
        <v>13.328000000000005</v>
      </c>
      <c r="AO115" s="227">
        <f t="shared" si="103"/>
        <v>14.504000000000005</v>
      </c>
      <c r="AP115" s="224">
        <f t="shared" si="103"/>
        <v>15.680000000000007</v>
      </c>
      <c r="AQ115" s="224">
        <f t="shared" si="103"/>
        <v>16.856000000000009</v>
      </c>
      <c r="AR115" s="224">
        <f t="shared" si="103"/>
        <v>18.424000000000007</v>
      </c>
      <c r="AS115" s="224">
        <f t="shared" si="103"/>
        <v>19.992000000000004</v>
      </c>
      <c r="AT115" s="224">
        <f t="shared" si="103"/>
        <v>21.560000000000009</v>
      </c>
      <c r="AU115" s="224">
        <f t="shared" si="103"/>
        <v>23.128000000000011</v>
      </c>
      <c r="AV115" s="224">
        <f t="shared" si="103"/>
        <v>24.696000000000012</v>
      </c>
      <c r="AW115" s="224">
        <f t="shared" si="103"/>
        <v>26.264000000000014</v>
      </c>
      <c r="AX115" s="224">
        <f t="shared" si="103"/>
        <v>27.832000000000015</v>
      </c>
      <c r="AY115" s="224">
        <f t="shared" si="103"/>
        <v>29.400000000000016</v>
      </c>
      <c r="AZ115" s="224">
        <f t="shared" si="103"/>
        <v>37.240000000000016</v>
      </c>
      <c r="BA115" s="224">
        <f t="shared" si="103"/>
        <v>39.200000000000017</v>
      </c>
      <c r="BB115" s="224">
        <f t="shared" si="103"/>
        <v>39.200000000000017</v>
      </c>
      <c r="BC115" s="86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</row>
    <row r="116" spans="2:89" s="82" customFormat="1" x14ac:dyDescent="0.2">
      <c r="B116" s="82" t="s">
        <v>63</v>
      </c>
      <c r="C116" s="88"/>
      <c r="D116" s="224">
        <f t="shared" ref="D116:BB116" si="104">+D11</f>
        <v>0</v>
      </c>
      <c r="E116" s="224">
        <f t="shared" si="104"/>
        <v>0</v>
      </c>
      <c r="F116" s="224">
        <f t="shared" si="104"/>
        <v>0</v>
      </c>
      <c r="G116" s="224">
        <f t="shared" si="104"/>
        <v>0</v>
      </c>
      <c r="H116" s="224">
        <f t="shared" si="104"/>
        <v>0</v>
      </c>
      <c r="I116" s="224">
        <f t="shared" si="104"/>
        <v>0</v>
      </c>
      <c r="J116" s="224">
        <f t="shared" si="104"/>
        <v>0</v>
      </c>
      <c r="K116" s="224">
        <f t="shared" si="104"/>
        <v>0</v>
      </c>
      <c r="L116" s="224">
        <f t="shared" si="104"/>
        <v>0</v>
      </c>
      <c r="M116" s="224">
        <f t="shared" si="104"/>
        <v>0</v>
      </c>
      <c r="N116" s="224">
        <f t="shared" si="104"/>
        <v>0</v>
      </c>
      <c r="O116" s="224">
        <f t="shared" si="104"/>
        <v>0</v>
      </c>
      <c r="P116" s="224">
        <f t="shared" si="104"/>
        <v>0</v>
      </c>
      <c r="Q116" s="224">
        <f t="shared" si="104"/>
        <v>0</v>
      </c>
      <c r="R116" s="224">
        <f t="shared" si="104"/>
        <v>0</v>
      </c>
      <c r="S116" s="224">
        <f t="shared" si="104"/>
        <v>0</v>
      </c>
      <c r="T116" s="224">
        <f t="shared" si="104"/>
        <v>0</v>
      </c>
      <c r="U116" s="224">
        <f t="shared" si="104"/>
        <v>0</v>
      </c>
      <c r="V116" s="224">
        <f t="shared" si="104"/>
        <v>0</v>
      </c>
      <c r="W116" s="224">
        <f t="shared" si="104"/>
        <v>0</v>
      </c>
      <c r="X116" s="224">
        <f t="shared" si="104"/>
        <v>0</v>
      </c>
      <c r="Y116" s="224">
        <f t="shared" si="104"/>
        <v>0</v>
      </c>
      <c r="Z116" s="224">
        <f t="shared" si="104"/>
        <v>0</v>
      </c>
      <c r="AA116" s="224">
        <f t="shared" si="104"/>
        <v>0</v>
      </c>
      <c r="AB116" s="224">
        <f t="shared" si="104"/>
        <v>0</v>
      </c>
      <c r="AC116" s="224">
        <f t="shared" si="104"/>
        <v>0</v>
      </c>
      <c r="AD116" s="224">
        <f t="shared" si="104"/>
        <v>0</v>
      </c>
      <c r="AE116" s="224">
        <f t="shared" si="104"/>
        <v>0</v>
      </c>
      <c r="AF116" s="224">
        <f t="shared" si="104"/>
        <v>3.9200000000000004</v>
      </c>
      <c r="AG116" s="224">
        <f t="shared" si="104"/>
        <v>3.9200000000000004</v>
      </c>
      <c r="AH116" s="224">
        <f t="shared" si="104"/>
        <v>4.7039999999999997</v>
      </c>
      <c r="AI116" s="224">
        <f t="shared" si="104"/>
        <v>5.4880000000000013</v>
      </c>
      <c r="AJ116" s="224">
        <f t="shared" si="104"/>
        <v>6.2720000000000002</v>
      </c>
      <c r="AK116" s="224">
        <f t="shared" si="104"/>
        <v>7.056</v>
      </c>
      <c r="AL116" s="224">
        <f t="shared" si="104"/>
        <v>7.8400000000000007</v>
      </c>
      <c r="AM116" s="224">
        <f t="shared" si="104"/>
        <v>8.6240000000000006</v>
      </c>
      <c r="AN116" s="224">
        <f t="shared" si="104"/>
        <v>9.4079999999999995</v>
      </c>
      <c r="AO116" s="227">
        <f t="shared" si="104"/>
        <v>10.192000000000002</v>
      </c>
      <c r="AP116" s="224">
        <f t="shared" si="104"/>
        <v>10.976000000000003</v>
      </c>
      <c r="AQ116" s="224">
        <f t="shared" si="104"/>
        <v>11.76</v>
      </c>
      <c r="AR116" s="224">
        <f t="shared" si="104"/>
        <v>12.544</v>
      </c>
      <c r="AS116" s="224">
        <f t="shared" si="104"/>
        <v>13.328000000000001</v>
      </c>
      <c r="AT116" s="224">
        <f t="shared" si="104"/>
        <v>14.112</v>
      </c>
      <c r="AU116" s="224">
        <f t="shared" si="104"/>
        <v>14.896000000000001</v>
      </c>
      <c r="AV116" s="224">
        <f t="shared" si="104"/>
        <v>15.680000000000001</v>
      </c>
      <c r="AW116" s="224">
        <f t="shared" si="104"/>
        <v>15.680000000000001</v>
      </c>
      <c r="AX116" s="224">
        <f t="shared" si="104"/>
        <v>15.680000000000001</v>
      </c>
      <c r="AY116" s="224">
        <f t="shared" si="104"/>
        <v>15.680000000000001</v>
      </c>
      <c r="AZ116" s="224">
        <f t="shared" si="104"/>
        <v>15.680000000000001</v>
      </c>
      <c r="BA116" s="224">
        <f t="shared" si="104"/>
        <v>15.680000000000001</v>
      </c>
      <c r="BB116" s="224">
        <f t="shared" si="104"/>
        <v>39.200000000000003</v>
      </c>
      <c r="BC116" s="86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</row>
    <row r="117" spans="2:89" s="68" customFormat="1" x14ac:dyDescent="0.2">
      <c r="B117" s="78"/>
      <c r="C117" s="80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81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</row>
    <row r="118" spans="2:89" s="112" customFormat="1" x14ac:dyDescent="0.2">
      <c r="B118" s="112" t="s">
        <v>67</v>
      </c>
      <c r="C118" s="113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9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5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</row>
    <row r="119" spans="2:89" s="112" customFormat="1" x14ac:dyDescent="0.2">
      <c r="B119" s="112" t="s">
        <v>62</v>
      </c>
      <c r="C119" s="113">
        <f>C42+C98+C106+C90+C82+C58+C66+C74+C50+C34+C26+C18</f>
        <v>464.21716000000009</v>
      </c>
      <c r="D119" s="225">
        <f t="shared" ref="D119:BB119" si="105">D42+D98+D106+D90+D82+D58+D66+D74+D50+D34+D26+D18</f>
        <v>0</v>
      </c>
      <c r="E119" s="225">
        <f t="shared" si="105"/>
        <v>0</v>
      </c>
      <c r="F119" s="225">
        <f t="shared" si="105"/>
        <v>1.2101999999999999</v>
      </c>
      <c r="G119" s="225">
        <f t="shared" si="105"/>
        <v>1.2101999999999999</v>
      </c>
      <c r="H119" s="225">
        <f t="shared" si="105"/>
        <v>1.2101999999999999</v>
      </c>
      <c r="I119" s="225">
        <f t="shared" si="105"/>
        <v>1.2101999999999999</v>
      </c>
      <c r="J119" s="225">
        <f t="shared" si="105"/>
        <v>6.0369999999999999</v>
      </c>
      <c r="K119" s="225">
        <f t="shared" si="105"/>
        <v>10.8544</v>
      </c>
      <c r="L119" s="225">
        <f t="shared" si="105"/>
        <v>10.8544</v>
      </c>
      <c r="M119" s="225">
        <f t="shared" si="105"/>
        <v>12.660900000000002</v>
      </c>
      <c r="N119" s="225">
        <f t="shared" si="105"/>
        <v>15.671800000000003</v>
      </c>
      <c r="O119" s="225">
        <f t="shared" si="105"/>
        <v>15.671800000000003</v>
      </c>
      <c r="P119" s="225">
        <f t="shared" si="105"/>
        <v>18.080500000000004</v>
      </c>
      <c r="Q119" s="225">
        <f t="shared" si="105"/>
        <v>18.682700000000004</v>
      </c>
      <c r="R119" s="225">
        <f t="shared" si="105"/>
        <v>19.936800000000005</v>
      </c>
      <c r="S119" s="225">
        <f t="shared" si="105"/>
        <v>20.539000000000005</v>
      </c>
      <c r="T119" s="225">
        <f t="shared" si="105"/>
        <v>20.539000000000005</v>
      </c>
      <c r="U119" s="225">
        <f t="shared" si="105"/>
        <v>21.141200000000005</v>
      </c>
      <c r="V119" s="225">
        <f t="shared" si="105"/>
        <v>29.177436000000004</v>
      </c>
      <c r="W119" s="225">
        <f t="shared" si="105"/>
        <v>76.677436</v>
      </c>
      <c r="X119" s="225">
        <f t="shared" si="105"/>
        <v>102.906836</v>
      </c>
      <c r="Y119" s="225">
        <f t="shared" si="105"/>
        <v>108.48236300000001</v>
      </c>
      <c r="Z119" s="225">
        <f t="shared" si="105"/>
        <v>120.81997000000001</v>
      </c>
      <c r="AA119" s="225">
        <f t="shared" si="105"/>
        <v>178.37747000000002</v>
      </c>
      <c r="AB119" s="225">
        <f t="shared" si="105"/>
        <v>190.88997000000003</v>
      </c>
      <c r="AC119" s="225">
        <f t="shared" si="105"/>
        <v>208.97799700000004</v>
      </c>
      <c r="AD119" s="225">
        <f t="shared" si="105"/>
        <v>221.49049700000003</v>
      </c>
      <c r="AE119" s="225">
        <f t="shared" si="105"/>
        <v>234.00299700000008</v>
      </c>
      <c r="AF119" s="225">
        <f t="shared" si="105"/>
        <v>252.09102400000006</v>
      </c>
      <c r="AG119" s="225">
        <f t="shared" si="105"/>
        <v>272.24414400000006</v>
      </c>
      <c r="AH119" s="225">
        <f t="shared" si="105"/>
        <v>279.75164400000006</v>
      </c>
      <c r="AI119" s="225">
        <f t="shared" si="105"/>
        <v>294.6931800000001</v>
      </c>
      <c r="AJ119" s="225">
        <f t="shared" si="105"/>
        <v>302.20068000000015</v>
      </c>
      <c r="AK119" s="225">
        <f t="shared" si="105"/>
        <v>307.20568000000014</v>
      </c>
      <c r="AL119" s="225">
        <f t="shared" si="105"/>
        <v>324.71627600000011</v>
      </c>
      <c r="AM119" s="225">
        <f t="shared" si="105"/>
        <v>342.22687200000013</v>
      </c>
      <c r="AN119" s="225">
        <f t="shared" si="105"/>
        <v>347.23187200000012</v>
      </c>
      <c r="AO119" s="227">
        <f t="shared" si="105"/>
        <v>377.11494400000009</v>
      </c>
      <c r="AP119" s="225">
        <f t="shared" si="105"/>
        <v>403.62488000000008</v>
      </c>
      <c r="AQ119" s="225">
        <f t="shared" si="105"/>
        <v>418.63988000000012</v>
      </c>
      <c r="AR119" s="225">
        <f t="shared" si="105"/>
        <v>421.14238000000012</v>
      </c>
      <c r="AS119" s="225">
        <f t="shared" si="105"/>
        <v>437.16904000000017</v>
      </c>
      <c r="AT119" s="225">
        <f t="shared" si="105"/>
        <v>437.16904000000017</v>
      </c>
      <c r="AU119" s="225">
        <f t="shared" si="105"/>
        <v>437.16904000000017</v>
      </c>
      <c r="AV119" s="225">
        <f t="shared" si="105"/>
        <v>443.93112000000013</v>
      </c>
      <c r="AW119" s="225">
        <f t="shared" si="105"/>
        <v>443.93112000000013</v>
      </c>
      <c r="AX119" s="225">
        <f t="shared" si="105"/>
        <v>457.45528000000013</v>
      </c>
      <c r="AY119" s="225">
        <f t="shared" si="105"/>
        <v>464.21736000000016</v>
      </c>
      <c r="AZ119" s="225">
        <f t="shared" si="105"/>
        <v>464.21736000000016</v>
      </c>
      <c r="BA119" s="225">
        <f t="shared" si="105"/>
        <v>464.21736000000016</v>
      </c>
      <c r="BB119" s="225">
        <f t="shared" si="105"/>
        <v>464.21736000000016</v>
      </c>
      <c r="BC119" s="115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</row>
    <row r="120" spans="2:89" s="112" customFormat="1" x14ac:dyDescent="0.2">
      <c r="B120" s="112" t="s">
        <v>63</v>
      </c>
      <c r="C120" s="113"/>
      <c r="D120" s="225">
        <f t="shared" ref="D120:BB120" si="106">D43+D99+D107+D91+D83+D59+D67+D75+D51+D35+D27+D19</f>
        <v>1.2253000000000001</v>
      </c>
      <c r="E120" s="225">
        <f t="shared" si="106"/>
        <v>1.2253000000000001</v>
      </c>
      <c r="F120" s="225">
        <f t="shared" si="106"/>
        <v>3.6759000000000004</v>
      </c>
      <c r="G120" s="225">
        <f t="shared" si="106"/>
        <v>3.6759000000000004</v>
      </c>
      <c r="H120" s="225">
        <f t="shared" si="106"/>
        <v>3.6759000000000004</v>
      </c>
      <c r="I120" s="225">
        <f t="shared" si="106"/>
        <v>3.6759000000000004</v>
      </c>
      <c r="J120" s="225">
        <f t="shared" si="106"/>
        <v>3.6759000000000004</v>
      </c>
      <c r="K120" s="225">
        <f t="shared" si="106"/>
        <v>4.9012000000000002</v>
      </c>
      <c r="L120" s="225">
        <f t="shared" si="106"/>
        <v>4.9012000000000002</v>
      </c>
      <c r="M120" s="225">
        <f t="shared" si="106"/>
        <v>4.9012000000000002</v>
      </c>
      <c r="N120" s="225">
        <f t="shared" si="106"/>
        <v>6.1265000000000001</v>
      </c>
      <c r="O120" s="225">
        <f t="shared" si="106"/>
        <v>6.1265000000000001</v>
      </c>
      <c r="P120" s="225">
        <f t="shared" si="106"/>
        <v>6.1265000000000001</v>
      </c>
      <c r="Q120" s="225">
        <f t="shared" si="106"/>
        <v>8.5770999999999997</v>
      </c>
      <c r="R120" s="225">
        <f t="shared" si="106"/>
        <v>8.5770999999999997</v>
      </c>
      <c r="S120" s="225">
        <f t="shared" si="106"/>
        <v>8.5770999999999997</v>
      </c>
      <c r="T120" s="225">
        <f t="shared" si="106"/>
        <v>8.5770999999999997</v>
      </c>
      <c r="U120" s="225">
        <f t="shared" si="106"/>
        <v>82.917460000000005</v>
      </c>
      <c r="V120" s="225">
        <f t="shared" si="106"/>
        <v>107.94246000000001</v>
      </c>
      <c r="W120" s="225">
        <f t="shared" si="106"/>
        <v>158.69571000000002</v>
      </c>
      <c r="X120" s="225">
        <f t="shared" si="106"/>
        <v>178.87886000000003</v>
      </c>
      <c r="Y120" s="225">
        <f t="shared" si="106"/>
        <v>250.50365999999997</v>
      </c>
      <c r="Z120" s="225">
        <f t="shared" si="106"/>
        <v>257.26040999999998</v>
      </c>
      <c r="AA120" s="225">
        <f t="shared" si="106"/>
        <v>269.52265999999997</v>
      </c>
      <c r="AB120" s="225">
        <f t="shared" si="106"/>
        <v>284.28741000000002</v>
      </c>
      <c r="AC120" s="225">
        <f t="shared" si="106"/>
        <v>298.80191000000002</v>
      </c>
      <c r="AD120" s="225">
        <f t="shared" si="106"/>
        <v>311.31441000000001</v>
      </c>
      <c r="AE120" s="225">
        <f t="shared" si="106"/>
        <v>324.57766000000004</v>
      </c>
      <c r="AF120" s="225">
        <f t="shared" si="106"/>
        <v>338.09116</v>
      </c>
      <c r="AG120" s="225">
        <f t="shared" si="106"/>
        <v>351.35441000000003</v>
      </c>
      <c r="AH120" s="225">
        <f t="shared" si="106"/>
        <v>361.61466000000001</v>
      </c>
      <c r="AI120" s="225">
        <f t="shared" si="106"/>
        <v>369.12216000000006</v>
      </c>
      <c r="AJ120" s="225">
        <f t="shared" si="106"/>
        <v>377.1301600000001</v>
      </c>
      <c r="AK120" s="225">
        <f t="shared" si="106"/>
        <v>381.63466000000011</v>
      </c>
      <c r="AL120" s="225">
        <f t="shared" si="106"/>
        <v>385.88891000000007</v>
      </c>
      <c r="AM120" s="225">
        <f t="shared" si="106"/>
        <v>389.39240999999998</v>
      </c>
      <c r="AN120" s="225">
        <f t="shared" si="106"/>
        <v>392.39541000000003</v>
      </c>
      <c r="AO120" s="227">
        <f t="shared" si="106"/>
        <v>416.41941000000003</v>
      </c>
      <c r="AP120" s="225">
        <f t="shared" si="106"/>
        <v>440.19316000000009</v>
      </c>
      <c r="AQ120" s="225">
        <f t="shared" si="106"/>
        <v>463.21616</v>
      </c>
      <c r="AR120" s="225">
        <f t="shared" si="106"/>
        <v>464.21716000000009</v>
      </c>
      <c r="AS120" s="225">
        <f t="shared" si="106"/>
        <v>464.21716000000009</v>
      </c>
      <c r="AT120" s="225">
        <f t="shared" si="106"/>
        <v>464.21716000000009</v>
      </c>
      <c r="AU120" s="225">
        <f t="shared" si="106"/>
        <v>464.21716000000009</v>
      </c>
      <c r="AV120" s="225">
        <f t="shared" si="106"/>
        <v>464.21716000000009</v>
      </c>
      <c r="AW120" s="225">
        <f t="shared" si="106"/>
        <v>464.21716000000009</v>
      </c>
      <c r="AX120" s="225">
        <f t="shared" si="106"/>
        <v>464.21716000000009</v>
      </c>
      <c r="AY120" s="225">
        <f t="shared" si="106"/>
        <v>464.21716000000009</v>
      </c>
      <c r="AZ120" s="225">
        <f t="shared" si="106"/>
        <v>464.21716000000009</v>
      </c>
      <c r="BA120" s="225">
        <f t="shared" si="106"/>
        <v>464.21716000000009</v>
      </c>
      <c r="BB120" s="225">
        <f t="shared" si="106"/>
        <v>464.21716000000009</v>
      </c>
      <c r="BC120" s="115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</row>
    <row r="121" spans="2:89" s="68" customFormat="1" x14ac:dyDescent="0.2">
      <c r="B121" s="78"/>
      <c r="C121" s="80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81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</row>
    <row r="122" spans="2:89" s="68" customFormat="1" x14ac:dyDescent="0.2">
      <c r="B122" s="78" t="s">
        <v>82</v>
      </c>
      <c r="C122" s="80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9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</row>
    <row r="123" spans="2:89" s="68" customFormat="1" x14ac:dyDescent="0.2">
      <c r="B123" s="78" t="s">
        <v>62</v>
      </c>
      <c r="C123" s="80">
        <f>+C115+C119+C111</f>
        <v>503.41716000000008</v>
      </c>
      <c r="D123" s="118">
        <f>+D115+D119+D111</f>
        <v>0</v>
      </c>
      <c r="E123" s="118">
        <f t="shared" ref="E123:BB123" si="107">+E115+E119+E111</f>
        <v>0</v>
      </c>
      <c r="F123" s="118">
        <f t="shared" si="107"/>
        <v>1.2101999999999999</v>
      </c>
      <c r="G123" s="118">
        <f t="shared" si="107"/>
        <v>1.2101999999999999</v>
      </c>
      <c r="H123" s="118">
        <f t="shared" si="107"/>
        <v>1.2101999999999999</v>
      </c>
      <c r="I123" s="118">
        <f t="shared" si="107"/>
        <v>1.2101999999999999</v>
      </c>
      <c r="J123" s="118">
        <f t="shared" si="107"/>
        <v>6.0369999999999999</v>
      </c>
      <c r="K123" s="118">
        <f t="shared" si="107"/>
        <v>10.8544</v>
      </c>
      <c r="L123" s="118">
        <f t="shared" si="107"/>
        <v>10.8544</v>
      </c>
      <c r="M123" s="118">
        <f>+M115+M119+M111</f>
        <v>12.660900000000002</v>
      </c>
      <c r="N123" s="118">
        <f t="shared" si="107"/>
        <v>15.671800000000003</v>
      </c>
      <c r="O123" s="118">
        <f t="shared" si="107"/>
        <v>15.671800000000003</v>
      </c>
      <c r="P123" s="118">
        <f t="shared" si="107"/>
        <v>18.080500000000004</v>
      </c>
      <c r="Q123" s="118">
        <f t="shared" si="107"/>
        <v>18.682700000000004</v>
      </c>
      <c r="R123" s="118">
        <f t="shared" si="107"/>
        <v>19.936800000000005</v>
      </c>
      <c r="S123" s="118">
        <f t="shared" si="107"/>
        <v>20.539000000000005</v>
      </c>
      <c r="T123" s="118">
        <f t="shared" si="107"/>
        <v>20.539000000000005</v>
      </c>
      <c r="U123" s="118">
        <f t="shared" si="107"/>
        <v>21.141200000000005</v>
      </c>
      <c r="V123" s="118">
        <f t="shared" si="107"/>
        <v>29.177436000000004</v>
      </c>
      <c r="W123" s="118">
        <f t="shared" si="107"/>
        <v>76.677436</v>
      </c>
      <c r="X123" s="118">
        <f t="shared" si="107"/>
        <v>102.906836</v>
      </c>
      <c r="Y123" s="118">
        <f t="shared" si="107"/>
        <v>108.48236300000001</v>
      </c>
      <c r="Z123" s="118">
        <f t="shared" si="107"/>
        <v>120.81997000000001</v>
      </c>
      <c r="AA123" s="118">
        <f t="shared" si="107"/>
        <v>178.37747000000002</v>
      </c>
      <c r="AB123" s="118">
        <f t="shared" si="107"/>
        <v>190.88997000000003</v>
      </c>
      <c r="AC123" s="118">
        <f t="shared" si="107"/>
        <v>208.97799700000004</v>
      </c>
      <c r="AD123" s="118">
        <f>+AD115+AD119+AD111</f>
        <v>221.49049700000003</v>
      </c>
      <c r="AE123" s="118">
        <f t="shared" si="107"/>
        <v>234.00299700000008</v>
      </c>
      <c r="AF123" s="118">
        <f t="shared" si="107"/>
        <v>256.01102400000008</v>
      </c>
      <c r="AG123" s="118">
        <f t="shared" si="107"/>
        <v>277.34014400000007</v>
      </c>
      <c r="AH123" s="118">
        <f t="shared" si="107"/>
        <v>286.02364400000005</v>
      </c>
      <c r="AI123" s="118">
        <f t="shared" si="107"/>
        <v>302.14118000000008</v>
      </c>
      <c r="AJ123" s="118">
        <f t="shared" si="107"/>
        <v>310.82468000000017</v>
      </c>
      <c r="AK123" s="118">
        <f t="shared" si="107"/>
        <v>317.00568000000015</v>
      </c>
      <c r="AL123" s="118">
        <f t="shared" si="107"/>
        <v>335.69227600000011</v>
      </c>
      <c r="AM123" s="118">
        <f t="shared" si="107"/>
        <v>354.37887200000011</v>
      </c>
      <c r="AN123" s="118">
        <f t="shared" si="107"/>
        <v>360.55987200000015</v>
      </c>
      <c r="AO123" s="119">
        <f t="shared" si="107"/>
        <v>391.61894400000011</v>
      </c>
      <c r="AP123" s="118">
        <f t="shared" si="107"/>
        <v>419.30488000000008</v>
      </c>
      <c r="AQ123" s="118">
        <f t="shared" si="107"/>
        <v>435.49588000000011</v>
      </c>
      <c r="AR123" s="118">
        <f t="shared" si="107"/>
        <v>439.56638000000009</v>
      </c>
      <c r="AS123" s="118">
        <f t="shared" si="107"/>
        <v>457.16104000000018</v>
      </c>
      <c r="AT123" s="118">
        <f t="shared" si="107"/>
        <v>458.72904000000017</v>
      </c>
      <c r="AU123" s="118">
        <f t="shared" si="107"/>
        <v>460.29704000000015</v>
      </c>
      <c r="AV123" s="118">
        <f t="shared" si="107"/>
        <v>468.62712000000016</v>
      </c>
      <c r="AW123" s="118">
        <f t="shared" si="107"/>
        <v>470.19512000000014</v>
      </c>
      <c r="AX123" s="118">
        <f t="shared" si="107"/>
        <v>485.28728000000012</v>
      </c>
      <c r="AY123" s="118">
        <f t="shared" si="107"/>
        <v>493.61736000000019</v>
      </c>
      <c r="AZ123" s="118">
        <f t="shared" si="107"/>
        <v>501.45736000000016</v>
      </c>
      <c r="BA123" s="118">
        <f t="shared" si="107"/>
        <v>503.41736000000014</v>
      </c>
      <c r="BB123" s="118">
        <f t="shared" si="107"/>
        <v>503.41736000000014</v>
      </c>
    </row>
    <row r="124" spans="2:89" s="68" customFormat="1" x14ac:dyDescent="0.2">
      <c r="B124" s="78" t="s">
        <v>63</v>
      </c>
      <c r="C124" s="80"/>
      <c r="D124" s="118">
        <f>+D116+D120+D112</f>
        <v>1.2253000000000001</v>
      </c>
      <c r="E124" s="118">
        <f t="shared" ref="E124:BB124" si="108">+E116+E120+E112</f>
        <v>1.2253000000000001</v>
      </c>
      <c r="F124" s="118">
        <f t="shared" si="108"/>
        <v>3.6759000000000004</v>
      </c>
      <c r="G124" s="118">
        <f t="shared" si="108"/>
        <v>3.6759000000000004</v>
      </c>
      <c r="H124" s="118">
        <f t="shared" si="108"/>
        <v>3.6759000000000004</v>
      </c>
      <c r="I124" s="118">
        <f t="shared" si="108"/>
        <v>3.6759000000000004</v>
      </c>
      <c r="J124" s="118">
        <f t="shared" si="108"/>
        <v>3.6759000000000004</v>
      </c>
      <c r="K124" s="118">
        <f t="shared" si="108"/>
        <v>4.9012000000000002</v>
      </c>
      <c r="L124" s="118">
        <f t="shared" si="108"/>
        <v>4.9012000000000002</v>
      </c>
      <c r="M124" s="118">
        <f>+M116+M120+M112</f>
        <v>4.9012000000000002</v>
      </c>
      <c r="N124" s="118">
        <f t="shared" si="108"/>
        <v>6.1265000000000001</v>
      </c>
      <c r="O124" s="118">
        <f t="shared" si="108"/>
        <v>6.1265000000000001</v>
      </c>
      <c r="P124" s="118">
        <f t="shared" si="108"/>
        <v>6.1265000000000001</v>
      </c>
      <c r="Q124" s="118">
        <f t="shared" si="108"/>
        <v>8.5770999999999997</v>
      </c>
      <c r="R124" s="118">
        <f t="shared" si="108"/>
        <v>8.5770999999999997</v>
      </c>
      <c r="S124" s="118">
        <f t="shared" si="108"/>
        <v>8.5770999999999997</v>
      </c>
      <c r="T124" s="118">
        <f t="shared" si="108"/>
        <v>8.5770999999999997</v>
      </c>
      <c r="U124" s="118">
        <f t="shared" si="108"/>
        <v>82.917460000000005</v>
      </c>
      <c r="V124" s="118">
        <f t="shared" si="108"/>
        <v>107.94246000000001</v>
      </c>
      <c r="W124" s="118">
        <f t="shared" si="108"/>
        <v>158.69571000000002</v>
      </c>
      <c r="X124" s="118">
        <f t="shared" si="108"/>
        <v>178.87886000000003</v>
      </c>
      <c r="Y124" s="118">
        <f t="shared" si="108"/>
        <v>250.50365999999997</v>
      </c>
      <c r="Z124" s="118">
        <f t="shared" si="108"/>
        <v>257.26040999999998</v>
      </c>
      <c r="AA124" s="118">
        <f t="shared" si="108"/>
        <v>269.52265999999997</v>
      </c>
      <c r="AB124" s="118">
        <f t="shared" si="108"/>
        <v>284.28741000000002</v>
      </c>
      <c r="AC124" s="118">
        <f t="shared" si="108"/>
        <v>298.80191000000002</v>
      </c>
      <c r="AD124" s="118">
        <f t="shared" si="108"/>
        <v>311.31441000000001</v>
      </c>
      <c r="AE124" s="118">
        <f t="shared" si="108"/>
        <v>324.57766000000004</v>
      </c>
      <c r="AF124" s="118">
        <f t="shared" si="108"/>
        <v>342.01116000000002</v>
      </c>
      <c r="AG124" s="118">
        <f t="shared" si="108"/>
        <v>355.27441000000005</v>
      </c>
      <c r="AH124" s="118">
        <f t="shared" si="108"/>
        <v>366.31866000000002</v>
      </c>
      <c r="AI124" s="118">
        <f t="shared" si="108"/>
        <v>374.61016000000006</v>
      </c>
      <c r="AJ124" s="118">
        <f t="shared" si="108"/>
        <v>383.40216000000009</v>
      </c>
      <c r="AK124" s="118">
        <f t="shared" si="108"/>
        <v>388.69066000000009</v>
      </c>
      <c r="AL124" s="118">
        <f t="shared" si="108"/>
        <v>393.72891000000004</v>
      </c>
      <c r="AM124" s="118">
        <f t="shared" si="108"/>
        <v>398.01641000000001</v>
      </c>
      <c r="AN124" s="118">
        <f t="shared" si="108"/>
        <v>401.80341000000004</v>
      </c>
      <c r="AO124" s="119">
        <f t="shared" si="108"/>
        <v>426.61141000000003</v>
      </c>
      <c r="AP124" s="118">
        <f t="shared" si="108"/>
        <v>451.16916000000009</v>
      </c>
      <c r="AQ124" s="118">
        <f t="shared" si="108"/>
        <v>474.97615999999999</v>
      </c>
      <c r="AR124" s="118">
        <f t="shared" si="108"/>
        <v>476.76116000000007</v>
      </c>
      <c r="AS124" s="118">
        <f t="shared" si="108"/>
        <v>477.54516000000007</v>
      </c>
      <c r="AT124" s="118">
        <f t="shared" si="108"/>
        <v>478.32916000000012</v>
      </c>
      <c r="AU124" s="118">
        <f t="shared" si="108"/>
        <v>479.11316000000011</v>
      </c>
      <c r="AV124" s="118">
        <f t="shared" si="108"/>
        <v>479.8971600000001</v>
      </c>
      <c r="AW124" s="118">
        <f t="shared" si="108"/>
        <v>479.8971600000001</v>
      </c>
      <c r="AX124" s="118">
        <f t="shared" si="108"/>
        <v>479.8971600000001</v>
      </c>
      <c r="AY124" s="118">
        <f t="shared" si="108"/>
        <v>479.8971600000001</v>
      </c>
      <c r="AZ124" s="118">
        <f t="shared" si="108"/>
        <v>479.8971600000001</v>
      </c>
      <c r="BA124" s="118">
        <f t="shared" si="108"/>
        <v>479.8971600000001</v>
      </c>
      <c r="BB124" s="118">
        <f t="shared" si="108"/>
        <v>503.41716000000008</v>
      </c>
    </row>
    <row r="125" spans="2:89" s="68" customFormat="1" x14ac:dyDescent="0.2">
      <c r="B125" s="78" t="s">
        <v>73</v>
      </c>
      <c r="C125" s="80"/>
      <c r="D125" s="118">
        <f>+D124-D123</f>
        <v>1.2253000000000001</v>
      </c>
      <c r="E125" s="118">
        <f t="shared" ref="E125:BB125" si="109">+E124-E123</f>
        <v>1.2253000000000001</v>
      </c>
      <c r="F125" s="118">
        <f t="shared" si="109"/>
        <v>2.4657000000000004</v>
      </c>
      <c r="G125" s="118">
        <f t="shared" si="109"/>
        <v>2.4657000000000004</v>
      </c>
      <c r="H125" s="118">
        <f t="shared" si="109"/>
        <v>2.4657000000000004</v>
      </c>
      <c r="I125" s="118">
        <f t="shared" si="109"/>
        <v>2.4657000000000004</v>
      </c>
      <c r="J125" s="118">
        <f t="shared" si="109"/>
        <v>-2.3610999999999995</v>
      </c>
      <c r="K125" s="118">
        <f t="shared" si="109"/>
        <v>-5.9531999999999998</v>
      </c>
      <c r="L125" s="118">
        <f t="shared" si="109"/>
        <v>-5.9531999999999998</v>
      </c>
      <c r="M125" s="118">
        <f>+M124-M123</f>
        <v>-7.7597000000000014</v>
      </c>
      <c r="N125" s="118">
        <f t="shared" si="109"/>
        <v>-9.5453000000000028</v>
      </c>
      <c r="O125" s="118">
        <f t="shared" si="109"/>
        <v>-9.5453000000000028</v>
      </c>
      <c r="P125" s="118">
        <f t="shared" si="109"/>
        <v>-11.954000000000004</v>
      </c>
      <c r="Q125" s="118">
        <f t="shared" si="109"/>
        <v>-10.105600000000004</v>
      </c>
      <c r="R125" s="118">
        <f t="shared" si="109"/>
        <v>-11.359700000000005</v>
      </c>
      <c r="S125" s="118">
        <f t="shared" si="109"/>
        <v>-11.961900000000005</v>
      </c>
      <c r="T125" s="118">
        <f t="shared" si="109"/>
        <v>-11.961900000000005</v>
      </c>
      <c r="U125" s="118">
        <f t="shared" si="109"/>
        <v>61.776260000000001</v>
      </c>
      <c r="V125" s="118">
        <f t="shared" si="109"/>
        <v>78.765024000000011</v>
      </c>
      <c r="W125" s="118">
        <f t="shared" si="109"/>
        <v>82.018274000000019</v>
      </c>
      <c r="X125" s="118">
        <f t="shared" si="109"/>
        <v>75.972024000000033</v>
      </c>
      <c r="Y125" s="118">
        <f t="shared" si="109"/>
        <v>142.02129699999995</v>
      </c>
      <c r="Z125" s="118">
        <f t="shared" si="109"/>
        <v>136.44043999999997</v>
      </c>
      <c r="AA125" s="118">
        <f t="shared" si="109"/>
        <v>91.145189999999957</v>
      </c>
      <c r="AB125" s="118">
        <f t="shared" si="109"/>
        <v>93.397439999999989</v>
      </c>
      <c r="AC125" s="118">
        <f t="shared" si="109"/>
        <v>89.823912999999976</v>
      </c>
      <c r="AD125" s="118">
        <f>+AD124-AD123</f>
        <v>89.823912999999976</v>
      </c>
      <c r="AE125" s="118">
        <f t="shared" si="109"/>
        <v>90.574662999999958</v>
      </c>
      <c r="AF125" s="118">
        <f t="shared" si="109"/>
        <v>86.000135999999941</v>
      </c>
      <c r="AG125" s="118">
        <f t="shared" si="109"/>
        <v>77.93426599999998</v>
      </c>
      <c r="AH125" s="118">
        <f>+AH124-AH123</f>
        <v>80.295015999999976</v>
      </c>
      <c r="AI125" s="118">
        <f t="shared" si="109"/>
        <v>72.468979999999988</v>
      </c>
      <c r="AJ125" s="118">
        <f t="shared" si="109"/>
        <v>72.577479999999923</v>
      </c>
      <c r="AK125" s="118">
        <f t="shared" si="109"/>
        <v>71.684979999999939</v>
      </c>
      <c r="AL125" s="118">
        <f t="shared" si="109"/>
        <v>58.036633999999935</v>
      </c>
      <c r="AM125" s="118">
        <f t="shared" si="109"/>
        <v>43.637537999999893</v>
      </c>
      <c r="AN125" s="118">
        <f t="shared" si="109"/>
        <v>41.243537999999887</v>
      </c>
      <c r="AO125" s="119">
        <f t="shared" si="109"/>
        <v>34.992465999999922</v>
      </c>
      <c r="AP125" s="118">
        <f t="shared" si="109"/>
        <v>31.864280000000008</v>
      </c>
      <c r="AQ125" s="118">
        <f t="shared" si="109"/>
        <v>39.48027999999988</v>
      </c>
      <c r="AR125" s="118">
        <f t="shared" si="109"/>
        <v>37.19477999999998</v>
      </c>
      <c r="AS125" s="118">
        <f t="shared" si="109"/>
        <v>20.384119999999882</v>
      </c>
      <c r="AT125" s="118">
        <f t="shared" si="109"/>
        <v>19.600119999999947</v>
      </c>
      <c r="AU125" s="118">
        <f t="shared" si="109"/>
        <v>18.816119999999955</v>
      </c>
      <c r="AV125" s="118">
        <f t="shared" si="109"/>
        <v>11.270039999999938</v>
      </c>
      <c r="AW125" s="118">
        <f t="shared" si="109"/>
        <v>9.702039999999954</v>
      </c>
      <c r="AX125" s="118">
        <f t="shared" si="109"/>
        <v>-5.3901200000000244</v>
      </c>
      <c r="AY125" s="118">
        <f t="shared" si="109"/>
        <v>-13.720200000000091</v>
      </c>
      <c r="AZ125" s="118">
        <f t="shared" si="109"/>
        <v>-21.560200000000066</v>
      </c>
      <c r="BA125" s="118">
        <f t="shared" si="109"/>
        <v>-23.520200000000045</v>
      </c>
      <c r="BB125" s="118">
        <f t="shared" si="109"/>
        <v>-2.0000000006348273E-4</v>
      </c>
    </row>
    <row r="126" spans="2:89" s="68" customFormat="1" x14ac:dyDescent="0.2">
      <c r="B126" s="78"/>
      <c r="C126" s="80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9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</row>
    <row r="127" spans="2:89" x14ac:dyDescent="0.2"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72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</row>
    <row r="128" spans="2:89" x14ac:dyDescent="0.2">
      <c r="B128" s="67" t="s">
        <v>95</v>
      </c>
      <c r="C128" s="189">
        <f>SUM(C4:C107)</f>
        <v>503.41716000000002</v>
      </c>
      <c r="D128" s="66">
        <f>+D58+D66+D74+D98+D106++D42+D18+D26+D34+D82+D90+D50+D10</f>
        <v>0</v>
      </c>
      <c r="E128" s="66">
        <f t="shared" ref="E128:BB128" si="110">+E58+E66+E74+E98+E106++E42+E18+E26+E34+E82+E90+E50+E10</f>
        <v>0</v>
      </c>
      <c r="F128" s="66">
        <f t="shared" si="110"/>
        <v>1.2101999999999999</v>
      </c>
      <c r="G128" s="66">
        <f t="shared" si="110"/>
        <v>1.2101999999999999</v>
      </c>
      <c r="H128" s="66">
        <f t="shared" si="110"/>
        <v>1.2101999999999999</v>
      </c>
      <c r="I128" s="66">
        <f t="shared" si="110"/>
        <v>1.2101999999999999</v>
      </c>
      <c r="J128" s="66">
        <f t="shared" si="110"/>
        <v>6.0369999999999999</v>
      </c>
      <c r="K128" s="66">
        <f t="shared" si="110"/>
        <v>10.8544</v>
      </c>
      <c r="L128" s="66">
        <f t="shared" si="110"/>
        <v>10.8544</v>
      </c>
      <c r="M128" s="66">
        <f t="shared" si="110"/>
        <v>12.660900000000002</v>
      </c>
      <c r="N128" s="66">
        <f t="shared" si="110"/>
        <v>15.671800000000003</v>
      </c>
      <c r="O128" s="66">
        <f t="shared" si="110"/>
        <v>15.671800000000003</v>
      </c>
      <c r="P128" s="66">
        <f t="shared" si="110"/>
        <v>18.080500000000004</v>
      </c>
      <c r="Q128" s="66">
        <f t="shared" si="110"/>
        <v>18.682700000000004</v>
      </c>
      <c r="R128" s="66">
        <f t="shared" si="110"/>
        <v>19.936800000000005</v>
      </c>
      <c r="S128" s="66">
        <f t="shared" si="110"/>
        <v>20.539000000000005</v>
      </c>
      <c r="T128" s="66">
        <f t="shared" si="110"/>
        <v>20.539000000000005</v>
      </c>
      <c r="U128" s="66">
        <f t="shared" si="110"/>
        <v>21.141200000000005</v>
      </c>
      <c r="V128" s="66">
        <f t="shared" si="110"/>
        <v>29.177436000000007</v>
      </c>
      <c r="W128" s="66">
        <f t="shared" si="110"/>
        <v>76.677436</v>
      </c>
      <c r="X128" s="66">
        <f t="shared" si="110"/>
        <v>102.906836</v>
      </c>
      <c r="Y128" s="66">
        <f t="shared" si="110"/>
        <v>108.48236300000001</v>
      </c>
      <c r="Z128" s="66">
        <f t="shared" si="110"/>
        <v>120.81997</v>
      </c>
      <c r="AA128" s="66">
        <f t="shared" si="110"/>
        <v>178.37747000000002</v>
      </c>
      <c r="AB128" s="66">
        <f t="shared" si="110"/>
        <v>190.88997000000003</v>
      </c>
      <c r="AC128" s="66">
        <f t="shared" si="110"/>
        <v>208.97799700000002</v>
      </c>
      <c r="AD128" s="66">
        <f t="shared" si="110"/>
        <v>221.49049700000003</v>
      </c>
      <c r="AE128" s="66">
        <f t="shared" si="110"/>
        <v>234.00299700000005</v>
      </c>
      <c r="AF128" s="66">
        <f t="shared" si="110"/>
        <v>256.01102400000008</v>
      </c>
      <c r="AG128" s="66">
        <f t="shared" si="110"/>
        <v>277.34014400000007</v>
      </c>
      <c r="AH128" s="66">
        <f t="shared" si="110"/>
        <v>286.02364400000005</v>
      </c>
      <c r="AI128" s="66">
        <f t="shared" si="110"/>
        <v>302.14118000000008</v>
      </c>
      <c r="AJ128" s="66">
        <f t="shared" si="110"/>
        <v>310.82468000000011</v>
      </c>
      <c r="AK128" s="66">
        <f t="shared" si="110"/>
        <v>317.0056800000001</v>
      </c>
      <c r="AL128" s="66">
        <f t="shared" si="110"/>
        <v>335.69227600000011</v>
      </c>
      <c r="AM128" s="66">
        <f t="shared" si="110"/>
        <v>354.37887200000006</v>
      </c>
      <c r="AN128" s="66">
        <f t="shared" si="110"/>
        <v>360.5598720000001</v>
      </c>
      <c r="AO128" s="66">
        <f t="shared" si="110"/>
        <v>391.61894400000011</v>
      </c>
      <c r="AP128" s="66">
        <f t="shared" si="110"/>
        <v>419.30488000000008</v>
      </c>
      <c r="AQ128" s="66">
        <f t="shared" si="110"/>
        <v>435.49588000000011</v>
      </c>
      <c r="AR128" s="66">
        <f t="shared" si="110"/>
        <v>439.56638000000009</v>
      </c>
      <c r="AS128" s="66">
        <f t="shared" si="110"/>
        <v>457.16104000000018</v>
      </c>
      <c r="AT128" s="66">
        <f t="shared" si="110"/>
        <v>458.72904000000017</v>
      </c>
      <c r="AU128" s="66">
        <f t="shared" si="110"/>
        <v>460.29704000000015</v>
      </c>
      <c r="AV128" s="66">
        <f t="shared" si="110"/>
        <v>468.62712000000016</v>
      </c>
      <c r="AW128" s="66">
        <f t="shared" si="110"/>
        <v>470.19512000000014</v>
      </c>
      <c r="AX128" s="66">
        <f t="shared" si="110"/>
        <v>485.28728000000012</v>
      </c>
      <c r="AY128" s="66">
        <f t="shared" si="110"/>
        <v>493.61736000000019</v>
      </c>
      <c r="AZ128" s="66">
        <f t="shared" si="110"/>
        <v>501.45736000000016</v>
      </c>
      <c r="BA128" s="66">
        <f t="shared" si="110"/>
        <v>503.41736000000014</v>
      </c>
      <c r="BB128" s="66">
        <f t="shared" si="110"/>
        <v>503.41736000000014</v>
      </c>
    </row>
    <row r="129" spans="2:54" x14ac:dyDescent="0.2">
      <c r="D129" s="66">
        <f>+D59+D67+D75+D99+D107++D43+D19+D27+D35+D83+D91+D51+D11</f>
        <v>1.2253000000000001</v>
      </c>
      <c r="E129" s="66">
        <f t="shared" ref="E129:BB129" si="111">+E59+E67+E75+E99+E107++E43+E19+E27+E35+E83+E91+E51+E11</f>
        <v>1.2253000000000001</v>
      </c>
      <c r="F129" s="66">
        <f t="shared" si="111"/>
        <v>3.6759000000000004</v>
      </c>
      <c r="G129" s="66">
        <f t="shared" si="111"/>
        <v>3.6759000000000004</v>
      </c>
      <c r="H129" s="66">
        <f t="shared" si="111"/>
        <v>3.6759000000000004</v>
      </c>
      <c r="I129" s="66">
        <f t="shared" si="111"/>
        <v>3.6759000000000004</v>
      </c>
      <c r="J129" s="66">
        <f t="shared" si="111"/>
        <v>3.6759000000000004</v>
      </c>
      <c r="K129" s="66">
        <f t="shared" si="111"/>
        <v>4.9012000000000002</v>
      </c>
      <c r="L129" s="66">
        <f t="shared" si="111"/>
        <v>4.9012000000000002</v>
      </c>
      <c r="M129" s="66">
        <f t="shared" si="111"/>
        <v>4.9012000000000002</v>
      </c>
      <c r="N129" s="66">
        <f t="shared" si="111"/>
        <v>6.1265000000000001</v>
      </c>
      <c r="O129" s="66">
        <f t="shared" si="111"/>
        <v>6.1265000000000001</v>
      </c>
      <c r="P129" s="66">
        <f t="shared" si="111"/>
        <v>6.1265000000000001</v>
      </c>
      <c r="Q129" s="66">
        <f t="shared" si="111"/>
        <v>8.5770999999999997</v>
      </c>
      <c r="R129" s="66">
        <f t="shared" si="111"/>
        <v>8.5770999999999997</v>
      </c>
      <c r="S129" s="66">
        <f t="shared" si="111"/>
        <v>8.5770999999999997</v>
      </c>
      <c r="T129" s="66">
        <f t="shared" si="111"/>
        <v>8.5770999999999997</v>
      </c>
      <c r="U129" s="66">
        <f t="shared" si="111"/>
        <v>82.917460000000005</v>
      </c>
      <c r="V129" s="66">
        <f t="shared" si="111"/>
        <v>107.94246000000001</v>
      </c>
      <c r="W129" s="66">
        <f t="shared" si="111"/>
        <v>158.69570999999999</v>
      </c>
      <c r="X129" s="66">
        <f t="shared" si="111"/>
        <v>178.87886</v>
      </c>
      <c r="Y129" s="66">
        <f t="shared" si="111"/>
        <v>250.50366</v>
      </c>
      <c r="Z129" s="66">
        <f t="shared" si="111"/>
        <v>257.26040999999998</v>
      </c>
      <c r="AA129" s="66">
        <f t="shared" si="111"/>
        <v>269.52265999999997</v>
      </c>
      <c r="AB129" s="66">
        <f t="shared" si="111"/>
        <v>284.28741000000002</v>
      </c>
      <c r="AC129" s="66">
        <f t="shared" si="111"/>
        <v>298.80191000000002</v>
      </c>
      <c r="AD129" s="66">
        <f t="shared" si="111"/>
        <v>311.31440999999995</v>
      </c>
      <c r="AE129" s="66">
        <f t="shared" si="111"/>
        <v>324.57766000000004</v>
      </c>
      <c r="AF129" s="66">
        <f t="shared" si="111"/>
        <v>342.01116000000007</v>
      </c>
      <c r="AG129" s="66">
        <f t="shared" si="111"/>
        <v>355.27441000000005</v>
      </c>
      <c r="AH129" s="66">
        <f t="shared" si="111"/>
        <v>366.31866000000008</v>
      </c>
      <c r="AI129" s="66">
        <f t="shared" si="111"/>
        <v>374.61016000000001</v>
      </c>
      <c r="AJ129" s="66">
        <f t="shared" si="111"/>
        <v>383.40216000000004</v>
      </c>
      <c r="AK129" s="66">
        <f t="shared" si="111"/>
        <v>388.69066000000004</v>
      </c>
      <c r="AL129" s="66">
        <f t="shared" si="111"/>
        <v>393.7289100000001</v>
      </c>
      <c r="AM129" s="66">
        <f t="shared" si="111"/>
        <v>398.01641000000006</v>
      </c>
      <c r="AN129" s="66">
        <f t="shared" si="111"/>
        <v>401.8034100000001</v>
      </c>
      <c r="AO129" s="66">
        <f t="shared" si="111"/>
        <v>426.61141000000009</v>
      </c>
      <c r="AP129" s="66">
        <f t="shared" si="111"/>
        <v>451.16916000000003</v>
      </c>
      <c r="AQ129" s="66">
        <f t="shared" si="111"/>
        <v>474.97616000000005</v>
      </c>
      <c r="AR129" s="66">
        <f t="shared" si="111"/>
        <v>476.76116000000002</v>
      </c>
      <c r="AS129" s="66">
        <f t="shared" si="111"/>
        <v>477.54516000000001</v>
      </c>
      <c r="AT129" s="66">
        <f t="shared" si="111"/>
        <v>478.32916000000006</v>
      </c>
      <c r="AU129" s="66">
        <f t="shared" si="111"/>
        <v>479.11316000000005</v>
      </c>
      <c r="AV129" s="66">
        <f t="shared" si="111"/>
        <v>479.89716000000004</v>
      </c>
      <c r="AW129" s="66">
        <f t="shared" si="111"/>
        <v>479.89716000000004</v>
      </c>
      <c r="AX129" s="66">
        <f t="shared" si="111"/>
        <v>479.89716000000004</v>
      </c>
      <c r="AY129" s="66">
        <f t="shared" si="111"/>
        <v>479.89716000000004</v>
      </c>
      <c r="AZ129" s="66">
        <f t="shared" si="111"/>
        <v>479.89716000000004</v>
      </c>
      <c r="BA129" s="66">
        <f t="shared" si="111"/>
        <v>479.89716000000004</v>
      </c>
      <c r="BB129" s="66">
        <f t="shared" si="111"/>
        <v>503.41716000000002</v>
      </c>
    </row>
    <row r="130" spans="2:54" x14ac:dyDescent="0.2">
      <c r="D130" s="66">
        <f>+D129-D128</f>
        <v>1.2253000000000001</v>
      </c>
      <c r="E130" s="66">
        <f t="shared" ref="E130:BB130" si="112">+E129-E128</f>
        <v>1.2253000000000001</v>
      </c>
      <c r="F130" s="66">
        <f t="shared" si="112"/>
        <v>2.4657000000000004</v>
      </c>
      <c r="G130" s="66">
        <f t="shared" si="112"/>
        <v>2.4657000000000004</v>
      </c>
      <c r="H130" s="66">
        <f t="shared" si="112"/>
        <v>2.4657000000000004</v>
      </c>
      <c r="I130" s="66">
        <f t="shared" si="112"/>
        <v>2.4657000000000004</v>
      </c>
      <c r="J130" s="66">
        <f t="shared" si="112"/>
        <v>-2.3610999999999995</v>
      </c>
      <c r="K130" s="66">
        <f t="shared" si="112"/>
        <v>-5.9531999999999998</v>
      </c>
      <c r="L130" s="66">
        <f t="shared" si="112"/>
        <v>-5.9531999999999998</v>
      </c>
      <c r="M130" s="66">
        <f t="shared" si="112"/>
        <v>-7.7597000000000014</v>
      </c>
      <c r="N130" s="66">
        <f t="shared" si="112"/>
        <v>-9.5453000000000028</v>
      </c>
      <c r="O130" s="66">
        <f t="shared" si="112"/>
        <v>-9.5453000000000028</v>
      </c>
      <c r="P130" s="66">
        <f t="shared" si="112"/>
        <v>-11.954000000000004</v>
      </c>
      <c r="Q130" s="66">
        <f t="shared" si="112"/>
        <v>-10.105600000000004</v>
      </c>
      <c r="R130" s="66">
        <f t="shared" si="112"/>
        <v>-11.359700000000005</v>
      </c>
      <c r="S130" s="66">
        <f t="shared" si="112"/>
        <v>-11.961900000000005</v>
      </c>
      <c r="T130" s="66">
        <f t="shared" si="112"/>
        <v>-11.961900000000005</v>
      </c>
      <c r="U130" s="66">
        <f t="shared" si="112"/>
        <v>61.776260000000001</v>
      </c>
      <c r="V130" s="66">
        <f t="shared" si="112"/>
        <v>78.765024000000011</v>
      </c>
      <c r="W130" s="66">
        <f t="shared" si="112"/>
        <v>82.018273999999991</v>
      </c>
      <c r="X130" s="66">
        <f t="shared" si="112"/>
        <v>75.972024000000005</v>
      </c>
      <c r="Y130" s="66">
        <f t="shared" si="112"/>
        <v>142.021297</v>
      </c>
      <c r="Z130" s="66">
        <f t="shared" si="112"/>
        <v>136.44043999999997</v>
      </c>
      <c r="AA130" s="66">
        <f t="shared" si="112"/>
        <v>91.145189999999957</v>
      </c>
      <c r="AB130" s="66">
        <f t="shared" si="112"/>
        <v>93.397439999999989</v>
      </c>
      <c r="AC130" s="66">
        <f t="shared" si="112"/>
        <v>89.823913000000005</v>
      </c>
      <c r="AD130" s="66">
        <f t="shared" si="112"/>
        <v>89.823912999999919</v>
      </c>
      <c r="AE130" s="66">
        <f t="shared" si="112"/>
        <v>90.574662999999987</v>
      </c>
      <c r="AF130" s="66">
        <f t="shared" si="112"/>
        <v>86.000135999999998</v>
      </c>
      <c r="AG130" s="66">
        <f t="shared" si="112"/>
        <v>77.93426599999998</v>
      </c>
      <c r="AH130" s="66">
        <f t="shared" si="112"/>
        <v>80.295016000000032</v>
      </c>
      <c r="AI130" s="66">
        <f t="shared" si="112"/>
        <v>72.468979999999931</v>
      </c>
      <c r="AJ130" s="66">
        <f t="shared" si="112"/>
        <v>72.577479999999923</v>
      </c>
      <c r="AK130" s="66">
        <f t="shared" si="112"/>
        <v>71.684979999999939</v>
      </c>
      <c r="AL130" s="66">
        <f t="shared" si="112"/>
        <v>58.036633999999992</v>
      </c>
      <c r="AM130" s="66">
        <f t="shared" si="112"/>
        <v>43.637538000000006</v>
      </c>
      <c r="AN130" s="66">
        <f t="shared" si="112"/>
        <v>41.243538000000001</v>
      </c>
      <c r="AO130" s="72">
        <f t="shared" si="112"/>
        <v>34.992465999999979</v>
      </c>
      <c r="AP130" s="66">
        <f t="shared" si="112"/>
        <v>31.864279999999951</v>
      </c>
      <c r="AQ130" s="66">
        <f t="shared" si="112"/>
        <v>39.480279999999937</v>
      </c>
      <c r="AR130" s="66">
        <f t="shared" si="112"/>
        <v>37.194779999999923</v>
      </c>
      <c r="AS130" s="66">
        <f t="shared" si="112"/>
        <v>20.384119999999825</v>
      </c>
      <c r="AT130" s="66">
        <f t="shared" si="112"/>
        <v>19.60011999999989</v>
      </c>
      <c r="AU130" s="66">
        <f t="shared" si="112"/>
        <v>18.816119999999898</v>
      </c>
      <c r="AV130" s="66">
        <f t="shared" si="112"/>
        <v>11.270039999999881</v>
      </c>
      <c r="AW130" s="66">
        <f t="shared" si="112"/>
        <v>9.7020399999998972</v>
      </c>
      <c r="AX130" s="66">
        <f t="shared" si="112"/>
        <v>-5.3901200000000813</v>
      </c>
      <c r="AY130" s="66">
        <f t="shared" si="112"/>
        <v>-13.720200000000148</v>
      </c>
      <c r="AZ130" s="66">
        <f t="shared" si="112"/>
        <v>-21.560200000000123</v>
      </c>
      <c r="BA130" s="66">
        <f t="shared" si="112"/>
        <v>-23.520200000000102</v>
      </c>
      <c r="BB130" s="66">
        <f t="shared" si="112"/>
        <v>-2.0000000012032615E-4</v>
      </c>
    </row>
    <row r="131" spans="2:54" x14ac:dyDescent="0.2"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72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</row>
    <row r="132" spans="2:54" x14ac:dyDescent="0.2">
      <c r="B132" s="67" t="s">
        <v>96</v>
      </c>
      <c r="C132" s="188">
        <f>+C123-C128</f>
        <v>0</v>
      </c>
      <c r="D132" s="188">
        <f>+D123-D128</f>
        <v>0</v>
      </c>
      <c r="E132" s="188">
        <f t="shared" ref="E132:AI132" si="113">+E123-E128</f>
        <v>0</v>
      </c>
      <c r="F132" s="188">
        <f t="shared" si="113"/>
        <v>0</v>
      </c>
      <c r="G132" s="188">
        <f t="shared" si="113"/>
        <v>0</v>
      </c>
      <c r="H132" s="188">
        <f t="shared" si="113"/>
        <v>0</v>
      </c>
      <c r="I132" s="188">
        <f t="shared" si="113"/>
        <v>0</v>
      </c>
      <c r="J132" s="188">
        <f t="shared" si="113"/>
        <v>0</v>
      </c>
      <c r="K132" s="188">
        <f t="shared" si="113"/>
        <v>0</v>
      </c>
      <c r="L132" s="188">
        <f t="shared" si="113"/>
        <v>0</v>
      </c>
      <c r="M132" s="188">
        <f t="shared" si="113"/>
        <v>0</v>
      </c>
      <c r="N132" s="188">
        <f t="shared" si="113"/>
        <v>0</v>
      </c>
      <c r="O132" s="188">
        <f t="shared" si="113"/>
        <v>0</v>
      </c>
      <c r="P132" s="188">
        <f t="shared" si="113"/>
        <v>0</v>
      </c>
      <c r="Q132" s="188">
        <f t="shared" si="113"/>
        <v>0</v>
      </c>
      <c r="R132" s="188">
        <f t="shared" si="113"/>
        <v>0</v>
      </c>
      <c r="S132" s="188">
        <f t="shared" si="113"/>
        <v>0</v>
      </c>
      <c r="T132" s="188">
        <f t="shared" si="113"/>
        <v>0</v>
      </c>
      <c r="U132" s="188">
        <f t="shared" si="113"/>
        <v>0</v>
      </c>
      <c r="V132" s="188">
        <f t="shared" si="113"/>
        <v>0</v>
      </c>
      <c r="W132" s="188">
        <f t="shared" si="113"/>
        <v>0</v>
      </c>
      <c r="X132" s="188">
        <f t="shared" si="113"/>
        <v>0</v>
      </c>
      <c r="Y132" s="188">
        <f t="shared" si="113"/>
        <v>0</v>
      </c>
      <c r="Z132" s="188">
        <f t="shared" si="113"/>
        <v>0</v>
      </c>
      <c r="AA132" s="188">
        <f t="shared" si="113"/>
        <v>0</v>
      </c>
      <c r="AB132" s="188">
        <f t="shared" si="113"/>
        <v>0</v>
      </c>
      <c r="AC132" s="188">
        <f t="shared" si="113"/>
        <v>0</v>
      </c>
      <c r="AD132" s="188">
        <f>+AD123-AD128</f>
        <v>0</v>
      </c>
      <c r="AE132" s="188">
        <f t="shared" si="113"/>
        <v>0</v>
      </c>
      <c r="AF132" s="188">
        <f t="shared" si="113"/>
        <v>0</v>
      </c>
      <c r="AG132" s="188">
        <f t="shared" si="113"/>
        <v>0</v>
      </c>
      <c r="AH132" s="188">
        <f t="shared" si="113"/>
        <v>0</v>
      </c>
      <c r="AI132" s="188">
        <f t="shared" si="113"/>
        <v>0</v>
      </c>
      <c r="AJ132" s="188">
        <f t="shared" ref="AJ132:BB132" si="114">+AJ123-AJ128</f>
        <v>0</v>
      </c>
      <c r="AK132" s="188">
        <f t="shared" si="114"/>
        <v>0</v>
      </c>
      <c r="AL132" s="188">
        <f t="shared" si="114"/>
        <v>0</v>
      </c>
      <c r="AM132" s="188">
        <f t="shared" si="114"/>
        <v>0</v>
      </c>
      <c r="AN132" s="188">
        <f t="shared" si="114"/>
        <v>0</v>
      </c>
      <c r="AO132" s="191">
        <f t="shared" si="114"/>
        <v>0</v>
      </c>
      <c r="AP132" s="188">
        <f t="shared" si="114"/>
        <v>0</v>
      </c>
      <c r="AQ132" s="188">
        <f t="shared" si="114"/>
        <v>0</v>
      </c>
      <c r="AR132" s="188">
        <f t="shared" si="114"/>
        <v>0</v>
      </c>
      <c r="AS132" s="188">
        <f t="shared" si="114"/>
        <v>0</v>
      </c>
      <c r="AT132" s="188">
        <f t="shared" si="114"/>
        <v>0</v>
      </c>
      <c r="AU132" s="188">
        <f t="shared" si="114"/>
        <v>0</v>
      </c>
      <c r="AV132" s="188">
        <f t="shared" si="114"/>
        <v>0</v>
      </c>
      <c r="AW132" s="188">
        <f t="shared" si="114"/>
        <v>0</v>
      </c>
      <c r="AX132" s="188">
        <f t="shared" si="114"/>
        <v>0</v>
      </c>
      <c r="AY132" s="188">
        <f t="shared" si="114"/>
        <v>0</v>
      </c>
      <c r="AZ132" s="188">
        <f t="shared" si="114"/>
        <v>0</v>
      </c>
      <c r="BA132" s="188">
        <f t="shared" si="114"/>
        <v>0</v>
      </c>
      <c r="BB132" s="188">
        <f t="shared" si="114"/>
        <v>0</v>
      </c>
    </row>
    <row r="133" spans="2:54" x14ac:dyDescent="0.2">
      <c r="D133" s="188">
        <f>+D124-D129</f>
        <v>0</v>
      </c>
      <c r="E133" s="188">
        <f t="shared" ref="E133:AI133" si="115">+E124-E129</f>
        <v>0</v>
      </c>
      <c r="F133" s="188">
        <f t="shared" si="115"/>
        <v>0</v>
      </c>
      <c r="G133" s="188">
        <f t="shared" si="115"/>
        <v>0</v>
      </c>
      <c r="H133" s="188">
        <f t="shared" si="115"/>
        <v>0</v>
      </c>
      <c r="I133" s="188">
        <f t="shared" si="115"/>
        <v>0</v>
      </c>
      <c r="J133" s="188">
        <f t="shared" si="115"/>
        <v>0</v>
      </c>
      <c r="K133" s="188">
        <f t="shared" si="115"/>
        <v>0</v>
      </c>
      <c r="L133" s="188">
        <f t="shared" si="115"/>
        <v>0</v>
      </c>
      <c r="M133" s="188">
        <f t="shared" si="115"/>
        <v>0</v>
      </c>
      <c r="N133" s="188">
        <f t="shared" si="115"/>
        <v>0</v>
      </c>
      <c r="O133" s="188">
        <f t="shared" si="115"/>
        <v>0</v>
      </c>
      <c r="P133" s="188">
        <f t="shared" si="115"/>
        <v>0</v>
      </c>
      <c r="Q133" s="188">
        <f t="shared" si="115"/>
        <v>0</v>
      </c>
      <c r="R133" s="188">
        <f t="shared" si="115"/>
        <v>0</v>
      </c>
      <c r="S133" s="188">
        <f t="shared" si="115"/>
        <v>0</v>
      </c>
      <c r="T133" s="188">
        <f t="shared" si="115"/>
        <v>0</v>
      </c>
      <c r="U133" s="188">
        <f t="shared" si="115"/>
        <v>0</v>
      </c>
      <c r="V133" s="188">
        <f t="shared" si="115"/>
        <v>0</v>
      </c>
      <c r="W133" s="188">
        <f t="shared" si="115"/>
        <v>0</v>
      </c>
      <c r="X133" s="188">
        <f t="shared" si="115"/>
        <v>0</v>
      </c>
      <c r="Y133" s="188">
        <f t="shared" si="115"/>
        <v>0</v>
      </c>
      <c r="Z133" s="188">
        <f t="shared" si="115"/>
        <v>0</v>
      </c>
      <c r="AA133" s="188">
        <f t="shared" si="115"/>
        <v>0</v>
      </c>
      <c r="AB133" s="188">
        <f t="shared" si="115"/>
        <v>0</v>
      </c>
      <c r="AC133" s="188">
        <f t="shared" si="115"/>
        <v>0</v>
      </c>
      <c r="AD133" s="188">
        <f t="shared" si="115"/>
        <v>0</v>
      </c>
      <c r="AE133" s="188">
        <f t="shared" si="115"/>
        <v>0</v>
      </c>
      <c r="AF133" s="188">
        <f t="shared" si="115"/>
        <v>0</v>
      </c>
      <c r="AG133" s="188">
        <f t="shared" si="115"/>
        <v>0</v>
      </c>
      <c r="AH133" s="188">
        <f t="shared" si="115"/>
        <v>0</v>
      </c>
      <c r="AI133" s="188">
        <f t="shared" si="115"/>
        <v>0</v>
      </c>
      <c r="AJ133" s="188">
        <f t="shared" ref="AJ133:BB133" si="116">+AJ124-AJ129</f>
        <v>0</v>
      </c>
      <c r="AK133" s="188">
        <f t="shared" si="116"/>
        <v>0</v>
      </c>
      <c r="AL133" s="188">
        <f t="shared" si="116"/>
        <v>0</v>
      </c>
      <c r="AM133" s="188">
        <f t="shared" si="116"/>
        <v>0</v>
      </c>
      <c r="AN133" s="188">
        <f t="shared" si="116"/>
        <v>0</v>
      </c>
      <c r="AO133" s="191">
        <f t="shared" si="116"/>
        <v>0</v>
      </c>
      <c r="AP133" s="188">
        <f t="shared" si="116"/>
        <v>0</v>
      </c>
      <c r="AQ133" s="188">
        <f t="shared" si="116"/>
        <v>0</v>
      </c>
      <c r="AR133" s="188">
        <f t="shared" si="116"/>
        <v>0</v>
      </c>
      <c r="AS133" s="188">
        <f t="shared" si="116"/>
        <v>0</v>
      </c>
      <c r="AT133" s="188">
        <f t="shared" si="116"/>
        <v>0</v>
      </c>
      <c r="AU133" s="188">
        <f t="shared" si="116"/>
        <v>0</v>
      </c>
      <c r="AV133" s="188">
        <f t="shared" si="116"/>
        <v>0</v>
      </c>
      <c r="AW133" s="188">
        <f t="shared" si="116"/>
        <v>0</v>
      </c>
      <c r="AX133" s="188">
        <f t="shared" si="116"/>
        <v>0</v>
      </c>
      <c r="AY133" s="188">
        <f t="shared" si="116"/>
        <v>0</v>
      </c>
      <c r="AZ133" s="188">
        <f t="shared" si="116"/>
        <v>0</v>
      </c>
      <c r="BA133" s="188">
        <f t="shared" si="116"/>
        <v>0</v>
      </c>
      <c r="BB133" s="188">
        <f t="shared" si="116"/>
        <v>0</v>
      </c>
    </row>
    <row r="134" spans="2:54" x14ac:dyDescent="0.2">
      <c r="D134" s="188">
        <f t="shared" ref="D134:AI134" si="117">+D125-D130</f>
        <v>0</v>
      </c>
      <c r="E134" s="188">
        <f t="shared" si="117"/>
        <v>0</v>
      </c>
      <c r="F134" s="188">
        <f t="shared" si="117"/>
        <v>0</v>
      </c>
      <c r="G134" s="188">
        <f t="shared" si="117"/>
        <v>0</v>
      </c>
      <c r="H134" s="188">
        <f t="shared" si="117"/>
        <v>0</v>
      </c>
      <c r="I134" s="188">
        <f t="shared" si="117"/>
        <v>0</v>
      </c>
      <c r="J134" s="188">
        <f t="shared" si="117"/>
        <v>0</v>
      </c>
      <c r="K134" s="188">
        <f t="shared" si="117"/>
        <v>0</v>
      </c>
      <c r="L134" s="188">
        <f t="shared" si="117"/>
        <v>0</v>
      </c>
      <c r="M134" s="188">
        <f t="shared" si="117"/>
        <v>0</v>
      </c>
      <c r="N134" s="188">
        <f t="shared" si="117"/>
        <v>0</v>
      </c>
      <c r="O134" s="188">
        <f t="shared" si="117"/>
        <v>0</v>
      </c>
      <c r="P134" s="188">
        <f t="shared" si="117"/>
        <v>0</v>
      </c>
      <c r="Q134" s="188">
        <f t="shared" si="117"/>
        <v>0</v>
      </c>
      <c r="R134" s="188">
        <f t="shared" si="117"/>
        <v>0</v>
      </c>
      <c r="S134" s="188">
        <f t="shared" si="117"/>
        <v>0</v>
      </c>
      <c r="T134" s="188">
        <f t="shared" si="117"/>
        <v>0</v>
      </c>
      <c r="U134" s="188">
        <f t="shared" si="117"/>
        <v>0</v>
      </c>
      <c r="V134" s="188">
        <f t="shared" si="117"/>
        <v>0</v>
      </c>
      <c r="W134" s="188">
        <f t="shared" si="117"/>
        <v>0</v>
      </c>
      <c r="X134" s="188">
        <f t="shared" si="117"/>
        <v>0</v>
      </c>
      <c r="Y134" s="188">
        <f t="shared" si="117"/>
        <v>0</v>
      </c>
      <c r="Z134" s="188">
        <f t="shared" si="117"/>
        <v>0</v>
      </c>
      <c r="AA134" s="188">
        <f t="shared" si="117"/>
        <v>0</v>
      </c>
      <c r="AB134" s="188">
        <f t="shared" si="117"/>
        <v>0</v>
      </c>
      <c r="AC134" s="188">
        <f t="shared" si="117"/>
        <v>0</v>
      </c>
      <c r="AD134" s="188">
        <f t="shared" si="117"/>
        <v>0</v>
      </c>
      <c r="AE134" s="188">
        <f t="shared" si="117"/>
        <v>0</v>
      </c>
      <c r="AF134" s="188">
        <f t="shared" si="117"/>
        <v>0</v>
      </c>
      <c r="AG134" s="188">
        <f t="shared" si="117"/>
        <v>0</v>
      </c>
      <c r="AH134" s="188">
        <f t="shared" si="117"/>
        <v>0</v>
      </c>
      <c r="AI134" s="188">
        <f t="shared" si="117"/>
        <v>0</v>
      </c>
      <c r="AJ134" s="188">
        <f t="shared" ref="AJ134:BA134" si="118">+AJ125-AJ130</f>
        <v>0</v>
      </c>
      <c r="AK134" s="188">
        <f t="shared" si="118"/>
        <v>0</v>
      </c>
      <c r="AL134" s="188">
        <f t="shared" si="118"/>
        <v>-5.6843418860808015E-14</v>
      </c>
      <c r="AM134" s="188">
        <f t="shared" si="118"/>
        <v>-1.1368683772161603E-13</v>
      </c>
      <c r="AN134" s="188">
        <f t="shared" si="118"/>
        <v>-1.1368683772161603E-13</v>
      </c>
      <c r="AO134" s="191">
        <f t="shared" si="118"/>
        <v>-5.6843418860808015E-14</v>
      </c>
      <c r="AP134" s="188">
        <f t="shared" si="118"/>
        <v>5.6843418860808015E-14</v>
      </c>
      <c r="AQ134" s="188">
        <f t="shared" si="118"/>
        <v>-5.6843418860808015E-14</v>
      </c>
      <c r="AR134" s="188">
        <f t="shared" si="118"/>
        <v>5.6843418860808015E-14</v>
      </c>
      <c r="AS134" s="188">
        <f t="shared" si="118"/>
        <v>5.6843418860808015E-14</v>
      </c>
      <c r="AT134" s="188">
        <f t="shared" si="118"/>
        <v>5.6843418860808015E-14</v>
      </c>
      <c r="AU134" s="188">
        <f t="shared" si="118"/>
        <v>5.6843418860808015E-14</v>
      </c>
      <c r="AV134" s="188">
        <f t="shared" si="118"/>
        <v>5.6843418860808015E-14</v>
      </c>
      <c r="AW134" s="188">
        <f t="shared" si="118"/>
        <v>5.6843418860808015E-14</v>
      </c>
      <c r="AX134" s="188">
        <f t="shared" si="118"/>
        <v>5.6843418860808015E-14</v>
      </c>
      <c r="AY134" s="188">
        <f t="shared" si="118"/>
        <v>5.6843418860808015E-14</v>
      </c>
      <c r="AZ134" s="188">
        <f t="shared" si="118"/>
        <v>5.6843418860808015E-14</v>
      </c>
      <c r="BA134" s="188">
        <f t="shared" si="118"/>
        <v>5.6843418860808015E-14</v>
      </c>
      <c r="BB134" s="188">
        <f>+BB125-BB130</f>
        <v>5.6843418860808015E-14</v>
      </c>
    </row>
    <row r="135" spans="2:54" x14ac:dyDescent="0.2"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72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</row>
    <row r="136" spans="2:54" x14ac:dyDescent="0.2"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72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</row>
    <row r="137" spans="2:54" x14ac:dyDescent="0.2"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72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</row>
    <row r="138" spans="2:54" x14ac:dyDescent="0.2"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72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</row>
    <row r="139" spans="2:54" x14ac:dyDescent="0.2"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72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</row>
    <row r="140" spans="2:54" x14ac:dyDescent="0.2"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72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</row>
    <row r="141" spans="2:54" x14ac:dyDescent="0.2"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72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</row>
    <row r="142" spans="2:54" x14ac:dyDescent="0.2"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72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</row>
    <row r="143" spans="2:54" x14ac:dyDescent="0.2"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72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</row>
    <row r="144" spans="2:54" x14ac:dyDescent="0.2"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72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</row>
    <row r="145" spans="4:54" x14ac:dyDescent="0.2"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72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</row>
    <row r="146" spans="4:54" x14ac:dyDescent="0.2"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72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</row>
    <row r="147" spans="4:54" x14ac:dyDescent="0.2"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72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</row>
    <row r="148" spans="4:54" x14ac:dyDescent="0.2"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72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</row>
    <row r="149" spans="4:54" x14ac:dyDescent="0.2"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72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</row>
    <row r="150" spans="4:54" x14ac:dyDescent="0.2"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72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</row>
    <row r="151" spans="4:54" x14ac:dyDescent="0.2"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72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</row>
    <row r="152" spans="4:54" x14ac:dyDescent="0.2"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72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</row>
    <row r="153" spans="4:54" x14ac:dyDescent="0.2"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72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</row>
    <row r="154" spans="4:54" x14ac:dyDescent="0.2"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72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</row>
    <row r="155" spans="4:54" x14ac:dyDescent="0.2"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72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</row>
    <row r="156" spans="4:54" x14ac:dyDescent="0.2"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72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</row>
    <row r="157" spans="4:54" x14ac:dyDescent="0.2"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72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</row>
    <row r="158" spans="4:54" x14ac:dyDescent="0.2"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72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</row>
    <row r="159" spans="4:54" x14ac:dyDescent="0.2"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72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</row>
    <row r="160" spans="4:54" x14ac:dyDescent="0.2"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72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</row>
    <row r="161" spans="4:54" x14ac:dyDescent="0.2"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72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</row>
    <row r="162" spans="4:54" x14ac:dyDescent="0.2"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72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</row>
    <row r="163" spans="4:54" x14ac:dyDescent="0.2"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72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</row>
    <row r="164" spans="4:54" x14ac:dyDescent="0.2"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72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</row>
    <row r="165" spans="4:54" x14ac:dyDescent="0.2"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72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</row>
    <row r="166" spans="4:54" x14ac:dyDescent="0.2"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72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</row>
    <row r="167" spans="4:54" x14ac:dyDescent="0.2"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72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</row>
    <row r="168" spans="4:54" x14ac:dyDescent="0.2"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72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</row>
    <row r="169" spans="4:54" x14ac:dyDescent="0.2"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72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</row>
    <row r="170" spans="4:54" x14ac:dyDescent="0.2"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72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</row>
    <row r="171" spans="4:54" x14ac:dyDescent="0.2"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72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</row>
    <row r="172" spans="4:54" x14ac:dyDescent="0.2"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72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</row>
    <row r="173" spans="4:54" x14ac:dyDescent="0.2"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72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</row>
    <row r="174" spans="4:54" x14ac:dyDescent="0.2"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72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</row>
    <row r="175" spans="4:54" x14ac:dyDescent="0.2"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72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</row>
    <row r="176" spans="4:54" x14ac:dyDescent="0.2"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72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</row>
    <row r="177" spans="4:54" x14ac:dyDescent="0.2"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72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</row>
    <row r="178" spans="4:54" x14ac:dyDescent="0.2"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72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</row>
    <row r="179" spans="4:54" x14ac:dyDescent="0.2"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72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</row>
    <row r="180" spans="4:54" x14ac:dyDescent="0.2"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72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</row>
    <row r="181" spans="4:54" x14ac:dyDescent="0.2"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72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</row>
    <row r="182" spans="4:54" x14ac:dyDescent="0.2"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72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</row>
    <row r="183" spans="4:54" x14ac:dyDescent="0.2"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72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</row>
    <row r="184" spans="4:54" x14ac:dyDescent="0.2"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72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</row>
    <row r="185" spans="4:54" x14ac:dyDescent="0.2"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72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</row>
    <row r="186" spans="4:54" x14ac:dyDescent="0.2"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72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</row>
    <row r="187" spans="4:54" x14ac:dyDescent="0.2"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72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</row>
    <row r="188" spans="4:54" x14ac:dyDescent="0.2"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72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</row>
    <row r="189" spans="4:54" x14ac:dyDescent="0.2"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72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</row>
    <row r="190" spans="4:54" x14ac:dyDescent="0.2"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72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</row>
    <row r="191" spans="4:54" x14ac:dyDescent="0.2"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72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</row>
    <row r="192" spans="4:54" x14ac:dyDescent="0.2"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72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</row>
    <row r="193" spans="4:54" x14ac:dyDescent="0.2"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72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</row>
    <row r="194" spans="4:54" x14ac:dyDescent="0.2"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72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</row>
    <row r="195" spans="4:54" x14ac:dyDescent="0.2"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72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</row>
    <row r="196" spans="4:54" x14ac:dyDescent="0.2"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72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</row>
    <row r="197" spans="4:54" x14ac:dyDescent="0.2"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72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</row>
    <row r="198" spans="4:54" x14ac:dyDescent="0.2"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72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</row>
    <row r="199" spans="4:54" x14ac:dyDescent="0.2"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72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</row>
    <row r="200" spans="4:54" x14ac:dyDescent="0.2"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72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</row>
    <row r="201" spans="4:54" x14ac:dyDescent="0.2"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72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</row>
  </sheetData>
  <mergeCells count="26"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20:C25"/>
    <mergeCell ref="A4:A11"/>
    <mergeCell ref="C4:C8"/>
    <mergeCell ref="C12:C17"/>
    <mergeCell ref="A12:A19"/>
    <mergeCell ref="A20:A27"/>
  </mergeCells>
  <phoneticPr fontId="0" type="noConversion"/>
  <pageMargins left="0.18" right="0.17" top="0.1" bottom="0.1" header="0" footer="0"/>
  <pageSetup paperSize="5" scale="55" fitToWidth="2" fitToHeight="3" orientation="landscape" r:id="rId1"/>
  <headerFooter alignWithMargins="0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Detail by Turbine</vt:lpstr>
      <vt:lpstr>Summary by Status</vt:lpstr>
      <vt:lpstr>Summary by Type</vt:lpstr>
      <vt:lpstr>Summary by Region</vt:lpstr>
      <vt:lpstr>Cost Cancel Details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2001-11-20T17:30:04Z</cp:lastPrinted>
  <dcterms:created xsi:type="dcterms:W3CDTF">2000-08-10T19:34:44Z</dcterms:created>
  <dcterms:modified xsi:type="dcterms:W3CDTF">2014-09-04T19:44:54Z</dcterms:modified>
</cp:coreProperties>
</file>