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2"/>
  </bookViews>
  <sheets>
    <sheet name="Turbine Allocation" sheetId="1" r:id="rId1"/>
    <sheet name="Change Orders" sheetId="3" r:id="rId2"/>
    <sheet name="Contract Payment Summary" sheetId="2" r:id="rId3"/>
  </sheets>
  <calcPr calcId="152511" iterate="1"/>
</workbook>
</file>

<file path=xl/calcChain.xml><?xml version="1.0" encoding="utf-8"?>
<calcChain xmlns="http://schemas.openxmlformats.org/spreadsheetml/2006/main">
  <c r="C6" i="3" l="1"/>
  <c r="D6" i="3" s="1"/>
  <c r="D8" i="3"/>
  <c r="D10" i="3"/>
  <c r="C5" i="2"/>
  <c r="C14" i="2" s="1"/>
  <c r="K5" i="2"/>
  <c r="C6" i="2"/>
  <c r="K6" i="2" s="1"/>
  <c r="G6" i="2" s="1"/>
  <c r="F6" i="2"/>
  <c r="C7" i="2"/>
  <c r="K7" i="2"/>
  <c r="C8" i="2"/>
  <c r="K8" i="2" s="1"/>
  <c r="C9" i="2"/>
  <c r="K9" i="2"/>
  <c r="C10" i="2"/>
  <c r="K10" i="2" s="1"/>
  <c r="G10" i="2" s="1"/>
  <c r="F10" i="2"/>
  <c r="C11" i="2"/>
  <c r="F11" i="2"/>
  <c r="K11" i="2"/>
  <c r="G11" i="2" s="1"/>
  <c r="C12" i="2"/>
  <c r="K12" i="2"/>
  <c r="B14" i="2"/>
  <c r="D14" i="2"/>
  <c r="E14" i="2"/>
  <c r="H14" i="2"/>
  <c r="I14" i="2"/>
  <c r="J14" i="2"/>
  <c r="F14" i="2" l="1"/>
  <c r="K14" i="2"/>
  <c r="G8" i="2"/>
  <c r="F8" i="2"/>
  <c r="F7" i="2"/>
  <c r="G7" i="2" s="1"/>
  <c r="F9" i="2"/>
  <c r="G9" i="2" s="1"/>
  <c r="D12" i="3"/>
  <c r="G5" i="2"/>
  <c r="C12" i="3"/>
  <c r="G14" i="2" l="1"/>
</calcChain>
</file>

<file path=xl/sharedStrings.xml><?xml version="1.0" encoding="utf-8"?>
<sst xmlns="http://schemas.openxmlformats.org/spreadsheetml/2006/main" count="85" uniqueCount="47">
  <si>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</si>
  <si>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</si>
  <si>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</si>
  <si>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</si>
  <si>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</si>
  <si>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</si>
  <si>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</si>
  <si>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</si>
  <si>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</si>
  <si>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</si>
  <si>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</si>
  <si>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</si>
  <si>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</si>
  <si>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</si>
  <si>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</si>
  <si>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Nov. Pymt.</t>
  </si>
  <si>
    <t xml:space="preserve">  Please note that although only 16 turbines have Option D, GE has split the cost over all 24 turbines.</t>
  </si>
  <si>
    <t>TOTAL</t>
  </si>
  <si>
    <t>West LB Change Orders</t>
  </si>
  <si>
    <t xml:space="preserve">Change Order # </t>
  </si>
  <si>
    <t>Project/Description</t>
  </si>
  <si>
    <t>Amount Invoiced</t>
  </si>
  <si>
    <t>Order Pymt.</t>
  </si>
  <si>
    <t>Dual Fuel - Units 7,8, 17, 18</t>
  </si>
  <si>
    <t>PSCO - Units 13,14,15,16</t>
  </si>
  <si>
    <t>ESA - Units 1-6, 21, 22</t>
  </si>
  <si>
    <t>Total Amount</t>
  </si>
  <si>
    <t>December, 2000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</si>
  <si>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</si>
  <si>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</si>
  <si>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</si>
  <si>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</si>
  <si>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</si>
  <si>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</si>
  <si>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</si>
  <si>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</si>
  <si>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 xml:space="preserve"># of </t>
  </si>
  <si>
    <t>Turbines</t>
  </si>
  <si>
    <t>Value</t>
  </si>
  <si>
    <t xml:space="preserve">Contract </t>
  </si>
  <si>
    <t>Paid Through</t>
  </si>
  <si>
    <t>October</t>
  </si>
  <si>
    <t xml:space="preserve">  </t>
  </si>
  <si>
    <r>
      <t>1</t>
    </r>
    <r>
      <rPr>
        <sz val="10"/>
        <rFont val="Arial"/>
        <family val="2"/>
      </rPr>
      <t xml:space="preserve"> Contract Value represents GE's allocation of the total costs of the 24 turbines and options D, I, J, and Y (excludes Change Orders).</t>
    </r>
  </si>
  <si>
    <t>Dec '00 Change</t>
  </si>
  <si>
    <r>
      <t>2</t>
    </r>
    <r>
      <rPr>
        <sz val="10"/>
        <rFont val="Arial"/>
        <family val="2"/>
      </rPr>
      <t xml:space="preserve"> Dec. '00 Change Order Payment represents 75% of the total amount due.</t>
    </r>
  </si>
  <si>
    <t>LM 6000 Contract Payment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</si>
</sst>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m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164" fontId="6" fillId="0" borderId="0" xfId="1" applyNumberFormat="1" applyFont="1"/>
    <xf numFmtId="164" fontId="7" fillId="0" borderId="0" xfId="1" applyNumberFormat="1" applyFont="1"/>
    <xf numFmtId="0" fontId="6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4" fillId="0" borderId="0" xfId="0" applyFont="1" applyFill="1" applyBorder="1"/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3" fontId="2" fillId="0" borderId="1" xfId="0" applyNumberFormat="1" applyFont="1" applyBorder="1"/>
    <xf numFmtId="164" fontId="2" fillId="0" borderId="0" xfId="0" applyNumberFormat="1" applyFont="1"/>
    <xf numFmtId="166" fontId="3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0" fontId="0" fillId="0" borderId="3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10" t="s">
        <v>14</v>
      </c>
    </row>
    <row r="3" spans="1:6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/>
    </row>
    <row r="4" spans="1:6" x14ac:dyDescent="0.2">
      <c r="A4" s="4">
        <v>1</v>
      </c>
      <c r="B4" s="4">
        <v>308898</v>
      </c>
      <c r="C4" s="5">
        <v>36715</v>
      </c>
      <c r="D4" s="4" t="s">
        <v>5</v>
      </c>
      <c r="E4" s="4" t="s">
        <v>6</v>
      </c>
      <c r="F4" s="9"/>
    </row>
    <row r="5" spans="1:6" x14ac:dyDescent="0.2">
      <c r="A5" s="4">
        <v>2</v>
      </c>
      <c r="B5" s="4">
        <v>308951</v>
      </c>
      <c r="C5" s="5">
        <v>36733</v>
      </c>
      <c r="D5" s="4" t="s">
        <v>5</v>
      </c>
      <c r="E5" s="4" t="s">
        <v>6</v>
      </c>
      <c r="F5" s="9"/>
    </row>
    <row r="6" spans="1:6" x14ac:dyDescent="0.2">
      <c r="A6" s="4">
        <v>3</v>
      </c>
      <c r="B6" s="4">
        <v>308972</v>
      </c>
      <c r="C6" s="5">
        <v>36753</v>
      </c>
      <c r="D6" s="4" t="s">
        <v>5</v>
      </c>
      <c r="E6" s="4" t="s">
        <v>6</v>
      </c>
      <c r="F6" s="9"/>
    </row>
    <row r="7" spans="1:6" x14ac:dyDescent="0.2">
      <c r="A7" s="4">
        <v>4</v>
      </c>
      <c r="B7" s="4">
        <v>308999</v>
      </c>
      <c r="C7" s="5">
        <v>36716</v>
      </c>
      <c r="D7" s="4" t="s">
        <v>5</v>
      </c>
      <c r="E7" s="4" t="s">
        <v>6</v>
      </c>
      <c r="F7" s="9"/>
    </row>
    <row r="8" spans="1:6" x14ac:dyDescent="0.2">
      <c r="A8" s="4">
        <v>5</v>
      </c>
      <c r="B8" s="4">
        <v>309020</v>
      </c>
      <c r="C8" s="5">
        <v>36717</v>
      </c>
      <c r="D8" s="4" t="s">
        <v>5</v>
      </c>
      <c r="E8" s="4" t="s">
        <v>6</v>
      </c>
      <c r="F8" s="9"/>
    </row>
    <row r="9" spans="1:6" x14ac:dyDescent="0.2">
      <c r="A9" s="4">
        <v>6</v>
      </c>
      <c r="B9" s="4">
        <v>309073</v>
      </c>
      <c r="C9" s="5">
        <v>36728</v>
      </c>
      <c r="D9" s="4" t="s">
        <v>5</v>
      </c>
      <c r="E9" s="4" t="s">
        <v>6</v>
      </c>
      <c r="F9" s="9"/>
    </row>
    <row r="10" spans="1:6" x14ac:dyDescent="0.2">
      <c r="A10" s="4">
        <v>7</v>
      </c>
      <c r="B10" s="4">
        <v>309101</v>
      </c>
      <c r="C10" s="5">
        <v>36733</v>
      </c>
      <c r="D10" s="4" t="s">
        <v>7</v>
      </c>
      <c r="E10" s="4" t="s">
        <v>8</v>
      </c>
      <c r="F10" s="9"/>
    </row>
    <row r="11" spans="1:6" x14ac:dyDescent="0.2">
      <c r="A11" s="4">
        <v>8</v>
      </c>
      <c r="B11" s="4">
        <v>309123</v>
      </c>
      <c r="C11" s="5">
        <v>36753</v>
      </c>
      <c r="D11" s="4" t="s">
        <v>7</v>
      </c>
      <c r="E11" s="4" t="s">
        <v>8</v>
      </c>
      <c r="F11" s="9"/>
    </row>
    <row r="12" spans="1:6" x14ac:dyDescent="0.2">
      <c r="A12" s="4">
        <v>9</v>
      </c>
      <c r="B12" s="4">
        <v>309266</v>
      </c>
      <c r="C12" s="5">
        <v>36757</v>
      </c>
      <c r="D12" s="4" t="s">
        <v>9</v>
      </c>
      <c r="E12" s="4"/>
      <c r="F12" s="9"/>
    </row>
    <row r="13" spans="1:6" x14ac:dyDescent="0.2">
      <c r="A13" s="4">
        <v>10</v>
      </c>
      <c r="B13" s="4">
        <v>309547</v>
      </c>
      <c r="C13" s="5">
        <v>36770</v>
      </c>
      <c r="D13" s="4" t="s">
        <v>9</v>
      </c>
      <c r="E13" s="4"/>
      <c r="F13" s="9"/>
    </row>
    <row r="14" spans="1:6" x14ac:dyDescent="0.2">
      <c r="A14" s="4">
        <v>11</v>
      </c>
      <c r="B14" s="4">
        <v>309575</v>
      </c>
      <c r="C14" s="5">
        <v>36775</v>
      </c>
      <c r="D14" s="4" t="s">
        <v>9</v>
      </c>
      <c r="E14" s="4"/>
      <c r="F14" s="9"/>
    </row>
    <row r="15" spans="1:6" x14ac:dyDescent="0.2">
      <c r="A15" s="4">
        <v>12</v>
      </c>
      <c r="B15" s="4">
        <v>309578</v>
      </c>
      <c r="C15" s="5">
        <v>36783</v>
      </c>
      <c r="D15" s="4" t="s">
        <v>9</v>
      </c>
      <c r="E15" s="4"/>
      <c r="F15" s="9"/>
    </row>
    <row r="16" spans="1:6" x14ac:dyDescent="0.2">
      <c r="A16" s="4">
        <v>13</v>
      </c>
      <c r="B16" s="4">
        <v>309420</v>
      </c>
      <c r="C16" s="5">
        <v>36790</v>
      </c>
      <c r="D16" s="4" t="s">
        <v>7</v>
      </c>
      <c r="E16" s="4" t="s">
        <v>10</v>
      </c>
      <c r="F16" s="9"/>
    </row>
    <row r="17" spans="1:6" x14ac:dyDescent="0.2">
      <c r="A17" s="4">
        <v>14</v>
      </c>
      <c r="B17" s="4">
        <v>309505</v>
      </c>
      <c r="C17" s="5">
        <v>36797</v>
      </c>
      <c r="D17" s="4" t="s">
        <v>7</v>
      </c>
      <c r="E17" s="4" t="s">
        <v>10</v>
      </c>
      <c r="F17" s="9"/>
    </row>
    <row r="18" spans="1:6" x14ac:dyDescent="0.2">
      <c r="A18" s="4">
        <v>15</v>
      </c>
      <c r="B18" s="4">
        <v>309573</v>
      </c>
      <c r="C18" s="5">
        <v>36824</v>
      </c>
      <c r="D18" s="4" t="s">
        <v>7</v>
      </c>
      <c r="E18" s="4" t="s">
        <v>10</v>
      </c>
      <c r="F18" s="9"/>
    </row>
    <row r="19" spans="1:6" x14ac:dyDescent="0.2">
      <c r="A19" s="4">
        <v>16</v>
      </c>
      <c r="B19" s="4">
        <v>309601</v>
      </c>
      <c r="C19" s="5">
        <v>36831</v>
      </c>
      <c r="D19" s="4" t="s">
        <v>7</v>
      </c>
      <c r="E19" s="4" t="s">
        <v>10</v>
      </c>
      <c r="F19" s="9"/>
    </row>
    <row r="20" spans="1:6" x14ac:dyDescent="0.2">
      <c r="A20" s="4">
        <v>17</v>
      </c>
      <c r="B20" s="4">
        <v>309604</v>
      </c>
      <c r="C20" s="5">
        <v>36843</v>
      </c>
      <c r="D20" s="4" t="s">
        <v>11</v>
      </c>
      <c r="E20" s="4" t="s">
        <v>8</v>
      </c>
      <c r="F20" s="9"/>
    </row>
    <row r="21" spans="1:6" x14ac:dyDescent="0.2">
      <c r="A21" s="4">
        <v>18</v>
      </c>
      <c r="B21" s="4">
        <v>309719</v>
      </c>
      <c r="C21" s="5">
        <v>36850</v>
      </c>
      <c r="D21" s="4" t="s">
        <v>11</v>
      </c>
      <c r="E21" s="4" t="s">
        <v>8</v>
      </c>
      <c r="F21" s="9"/>
    </row>
    <row r="22" spans="1:6" x14ac:dyDescent="0.2">
      <c r="A22" s="4">
        <v>19</v>
      </c>
      <c r="B22" s="4" t="s">
        <v>12</v>
      </c>
      <c r="C22" s="5">
        <v>36728</v>
      </c>
      <c r="D22" s="4" t="s">
        <v>13</v>
      </c>
      <c r="E22" s="4"/>
      <c r="F22" s="9"/>
    </row>
    <row r="23" spans="1:6" x14ac:dyDescent="0.2">
      <c r="A23" s="4">
        <v>20</v>
      </c>
      <c r="B23" s="4" t="s">
        <v>12</v>
      </c>
      <c r="C23" s="5">
        <v>36731</v>
      </c>
      <c r="D23" s="4" t="s">
        <v>13</v>
      </c>
      <c r="E23" s="4"/>
      <c r="F23" s="9"/>
    </row>
    <row r="24" spans="1:6" x14ac:dyDescent="0.2">
      <c r="A24" s="4">
        <v>21</v>
      </c>
      <c r="B24" s="4">
        <v>309898</v>
      </c>
      <c r="C24" s="5">
        <v>36923</v>
      </c>
      <c r="D24" s="4" t="s">
        <v>5</v>
      </c>
      <c r="E24" s="4" t="s">
        <v>6</v>
      </c>
      <c r="F24" s="9"/>
    </row>
    <row r="25" spans="1:6" x14ac:dyDescent="0.2">
      <c r="A25" s="4">
        <v>22</v>
      </c>
      <c r="B25" s="4">
        <v>309988</v>
      </c>
      <c r="C25" s="5">
        <v>36918</v>
      </c>
      <c r="D25" s="4" t="s">
        <v>5</v>
      </c>
      <c r="E25" s="4" t="s">
        <v>6</v>
      </c>
      <c r="F25" s="9"/>
    </row>
    <row r="26" spans="1:6" x14ac:dyDescent="0.2">
      <c r="A26" s="4">
        <v>23</v>
      </c>
      <c r="B26" s="4" t="s">
        <v>12</v>
      </c>
      <c r="C26" s="5">
        <v>36737</v>
      </c>
      <c r="D26" s="4" t="s">
        <v>13</v>
      </c>
      <c r="E26" s="4"/>
      <c r="F26" s="9"/>
    </row>
    <row r="27" spans="1:6" x14ac:dyDescent="0.2">
      <c r="A27" s="4">
        <v>24</v>
      </c>
      <c r="B27" s="4" t="s">
        <v>12</v>
      </c>
      <c r="C27" s="5">
        <v>36770</v>
      </c>
      <c r="D27" s="4" t="s">
        <v>13</v>
      </c>
      <c r="E27" s="4"/>
      <c r="F27" s="9"/>
    </row>
    <row r="28" spans="1:6" x14ac:dyDescent="0.2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7" sqref="C17"/>
    </sheetView>
  </sheetViews>
  <sheetFormatPr defaultRowHeight="12.75" x14ac:dyDescent="0.2"/>
  <cols>
    <col min="1" max="1" width="27.5703125" bestFit="1" customWidth="1"/>
    <col min="2" max="2" width="24.28515625" bestFit="1" customWidth="1"/>
    <col min="3" max="4" width="19.7109375" customWidth="1"/>
  </cols>
  <sheetData>
    <row r="1" spans="1:4" ht="15.75" x14ac:dyDescent="0.25">
      <c r="A1" s="20" t="s">
        <v>18</v>
      </c>
      <c r="B1" s="12"/>
      <c r="C1" s="13"/>
      <c r="D1" s="13"/>
    </row>
    <row r="2" spans="1:4" ht="15.75" x14ac:dyDescent="0.25">
      <c r="A2" s="20"/>
      <c r="B2" s="12"/>
      <c r="C2" s="13"/>
      <c r="D2" s="13"/>
    </row>
    <row r="3" spans="1:4" x14ac:dyDescent="0.2">
      <c r="A3" s="13"/>
      <c r="B3" s="13"/>
      <c r="C3" s="13"/>
      <c r="D3" s="3" t="s">
        <v>21</v>
      </c>
    </row>
    <row r="4" spans="1:4" x14ac:dyDescent="0.2">
      <c r="A4" s="3" t="s">
        <v>19</v>
      </c>
      <c r="B4" s="3" t="s">
        <v>20</v>
      </c>
      <c r="C4" s="3" t="s">
        <v>26</v>
      </c>
      <c r="D4" s="26" t="s">
        <v>27</v>
      </c>
    </row>
    <row r="5" spans="1:4" x14ac:dyDescent="0.2">
      <c r="A5" s="2"/>
      <c r="B5" s="2"/>
      <c r="C5" s="2"/>
      <c r="D5" s="2"/>
    </row>
    <row r="6" spans="1:4" x14ac:dyDescent="0.2">
      <c r="A6" s="14">
        <v>1</v>
      </c>
      <c r="B6" s="14" t="s">
        <v>23</v>
      </c>
      <c r="C6" s="15">
        <f>1120000</f>
        <v>1120000</v>
      </c>
      <c r="D6" s="15">
        <f>C6*0.75</f>
        <v>840000</v>
      </c>
    </row>
    <row r="7" spans="1:4" x14ac:dyDescent="0.2">
      <c r="A7" s="14"/>
      <c r="B7" s="14"/>
      <c r="C7" s="15"/>
      <c r="D7" s="15"/>
    </row>
    <row r="8" spans="1:4" x14ac:dyDescent="0.2">
      <c r="A8" s="14">
        <v>2</v>
      </c>
      <c r="B8" s="14" t="s">
        <v>24</v>
      </c>
      <c r="C8" s="15">
        <v>792000</v>
      </c>
      <c r="D8" s="15">
        <f>C8*0.75</f>
        <v>594000</v>
      </c>
    </row>
    <row r="9" spans="1:4" x14ac:dyDescent="0.2">
      <c r="A9" s="14"/>
      <c r="B9" s="14"/>
      <c r="C9" s="15"/>
      <c r="D9" s="15"/>
    </row>
    <row r="10" spans="1:4" ht="15" x14ac:dyDescent="0.35">
      <c r="A10" s="14">
        <v>3</v>
      </c>
      <c r="B10" s="14" t="s">
        <v>25</v>
      </c>
      <c r="C10" s="16">
        <v>12649400</v>
      </c>
      <c r="D10" s="16">
        <f>C10*0.75</f>
        <v>9487050</v>
      </c>
    </row>
    <row r="11" spans="1:4" x14ac:dyDescent="0.2">
      <c r="A11" s="14"/>
      <c r="B11" s="14"/>
      <c r="C11" s="17"/>
      <c r="D11" s="17"/>
    </row>
    <row r="12" spans="1:4" x14ac:dyDescent="0.2">
      <c r="A12" s="17"/>
      <c r="B12" s="18" t="s">
        <v>17</v>
      </c>
      <c r="C12" s="25">
        <f>SUM(C6:C10)</f>
        <v>14561400</v>
      </c>
      <c r="D12" s="19">
        <f>SUM(D6:D10)</f>
        <v>10921050</v>
      </c>
    </row>
    <row r="13" spans="1:4" x14ac:dyDescent="0.2">
      <c r="A13" s="17"/>
      <c r="B13" s="17"/>
      <c r="C13" s="17"/>
      <c r="D13" s="1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workbookViewId="0">
      <selection activeCell="C27" sqref="C27"/>
    </sheetView>
  </sheetViews>
  <sheetFormatPr defaultRowHeight="12.75" x14ac:dyDescent="0.2"/>
  <cols>
    <col min="1" max="1" width="27.7109375" customWidth="1"/>
    <col min="2" max="2" width="8.8554687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15" bestFit="1" customWidth="1"/>
    <col min="7" max="7" width="10.140625" bestFit="1" customWidth="1"/>
    <col min="8" max="8" width="10.140625" customWidth="1"/>
    <col min="9" max="10" width="10.140625" bestFit="1" customWidth="1"/>
    <col min="11" max="11" width="11.140625" bestFit="1" customWidth="1"/>
    <col min="12" max="12" width="10.140625" bestFit="1" customWidth="1"/>
  </cols>
  <sheetData>
    <row r="1" spans="1:12" ht="15.75" x14ac:dyDescent="0.25">
      <c r="A1" s="10" t="s">
        <v>46</v>
      </c>
    </row>
    <row r="2" spans="1:12" ht="15.75" x14ac:dyDescent="0.25">
      <c r="A2" s="10"/>
    </row>
    <row r="3" spans="1:12" x14ac:dyDescent="0.2">
      <c r="A3" s="30"/>
      <c r="B3" s="32" t="s">
        <v>36</v>
      </c>
      <c r="C3" s="32" t="s">
        <v>39</v>
      </c>
      <c r="D3" s="32" t="s">
        <v>40</v>
      </c>
      <c r="E3" s="34"/>
      <c r="F3" s="32" t="s">
        <v>44</v>
      </c>
      <c r="G3" s="34"/>
      <c r="H3" s="34"/>
      <c r="I3" s="34"/>
      <c r="J3" s="34"/>
      <c r="K3" s="35"/>
    </row>
    <row r="4" spans="1:12" x14ac:dyDescent="0.2">
      <c r="A4" s="31" t="s">
        <v>3</v>
      </c>
      <c r="B4" s="33" t="s">
        <v>37</v>
      </c>
      <c r="C4" s="33" t="s">
        <v>38</v>
      </c>
      <c r="D4" s="33" t="s">
        <v>41</v>
      </c>
      <c r="E4" s="33" t="s">
        <v>15</v>
      </c>
      <c r="F4" s="33" t="s">
        <v>22</v>
      </c>
      <c r="G4" s="36">
        <v>36906</v>
      </c>
      <c r="H4" s="36">
        <v>37026</v>
      </c>
      <c r="I4" s="36">
        <v>37102</v>
      </c>
      <c r="J4" s="36">
        <v>37118</v>
      </c>
      <c r="K4" s="37" t="s">
        <v>17</v>
      </c>
    </row>
    <row r="5" spans="1:12" x14ac:dyDescent="0.2">
      <c r="A5" s="27" t="s">
        <v>34</v>
      </c>
      <c r="B5" s="28">
        <v>4</v>
      </c>
      <c r="C5" s="29">
        <f>B5*14072000</f>
        <v>56288000</v>
      </c>
      <c r="D5" s="29">
        <v>42216000</v>
      </c>
      <c r="E5" s="29">
        <v>14072000</v>
      </c>
      <c r="F5" s="29">
        <v>0</v>
      </c>
      <c r="G5" s="29">
        <f>K5-F5-E5-D5</f>
        <v>0</v>
      </c>
      <c r="H5" s="29"/>
      <c r="I5" s="27"/>
      <c r="J5" s="27"/>
      <c r="K5" s="29">
        <f>C5</f>
        <v>56288000</v>
      </c>
      <c r="L5" s="8"/>
    </row>
    <row r="6" spans="1:12" x14ac:dyDescent="0.2">
      <c r="A6" s="21" t="s">
        <v>28</v>
      </c>
      <c r="B6" s="4">
        <v>4</v>
      </c>
      <c r="C6" s="23">
        <f t="shared" ref="C6:C12" si="0">B6*14072000</f>
        <v>56288000</v>
      </c>
      <c r="D6" s="23">
        <v>42216000</v>
      </c>
      <c r="E6" s="23">
        <v>7036000</v>
      </c>
      <c r="F6" s="23">
        <f>'Change Orders'!D8</f>
        <v>594000</v>
      </c>
      <c r="G6" s="23">
        <f t="shared" ref="G6:G11" si="1">K6-F6-E6-D6</f>
        <v>6442000</v>
      </c>
      <c r="H6" s="23"/>
      <c r="I6" s="21"/>
      <c r="J6" s="21"/>
      <c r="K6" s="23">
        <f>C6</f>
        <v>56288000</v>
      </c>
      <c r="L6" s="8"/>
    </row>
    <row r="7" spans="1:12" x14ac:dyDescent="0.2">
      <c r="A7" s="21" t="s">
        <v>29</v>
      </c>
      <c r="B7" s="4">
        <v>2</v>
      </c>
      <c r="C7" s="23">
        <f t="shared" si="0"/>
        <v>28144000</v>
      </c>
      <c r="D7" s="23">
        <v>21108000</v>
      </c>
      <c r="E7" s="23">
        <v>3518000</v>
      </c>
      <c r="F7" s="23">
        <f>'Change Orders'!D6/2</f>
        <v>420000</v>
      </c>
      <c r="G7" s="23">
        <f t="shared" si="1"/>
        <v>4450000</v>
      </c>
      <c r="H7" s="23"/>
      <c r="I7" s="21"/>
      <c r="J7" s="21"/>
      <c r="K7" s="23">
        <f>C7+'Change Orders'!C8+'Change Orders'!C6/2</f>
        <v>29496000</v>
      </c>
      <c r="L7" s="8"/>
    </row>
    <row r="8" spans="1:12" x14ac:dyDescent="0.2">
      <c r="A8" s="21" t="s">
        <v>30</v>
      </c>
      <c r="B8" s="4">
        <v>1</v>
      </c>
      <c r="C8" s="23">
        <f t="shared" si="0"/>
        <v>14072000</v>
      </c>
      <c r="D8" s="23">
        <v>10554000</v>
      </c>
      <c r="E8" s="23">
        <v>1759000</v>
      </c>
      <c r="F8" s="23">
        <f>'Change Orders'!$D$6/4</f>
        <v>210000</v>
      </c>
      <c r="G8" s="23">
        <f t="shared" si="1"/>
        <v>1829000</v>
      </c>
      <c r="H8" s="23"/>
      <c r="I8" s="21"/>
      <c r="J8" s="21"/>
      <c r="K8" s="23">
        <f>C8+'Change Orders'!C6/4</f>
        <v>14352000</v>
      </c>
      <c r="L8" s="8"/>
    </row>
    <row r="9" spans="1:12" x14ac:dyDescent="0.2">
      <c r="A9" s="21" t="s">
        <v>31</v>
      </c>
      <c r="B9" s="4">
        <v>1</v>
      </c>
      <c r="C9" s="23">
        <f t="shared" si="0"/>
        <v>14072000</v>
      </c>
      <c r="D9" s="23">
        <v>10554000</v>
      </c>
      <c r="E9" s="23">
        <v>1759000</v>
      </c>
      <c r="F9" s="23">
        <f>'Change Orders'!$D$6/4</f>
        <v>210000</v>
      </c>
      <c r="G9" s="23">
        <f t="shared" si="1"/>
        <v>1829000</v>
      </c>
      <c r="H9" s="23"/>
      <c r="I9" s="21"/>
      <c r="J9" s="21"/>
      <c r="K9" s="23">
        <f>C9+'Change Orders'!C6/4</f>
        <v>14352000</v>
      </c>
      <c r="L9" s="8"/>
    </row>
    <row r="10" spans="1:12" x14ac:dyDescent="0.2">
      <c r="A10" s="21" t="s">
        <v>32</v>
      </c>
      <c r="B10" s="4">
        <v>6</v>
      </c>
      <c r="C10" s="23">
        <f t="shared" si="0"/>
        <v>84432000</v>
      </c>
      <c r="D10" s="23">
        <v>63324000</v>
      </c>
      <c r="E10" s="23">
        <v>4221600</v>
      </c>
      <c r="F10" s="23">
        <f>('Change Orders'!D10/8)*6</f>
        <v>7115287.5</v>
      </c>
      <c r="G10" s="23">
        <f t="shared" si="1"/>
        <v>19258162.5</v>
      </c>
      <c r="H10" s="23"/>
      <c r="I10" s="21"/>
      <c r="J10" s="21"/>
      <c r="K10" s="23">
        <f>C10+('Change Orders'!C10/8)*6</f>
        <v>93919050</v>
      </c>
      <c r="L10" s="8"/>
    </row>
    <row r="11" spans="1:12" x14ac:dyDescent="0.2">
      <c r="A11" s="21" t="s">
        <v>33</v>
      </c>
      <c r="B11" s="4">
        <v>2</v>
      </c>
      <c r="C11" s="23">
        <f t="shared" si="0"/>
        <v>28144000</v>
      </c>
      <c r="D11" s="23">
        <v>22019200</v>
      </c>
      <c r="E11" s="23">
        <v>3310400</v>
      </c>
      <c r="F11" s="23">
        <f>('Change Orders'!D10/8)*2</f>
        <v>2371762.5</v>
      </c>
      <c r="G11" s="23">
        <f t="shared" si="1"/>
        <v>3604987.5</v>
      </c>
      <c r="H11" s="23"/>
      <c r="I11" s="21"/>
      <c r="J11" s="21"/>
      <c r="K11" s="23">
        <f>C11+('Change Orders'!C10/8)*2</f>
        <v>31306350</v>
      </c>
      <c r="L11" s="8"/>
    </row>
    <row r="12" spans="1:12" x14ac:dyDescent="0.2">
      <c r="A12" s="21" t="s">
        <v>35</v>
      </c>
      <c r="B12" s="4">
        <v>4</v>
      </c>
      <c r="C12" s="23">
        <f t="shared" si="0"/>
        <v>56288000</v>
      </c>
      <c r="D12" s="23">
        <v>5628800</v>
      </c>
      <c r="E12" s="23">
        <v>0</v>
      </c>
      <c r="F12" s="23">
        <v>0</v>
      </c>
      <c r="G12" s="23">
        <v>0</v>
      </c>
      <c r="H12" s="23">
        <v>16886400</v>
      </c>
      <c r="I12" s="23">
        <v>16886400</v>
      </c>
      <c r="J12" s="23">
        <v>16886400</v>
      </c>
      <c r="K12" s="23">
        <f>C12</f>
        <v>56288000</v>
      </c>
      <c r="L12" s="8"/>
    </row>
    <row r="13" spans="1:12" x14ac:dyDescent="0.2">
      <c r="A13" s="21"/>
      <c r="B13" s="4"/>
      <c r="C13" s="23"/>
      <c r="D13" s="21"/>
      <c r="E13" s="21"/>
      <c r="F13" s="21"/>
      <c r="G13" s="21"/>
      <c r="H13" s="21"/>
      <c r="I13" s="21"/>
      <c r="J13" s="21"/>
      <c r="K13" s="21"/>
    </row>
    <row r="14" spans="1:12" x14ac:dyDescent="0.2">
      <c r="A14" s="22" t="s">
        <v>17</v>
      </c>
      <c r="B14" s="6">
        <f t="shared" ref="B14:K14" si="2">SUM(B5:B12)</f>
        <v>24</v>
      </c>
      <c r="C14" s="24">
        <f t="shared" si="2"/>
        <v>337728000</v>
      </c>
      <c r="D14" s="24">
        <f t="shared" si="2"/>
        <v>217620000</v>
      </c>
      <c r="E14" s="24">
        <f t="shared" si="2"/>
        <v>35676000</v>
      </c>
      <c r="F14" s="24">
        <f t="shared" si="2"/>
        <v>10921050</v>
      </c>
      <c r="G14" s="24">
        <f t="shared" si="2"/>
        <v>37413150</v>
      </c>
      <c r="H14" s="24">
        <f t="shared" si="2"/>
        <v>16886400</v>
      </c>
      <c r="I14" s="24">
        <f t="shared" si="2"/>
        <v>16886400</v>
      </c>
      <c r="J14" s="24">
        <f t="shared" si="2"/>
        <v>16886400</v>
      </c>
      <c r="K14" s="24">
        <f t="shared" si="2"/>
        <v>352289400</v>
      </c>
    </row>
    <row r="17" spans="1:11" ht="14.25" x14ac:dyDescent="0.2">
      <c r="A17" s="11" t="s">
        <v>43</v>
      </c>
      <c r="K17" s="8"/>
    </row>
    <row r="18" spans="1:11" x14ac:dyDescent="0.2">
      <c r="A18" t="s">
        <v>16</v>
      </c>
      <c r="K18" s="8"/>
    </row>
    <row r="19" spans="1:11" x14ac:dyDescent="0.2">
      <c r="A19" t="s">
        <v>42</v>
      </c>
      <c r="G19" s="8"/>
    </row>
    <row r="20" spans="1:11" ht="14.25" x14ac:dyDescent="0.2">
      <c r="A20" s="11" t="s">
        <v>45</v>
      </c>
      <c r="K20" s="8"/>
    </row>
    <row r="22" spans="1:11" x14ac:dyDescent="0.2">
      <c r="G22" s="8"/>
    </row>
    <row r="23" spans="1:11" x14ac:dyDescent="0.2">
      <c r="F23" s="8"/>
      <c r="G23" s="8"/>
      <c r="H23" s="8"/>
      <c r="I23" s="8"/>
    </row>
    <row r="24" spans="1:11" x14ac:dyDescent="0.2">
      <c r="F24" s="8"/>
      <c r="G24" s="8"/>
      <c r="H24" s="8"/>
      <c r="I24" s="8"/>
    </row>
    <row r="25" spans="1:11" x14ac:dyDescent="0.2">
      <c r="D25" s="8"/>
      <c r="E25" s="8"/>
      <c r="F25" s="8"/>
      <c r="G25" s="8"/>
      <c r="H25" s="8"/>
      <c r="I25" s="8"/>
    </row>
    <row r="26" spans="1:11" x14ac:dyDescent="0.2">
      <c r="D26" s="8"/>
      <c r="E26" s="8"/>
      <c r="F26" s="8"/>
      <c r="G26" s="8"/>
      <c r="H26" s="8"/>
      <c r="I26" s="8"/>
    </row>
    <row r="27" spans="1:11" x14ac:dyDescent="0.2">
      <c r="D27" s="8"/>
      <c r="E27" s="8"/>
      <c r="F27" s="8"/>
      <c r="G27" s="8"/>
      <c r="H27" s="8"/>
      <c r="I27" s="8"/>
    </row>
    <row r="28" spans="1:11" x14ac:dyDescent="0.2">
      <c r="F28" s="8"/>
      <c r="G28" s="8"/>
      <c r="I28" s="8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Turbine Allocation</vt:lpstr>
      <vt:lpstr>Change Orders</vt:lpstr>
      <vt:lpstr>Contract Payment 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Felienne</cp:lastModifiedBy>
  <cp:lastPrinted>2000-12-07T21:39:44Z</cp:lastPrinted>
  <dcterms:created xsi:type="dcterms:W3CDTF">2000-12-07T16:48:35Z</dcterms:created>
  <dcterms:modified xsi:type="dcterms:W3CDTF">2014-09-04T07:57:27Z</dcterms:modified>
</cp:coreProperties>
</file>