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0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8" i="1" l="1"/>
  <c r="F28" i="1" s="1"/>
  <c r="D30" i="1"/>
  <c r="X33" i="1"/>
  <c r="X34" i="1"/>
  <c r="D35" i="1"/>
  <c r="E35" i="1" s="1"/>
  <c r="D36" i="1"/>
  <c r="D37" i="1"/>
  <c r="X38" i="1"/>
  <c r="D39" i="1"/>
  <c r="D40" i="1" s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D41" i="1" l="1"/>
  <c r="G28" i="1"/>
  <c r="F30" i="1"/>
  <c r="F37" i="1" s="1"/>
  <c r="F35" i="1"/>
  <c r="F39" i="1"/>
  <c r="F40" i="1" s="1"/>
  <c r="E30" i="1"/>
  <c r="E37" i="1" s="1"/>
  <c r="D11" i="1"/>
  <c r="E39" i="1"/>
  <c r="D10" i="1" l="1"/>
  <c r="E11" i="1"/>
  <c r="E36" i="1"/>
  <c r="D43" i="1"/>
  <c r="D51" i="1"/>
  <c r="D45" i="1"/>
  <c r="D47" i="1"/>
  <c r="D44" i="1"/>
  <c r="D46" i="1"/>
  <c r="G35" i="1"/>
  <c r="H28" i="1"/>
  <c r="G30" i="1"/>
  <c r="G37" i="1" s="1"/>
  <c r="E40" i="1"/>
  <c r="I28" i="1" l="1"/>
  <c r="H30" i="1"/>
  <c r="H37" i="1" s="1"/>
  <c r="H35" i="1"/>
  <c r="G39" i="1"/>
  <c r="E41" i="1"/>
  <c r="F36" i="1"/>
  <c r="F41" i="1" s="1"/>
  <c r="E10" i="1"/>
  <c r="F11" i="1"/>
  <c r="F51" i="1" l="1"/>
  <c r="F46" i="1"/>
  <c r="F43" i="1"/>
  <c r="F45" i="1"/>
  <c r="F47" i="1"/>
  <c r="F44" i="1"/>
  <c r="E46" i="1"/>
  <c r="E43" i="1"/>
  <c r="E51" i="1"/>
  <c r="E45" i="1"/>
  <c r="E47" i="1"/>
  <c r="E44" i="1"/>
  <c r="I35" i="1"/>
  <c r="G40" i="1"/>
  <c r="J28" i="1"/>
  <c r="I30" i="1"/>
  <c r="I37" i="1" s="1"/>
  <c r="H39" i="1"/>
  <c r="H40" i="1" s="1"/>
  <c r="G36" i="1"/>
  <c r="F10" i="1"/>
  <c r="G11" i="1"/>
  <c r="J30" i="1" l="1"/>
  <c r="J37" i="1" s="1"/>
  <c r="K28" i="1"/>
  <c r="G41" i="1"/>
  <c r="J35" i="1"/>
  <c r="I39" i="1"/>
  <c r="H11" i="1"/>
  <c r="H36" i="1"/>
  <c r="H41" i="1" s="1"/>
  <c r="G10" i="1"/>
  <c r="K35" i="1" l="1"/>
  <c r="K39" i="1"/>
  <c r="K40" i="1" s="1"/>
  <c r="G44" i="1"/>
  <c r="G46" i="1"/>
  <c r="G43" i="1"/>
  <c r="G51" i="1"/>
  <c r="G45" i="1"/>
  <c r="G47" i="1"/>
  <c r="J39" i="1"/>
  <c r="J40" i="1" s="1"/>
  <c r="I40" i="1"/>
  <c r="H47" i="1"/>
  <c r="H44" i="1"/>
  <c r="H46" i="1"/>
  <c r="H43" i="1"/>
  <c r="H51" i="1"/>
  <c r="H45" i="1"/>
  <c r="I11" i="1"/>
  <c r="I36" i="1"/>
  <c r="H10" i="1"/>
  <c r="K30" i="1"/>
  <c r="K37" i="1" s="1"/>
  <c r="L28" i="1"/>
  <c r="I41" i="1" l="1"/>
  <c r="M28" i="1"/>
  <c r="L30" i="1"/>
  <c r="L37" i="1" s="1"/>
  <c r="L35" i="1"/>
  <c r="J11" i="1"/>
  <c r="J36" i="1"/>
  <c r="I10" i="1"/>
  <c r="M35" i="1" l="1"/>
  <c r="L39" i="1"/>
  <c r="M39" i="1"/>
  <c r="M40" i="1" s="1"/>
  <c r="N28" i="1"/>
  <c r="M30" i="1"/>
  <c r="M37" i="1" s="1"/>
  <c r="I47" i="1"/>
  <c r="I44" i="1"/>
  <c r="I46" i="1"/>
  <c r="I43" i="1"/>
  <c r="I51" i="1"/>
  <c r="I45" i="1"/>
  <c r="J41" i="1"/>
  <c r="K11" i="1"/>
  <c r="K36" i="1"/>
  <c r="K41" i="1" s="1"/>
  <c r="J10" i="1"/>
  <c r="O28" i="1" l="1"/>
  <c r="N30" i="1"/>
  <c r="N37" i="1" s="1"/>
  <c r="K45" i="1"/>
  <c r="K47" i="1"/>
  <c r="K44" i="1"/>
  <c r="K46" i="1"/>
  <c r="K43" i="1"/>
  <c r="K51" i="1"/>
  <c r="N35" i="1"/>
  <c r="L40" i="1"/>
  <c r="L11" i="1"/>
  <c r="L36" i="1"/>
  <c r="L41" i="1" s="1"/>
  <c r="K10" i="1"/>
  <c r="J45" i="1"/>
  <c r="J47" i="1"/>
  <c r="J44" i="1"/>
  <c r="J46" i="1"/>
  <c r="J43" i="1"/>
  <c r="J51" i="1"/>
  <c r="O35" i="1" l="1"/>
  <c r="N39" i="1"/>
  <c r="N40" i="1" s="1"/>
  <c r="P28" i="1"/>
  <c r="O30" i="1"/>
  <c r="O37" i="1" s="1"/>
  <c r="L43" i="1"/>
  <c r="L51" i="1"/>
  <c r="L45" i="1"/>
  <c r="L47" i="1"/>
  <c r="L44" i="1"/>
  <c r="L46" i="1"/>
  <c r="L10" i="1"/>
  <c r="M11" i="1"/>
  <c r="M36" i="1"/>
  <c r="M41" i="1" s="1"/>
  <c r="M46" i="1" l="1"/>
  <c r="M43" i="1"/>
  <c r="M51" i="1"/>
  <c r="M45" i="1"/>
  <c r="M47" i="1"/>
  <c r="M44" i="1"/>
  <c r="N36" i="1"/>
  <c r="N41" i="1" s="1"/>
  <c r="M10" i="1"/>
  <c r="N11" i="1"/>
  <c r="P35" i="1"/>
  <c r="O39" i="1"/>
  <c r="Q28" i="1"/>
  <c r="P30" i="1"/>
  <c r="P37" i="1" s="1"/>
  <c r="O40" i="1" l="1"/>
  <c r="P39" i="1"/>
  <c r="Q35" i="1"/>
  <c r="O36" i="1"/>
  <c r="O41" i="1" s="1"/>
  <c r="N10" i="1"/>
  <c r="O11" i="1"/>
  <c r="N43" i="1"/>
  <c r="N46" i="1"/>
  <c r="N51" i="1"/>
  <c r="N45" i="1"/>
  <c r="N47" i="1"/>
  <c r="N44" i="1"/>
  <c r="Q30" i="1"/>
  <c r="Q37" i="1" s="1"/>
  <c r="R28" i="1"/>
  <c r="P11" i="1" l="1"/>
  <c r="O10" i="1"/>
  <c r="P36" i="1"/>
  <c r="R35" i="1"/>
  <c r="R30" i="1"/>
  <c r="R37" i="1" s="1"/>
  <c r="S28" i="1"/>
  <c r="O44" i="1"/>
  <c r="O46" i="1"/>
  <c r="O43" i="1"/>
  <c r="O51" i="1"/>
  <c r="O45" i="1"/>
  <c r="O47" i="1"/>
  <c r="P40" i="1"/>
  <c r="Q39" i="1"/>
  <c r="Q40" i="1" l="1"/>
  <c r="R39" i="1"/>
  <c r="S30" i="1"/>
  <c r="S37" i="1" s="1"/>
  <c r="T28" i="1"/>
  <c r="S35" i="1"/>
  <c r="P41" i="1"/>
  <c r="Q11" i="1"/>
  <c r="Q36" i="1"/>
  <c r="Q41" i="1" s="1"/>
  <c r="P10" i="1"/>
  <c r="R11" i="1" l="1"/>
  <c r="R36" i="1"/>
  <c r="Q10" i="1"/>
  <c r="T35" i="1"/>
  <c r="U28" i="1"/>
  <c r="T30" i="1"/>
  <c r="T37" i="1" s="1"/>
  <c r="P47" i="1"/>
  <c r="P44" i="1"/>
  <c r="P46" i="1"/>
  <c r="P43" i="1"/>
  <c r="P51" i="1"/>
  <c r="P45" i="1"/>
  <c r="R40" i="1"/>
  <c r="S39" i="1"/>
  <c r="Q44" i="1"/>
  <c r="Q47" i="1"/>
  <c r="Q46" i="1"/>
  <c r="Q43" i="1"/>
  <c r="Q51" i="1"/>
  <c r="Q45" i="1"/>
  <c r="S11" i="1" l="1"/>
  <c r="S36" i="1"/>
  <c r="S41" i="1" s="1"/>
  <c r="R10" i="1"/>
  <c r="T39" i="1"/>
  <c r="S40" i="1"/>
  <c r="V28" i="1"/>
  <c r="U30" i="1"/>
  <c r="U37" i="1" s="1"/>
  <c r="U35" i="1"/>
  <c r="R41" i="1"/>
  <c r="U39" i="1" l="1"/>
  <c r="T40" i="1"/>
  <c r="T11" i="1"/>
  <c r="T36" i="1"/>
  <c r="T41" i="1" s="1"/>
  <c r="S10" i="1"/>
  <c r="R45" i="1"/>
  <c r="R47" i="1"/>
  <c r="R44" i="1"/>
  <c r="R46" i="1"/>
  <c r="R43" i="1"/>
  <c r="R51" i="1"/>
  <c r="S45" i="1"/>
  <c r="S47" i="1"/>
  <c r="S44" i="1"/>
  <c r="S46" i="1"/>
  <c r="S43" i="1"/>
  <c r="S51" i="1"/>
  <c r="V35" i="1"/>
  <c r="W28" i="1"/>
  <c r="W30" i="1" s="1"/>
  <c r="W37" i="1" s="1"/>
  <c r="X37" i="1" s="1"/>
  <c r="V30" i="1"/>
  <c r="V37" i="1" s="1"/>
  <c r="V39" i="1" l="1"/>
  <c r="U40" i="1"/>
  <c r="T43" i="1"/>
  <c r="T51" i="1"/>
  <c r="T45" i="1"/>
  <c r="T47" i="1"/>
  <c r="T44" i="1"/>
  <c r="T46" i="1"/>
  <c r="T10" i="1"/>
  <c r="U11" i="1"/>
  <c r="U36" i="1"/>
  <c r="W35" i="1"/>
  <c r="V36" i="1" l="1"/>
  <c r="U10" i="1"/>
  <c r="V11" i="1"/>
  <c r="W39" i="1"/>
  <c r="V40" i="1"/>
  <c r="X35" i="1"/>
  <c r="U41" i="1"/>
  <c r="U46" i="1" l="1"/>
  <c r="U43" i="1"/>
  <c r="U51" i="1"/>
  <c r="U45" i="1"/>
  <c r="U47" i="1"/>
  <c r="U44" i="1"/>
  <c r="W40" i="1"/>
  <c r="X40" i="1" s="1"/>
  <c r="X39" i="1"/>
  <c r="W36" i="1"/>
  <c r="V10" i="1"/>
  <c r="W11" i="1"/>
  <c r="W10" i="1" s="1"/>
  <c r="V41" i="1"/>
  <c r="V43" i="1" l="1"/>
  <c r="V51" i="1"/>
  <c r="V46" i="1"/>
  <c r="V45" i="1"/>
  <c r="V47" i="1"/>
  <c r="V44" i="1"/>
  <c r="X36" i="1"/>
  <c r="W41" i="1"/>
  <c r="W44" i="1" l="1"/>
  <c r="W46" i="1"/>
  <c r="W43" i="1"/>
  <c r="W51" i="1"/>
  <c r="W45" i="1"/>
  <c r="W47" i="1"/>
  <c r="X41" i="1"/>
  <c r="C45" i="1" l="1"/>
  <c r="C43" i="1"/>
  <c r="C47" i="1"/>
  <c r="C46" i="1"/>
  <c r="C44" i="1"/>
</calcChain>
</file>

<file path=xl/sharedStrings.xml><?xml version="1.0" encoding="utf-8"?>
<sst xmlns="http://schemas.openxmlformats.org/spreadsheetml/2006/main" count="32" uniqueCount="32">
  <si>
    <t>INVESTMENT</t>
  </si>
  <si>
    <t xml:space="preserve">  CONSTRUCTION &amp; ROW</t>
  </si>
  <si>
    <t xml:space="preserve">  AFUDC</t>
  </si>
  <si>
    <t xml:space="preserve">  OVERHEAD</t>
  </si>
  <si>
    <t xml:space="preserve">  CONTINGENCY</t>
  </si>
  <si>
    <t xml:space="preserve">  REIMBURSEMENT </t>
  </si>
  <si>
    <t>CAPITAL REQUIREMENTS</t>
  </si>
  <si>
    <t>Capital Cost for future project</t>
  </si>
  <si>
    <t>LOAD FACTOR</t>
  </si>
  <si>
    <t>COMPRESSOR VOLUMES USED (MMMBTU/D)</t>
  </si>
  <si>
    <t>GAS PRICE</t>
  </si>
  <si>
    <t>FUEL EXPENSE</t>
  </si>
  <si>
    <t>EXPENSES:</t>
  </si>
  <si>
    <t xml:space="preserve">  ADMINSTRATIVE AND GENERAL</t>
  </si>
  <si>
    <t xml:space="preserve">  O&amp;M</t>
  </si>
  <si>
    <t xml:space="preserve">  INTEREST EXPENSE</t>
  </si>
  <si>
    <t xml:space="preserve">  NET FUEL EXPENSE</t>
  </si>
  <si>
    <t xml:space="preserve">  AD VALOREM</t>
  </si>
  <si>
    <t>TAX DEPRECIATION CALC:</t>
  </si>
  <si>
    <t xml:space="preserve">  BALANCE</t>
  </si>
  <si>
    <t>PREMATURE DEPR EXP</t>
  </si>
  <si>
    <t>NORMAL  DEPRECIATION EXP</t>
  </si>
  <si>
    <t>DEPRECIATION EXP</t>
  </si>
  <si>
    <t xml:space="preserve">  DEPRECIATION</t>
  </si>
  <si>
    <t xml:space="preserve">  Income Tax Expense</t>
  </si>
  <si>
    <t>Total</t>
  </si>
  <si>
    <t>Rate Requirement to Recover Cost</t>
  </si>
  <si>
    <t>MMBTU/d</t>
  </si>
  <si>
    <t xml:space="preserve">  Return on Equity(Capped at 40% Equity)</t>
  </si>
  <si>
    <t>Total Cost</t>
  </si>
  <si>
    <t>Levelized</t>
  </si>
  <si>
    <t>Equity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</si>
</sst>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2" applyFont="1"/>
    <xf numFmtId="43" fontId="0" fillId="0" borderId="0" xfId="1" applyFont="1"/>
    <xf numFmtId="165" fontId="0" fillId="0" borderId="0" xfId="1" applyNumberFormat="1" applyFont="1"/>
    <xf numFmtId="9" fontId="0" fillId="0" borderId="0" xfId="3" applyFont="1"/>
    <xf numFmtId="0" fontId="0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166" fontId="2" fillId="0" borderId="0" xfId="3" applyNumberFormat="1" applyFont="1"/>
    <xf numFmtId="0" fontId="2" fillId="0" borderId="0" xfId="0" applyFont="1"/>
    <xf numFmtId="10" fontId="2" fillId="0" borderId="0" xfId="3" applyNumberFormat="1" applyFont="1"/>
    <xf numFmtId="0" fontId="0" fillId="0" borderId="0" xfId="0" applyAlignment="1">
      <alignment horizontal="center"/>
    </xf>
    <xf numFmtId="44" fontId="0" fillId="0" borderId="0" xfId="0" applyNumberFormat="1"/>
    <xf numFmtId="44" fontId="3" fillId="0" borderId="0" xfId="2" applyFont="1" applyAlignment="1">
      <alignment horizontal="center"/>
    </xf>
    <xf numFmtId="44" fontId="3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AG56"/>
  <sheetViews>
    <sheetView tabSelected="1" topLeftCell="S34" workbookViewId="0">
      <selection activeCell="S34" sqref="A1:IV65536"/>
    </sheetView>
  </sheetViews>
  <sheetFormatPr defaultRowHeight="12.75" x14ac:dyDescent="0.2"/>
  <cols>
    <col min="1" max="1" width="42.85546875" bestFit="1" customWidth="1"/>
    <col min="2" max="2" width="9.28515625" bestFit="1" customWidth="1"/>
    <col min="3" max="23" width="12.28515625" style="1" bestFit="1" customWidth="1"/>
    <col min="24" max="24" width="14" bestFit="1" customWidth="1"/>
  </cols>
  <sheetData>
    <row r="8" spans="1:23" x14ac:dyDescent="0.2">
      <c r="C8" s="5">
        <v>0</v>
      </c>
      <c r="D8" s="6">
        <v>1</v>
      </c>
      <c r="E8" s="5">
        <v>2</v>
      </c>
      <c r="F8" s="6">
        <v>3</v>
      </c>
      <c r="G8" s="5">
        <v>4</v>
      </c>
      <c r="H8" s="6">
        <v>5</v>
      </c>
      <c r="I8" s="5">
        <v>6</v>
      </c>
      <c r="J8" s="6">
        <v>7</v>
      </c>
      <c r="K8" s="5">
        <v>8</v>
      </c>
      <c r="L8" s="6">
        <v>9</v>
      </c>
      <c r="M8" s="5">
        <v>10</v>
      </c>
      <c r="N8" s="6">
        <v>11</v>
      </c>
      <c r="O8" s="5">
        <v>12</v>
      </c>
      <c r="P8" s="6">
        <v>13</v>
      </c>
      <c r="Q8" s="5">
        <v>14</v>
      </c>
      <c r="R8" s="6">
        <v>15</v>
      </c>
      <c r="S8" s="5">
        <v>16</v>
      </c>
      <c r="T8" s="6">
        <v>17</v>
      </c>
      <c r="U8" s="5">
        <v>18</v>
      </c>
      <c r="V8" s="6">
        <v>19</v>
      </c>
      <c r="W8" s="5">
        <v>20</v>
      </c>
    </row>
    <row r="10" spans="1:23" x14ac:dyDescent="0.2">
      <c r="A10" t="s">
        <v>31</v>
      </c>
      <c r="D10" s="4">
        <f>+D11/$C$11</f>
        <v>0.96666666666666656</v>
      </c>
      <c r="E10" s="4">
        <f t="shared" ref="E10:W10" si="0">+E11/$C$11</f>
        <v>0.93333333333333324</v>
      </c>
      <c r="F10" s="4">
        <f t="shared" si="0"/>
        <v>0.8999999999999998</v>
      </c>
      <c r="G10" s="4">
        <f t="shared" si="0"/>
        <v>0.86666666666666636</v>
      </c>
      <c r="H10" s="4">
        <f t="shared" si="0"/>
        <v>0.83333333333333304</v>
      </c>
      <c r="I10" s="4">
        <f t="shared" si="0"/>
        <v>0.7999999999999996</v>
      </c>
      <c r="J10" s="4">
        <f t="shared" si="0"/>
        <v>0.76666666666666616</v>
      </c>
      <c r="K10" s="4">
        <f t="shared" si="0"/>
        <v>0.73333333333333284</v>
      </c>
      <c r="L10" s="4">
        <f t="shared" si="0"/>
        <v>0.6999999999999994</v>
      </c>
      <c r="M10" s="4">
        <f t="shared" si="0"/>
        <v>0.66666666666666607</v>
      </c>
      <c r="N10" s="4">
        <f t="shared" si="0"/>
        <v>0.63333333333333264</v>
      </c>
      <c r="O10" s="4">
        <f t="shared" si="0"/>
        <v>0.59999999999999931</v>
      </c>
      <c r="P10" s="4">
        <f t="shared" si="0"/>
        <v>0.56666666666666599</v>
      </c>
      <c r="Q10" s="4">
        <f t="shared" si="0"/>
        <v>0.53333333333333266</v>
      </c>
      <c r="R10" s="4">
        <f t="shared" si="0"/>
        <v>0.49999999999999933</v>
      </c>
      <c r="S10" s="4">
        <f t="shared" si="0"/>
        <v>0.46666666666666601</v>
      </c>
      <c r="T10" s="4">
        <f t="shared" si="0"/>
        <v>0.43333333333333263</v>
      </c>
      <c r="U10" s="4">
        <f t="shared" si="0"/>
        <v>0.3999999999999993</v>
      </c>
      <c r="V10" s="4">
        <f t="shared" si="0"/>
        <v>0.36666666666666597</v>
      </c>
      <c r="W10" s="4">
        <f t="shared" si="0"/>
        <v>0.33333333333333265</v>
      </c>
    </row>
    <row r="11" spans="1:23" x14ac:dyDescent="0.2">
      <c r="A11" t="s">
        <v>0</v>
      </c>
      <c r="B11">
        <v>1</v>
      </c>
      <c r="C11" s="1">
        <v>842999.61800000002</v>
      </c>
      <c r="D11" s="1">
        <f>+C11-D35</f>
        <v>814899.6307333333</v>
      </c>
      <c r="E11" s="1">
        <f t="shared" ref="E11:W11" si="1">+D11-E35</f>
        <v>786799.64346666657</v>
      </c>
      <c r="F11" s="1">
        <f t="shared" si="1"/>
        <v>758699.65619999985</v>
      </c>
      <c r="G11" s="1">
        <f t="shared" si="1"/>
        <v>730599.66893333313</v>
      </c>
      <c r="H11" s="1">
        <f t="shared" si="1"/>
        <v>702499.68166666641</v>
      </c>
      <c r="I11" s="1">
        <f t="shared" si="1"/>
        <v>674399.69439999969</v>
      </c>
      <c r="J11" s="1">
        <f t="shared" si="1"/>
        <v>646299.70713333297</v>
      </c>
      <c r="K11" s="1">
        <f t="shared" si="1"/>
        <v>618199.71986666624</v>
      </c>
      <c r="L11" s="1">
        <f t="shared" si="1"/>
        <v>590099.73259999952</v>
      </c>
      <c r="M11" s="1">
        <f t="shared" si="1"/>
        <v>561999.7453333328</v>
      </c>
      <c r="N11" s="1">
        <f t="shared" si="1"/>
        <v>533899.75806666608</v>
      </c>
      <c r="O11" s="1">
        <f t="shared" si="1"/>
        <v>505799.77079999942</v>
      </c>
      <c r="P11" s="1">
        <f t="shared" si="1"/>
        <v>477699.78353333275</v>
      </c>
      <c r="Q11" s="1">
        <f t="shared" si="1"/>
        <v>449599.79626666609</v>
      </c>
      <c r="R11" s="1">
        <f t="shared" si="1"/>
        <v>421499.80899999943</v>
      </c>
      <c r="S11" s="1">
        <f t="shared" si="1"/>
        <v>393399.82173333276</v>
      </c>
      <c r="T11" s="1">
        <f t="shared" si="1"/>
        <v>365299.8344666661</v>
      </c>
      <c r="U11" s="1">
        <f t="shared" si="1"/>
        <v>337199.84719999944</v>
      </c>
      <c r="V11" s="1">
        <f t="shared" si="1"/>
        <v>309099.85993333277</v>
      </c>
      <c r="W11" s="1">
        <f t="shared" si="1"/>
        <v>280999.87266666611</v>
      </c>
    </row>
    <row r="12" spans="1:23" x14ac:dyDescent="0.2">
      <c r="A12" t="s">
        <v>1</v>
      </c>
      <c r="C12" s="1">
        <v>742092.56372540002</v>
      </c>
    </row>
    <row r="13" spans="1:23" x14ac:dyDescent="0.2">
      <c r="A13" t="s">
        <v>2</v>
      </c>
      <c r="C13" s="1">
        <v>81012.263289800001</v>
      </c>
    </row>
    <row r="14" spans="1:23" x14ac:dyDescent="0.2">
      <c r="A14" t="s">
        <v>3</v>
      </c>
      <c r="C14" s="1">
        <v>19894.790984799998</v>
      </c>
    </row>
    <row r="15" spans="1:23" x14ac:dyDescent="0.2">
      <c r="A15" t="s">
        <v>4</v>
      </c>
      <c r="C15" s="1">
        <v>0</v>
      </c>
    </row>
    <row r="16" spans="1:23" x14ac:dyDescent="0.2">
      <c r="A16" t="s">
        <v>5</v>
      </c>
      <c r="C16" s="1">
        <v>0</v>
      </c>
    </row>
    <row r="17" spans="1:24" x14ac:dyDescent="0.2">
      <c r="A17" t="s">
        <v>6</v>
      </c>
      <c r="C17" s="1">
        <v>337199.84720000002</v>
      </c>
    </row>
    <row r="18" spans="1:24" x14ac:dyDescent="0.2">
      <c r="A18" t="s">
        <v>7</v>
      </c>
      <c r="C18" s="1">
        <v>0</v>
      </c>
    </row>
    <row r="20" spans="1:24" x14ac:dyDescent="0.2">
      <c r="A20" t="s">
        <v>18</v>
      </c>
    </row>
    <row r="21" spans="1:24" x14ac:dyDescent="0.2">
      <c r="A21" t="s">
        <v>19</v>
      </c>
      <c r="D21" s="1">
        <v>842999.61800000002</v>
      </c>
      <c r="E21" s="1">
        <v>800849.63710000005</v>
      </c>
      <c r="F21" s="1">
        <v>720764.67339000001</v>
      </c>
      <c r="G21" s="1">
        <v>648688.20605100004</v>
      </c>
      <c r="H21" s="1">
        <v>583777.23546500003</v>
      </c>
      <c r="I21" s="1">
        <v>525357.36193760007</v>
      </c>
      <c r="J21" s="1">
        <v>472838.48573620006</v>
      </c>
      <c r="K21" s="1">
        <v>423101.50827420008</v>
      </c>
      <c r="L21" s="1">
        <v>373364.5308122001</v>
      </c>
      <c r="M21" s="1">
        <v>323543.25338840007</v>
      </c>
      <c r="N21" s="1">
        <v>273806.27592640009</v>
      </c>
      <c r="O21" s="1">
        <v>223984.99850260009</v>
      </c>
      <c r="P21" s="1">
        <v>174248.02104060008</v>
      </c>
      <c r="Q21" s="1">
        <v>124426.74361680009</v>
      </c>
      <c r="R21" s="1">
        <v>74689.766154800091</v>
      </c>
      <c r="S21" s="1">
        <v>24868.488731000092</v>
      </c>
      <c r="T21" s="1">
        <v>9.4587448984384537E-11</v>
      </c>
      <c r="U21" s="1">
        <v>9.4587448984384537E-11</v>
      </c>
      <c r="V21" s="1">
        <v>9.4587448984384537E-11</v>
      </c>
      <c r="W21" s="1">
        <v>9.4587448984384537E-11</v>
      </c>
    </row>
    <row r="22" spans="1:24" x14ac:dyDescent="0.2">
      <c r="A22" t="s">
        <v>20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9.4587448984384537E-11</v>
      </c>
    </row>
    <row r="23" spans="1:24" x14ac:dyDescent="0.2">
      <c r="A23" t="s">
        <v>21</v>
      </c>
      <c r="D23" s="1">
        <v>42149.980900000002</v>
      </c>
      <c r="E23" s="1">
        <v>80084.963709999996</v>
      </c>
      <c r="F23" s="1">
        <v>72076.46733900001</v>
      </c>
      <c r="G23" s="1">
        <v>64910.970586000003</v>
      </c>
      <c r="H23" s="1">
        <v>58419.873527399999</v>
      </c>
      <c r="I23" s="1">
        <v>52518.876201400002</v>
      </c>
      <c r="J23" s="1">
        <v>49736.977461999995</v>
      </c>
      <c r="K23" s="1">
        <v>49736.977461999995</v>
      </c>
      <c r="L23" s="1">
        <v>49821.277423799998</v>
      </c>
      <c r="M23" s="1">
        <v>49736.977461999995</v>
      </c>
      <c r="N23" s="1">
        <v>49821.277423799998</v>
      </c>
      <c r="O23" s="1">
        <v>49736.977461999995</v>
      </c>
      <c r="P23" s="1">
        <v>49821.277423799998</v>
      </c>
      <c r="Q23" s="1">
        <v>49736.977461999995</v>
      </c>
      <c r="R23" s="1">
        <v>49821.277423799998</v>
      </c>
      <c r="S23" s="1">
        <v>24868.488730999998</v>
      </c>
      <c r="T23" s="1">
        <v>0</v>
      </c>
      <c r="U23" s="1">
        <v>0</v>
      </c>
      <c r="V23" s="1">
        <v>0</v>
      </c>
      <c r="W23" s="1">
        <v>0</v>
      </c>
    </row>
    <row r="24" spans="1:24" x14ac:dyDescent="0.2">
      <c r="A24" t="s">
        <v>22</v>
      </c>
      <c r="D24" s="1">
        <v>42149.980900000002</v>
      </c>
      <c r="E24" s="1">
        <v>80084.963709999996</v>
      </c>
      <c r="F24" s="1">
        <v>72076.46733900001</v>
      </c>
      <c r="G24" s="1">
        <v>64910.970586000003</v>
      </c>
      <c r="H24" s="1">
        <v>58419.873527399999</v>
      </c>
      <c r="I24" s="1">
        <v>52518.876201400002</v>
      </c>
      <c r="J24" s="1">
        <v>49736.977461999995</v>
      </c>
      <c r="K24" s="1">
        <v>49736.977461999995</v>
      </c>
      <c r="L24" s="1">
        <v>49821.277423799998</v>
      </c>
      <c r="M24" s="1">
        <v>49736.977461999995</v>
      </c>
      <c r="N24" s="1">
        <v>49821.277423799998</v>
      </c>
      <c r="O24" s="1">
        <v>49736.977461999995</v>
      </c>
      <c r="P24" s="1">
        <v>49821.277423799998</v>
      </c>
      <c r="Q24" s="1">
        <v>49736.977461999995</v>
      </c>
      <c r="R24" s="1">
        <v>49821.277423799998</v>
      </c>
      <c r="S24" s="1">
        <v>24868.488730999998</v>
      </c>
      <c r="T24" s="1">
        <v>0</v>
      </c>
      <c r="U24" s="1">
        <v>0</v>
      </c>
      <c r="V24" s="1">
        <v>0</v>
      </c>
      <c r="W24" s="1">
        <v>0</v>
      </c>
    </row>
    <row r="26" spans="1:24" x14ac:dyDescent="0.2">
      <c r="A26" t="s">
        <v>8</v>
      </c>
      <c r="D26" s="4">
        <v>0.90812602593752101</v>
      </c>
      <c r="E26" s="4">
        <v>0.89865690705080792</v>
      </c>
      <c r="F26" s="4">
        <v>0.89614043212205008</v>
      </c>
      <c r="G26" s="4">
        <v>0.90055361074755635</v>
      </c>
      <c r="H26" s="4">
        <v>0.90002163353095621</v>
      </c>
      <c r="I26" s="4">
        <v>0.8955118645439285</v>
      </c>
      <c r="J26" s="4">
        <v>0.90066750314104393</v>
      </c>
      <c r="K26" s="4">
        <v>0.9054908059880229</v>
      </c>
      <c r="L26" s="4">
        <v>0.87754392394009528</v>
      </c>
      <c r="M26" s="4">
        <v>0.90109147779174237</v>
      </c>
      <c r="N26" s="4">
        <v>0.90109147779174237</v>
      </c>
      <c r="O26" s="4">
        <v>0.90109147779174237</v>
      </c>
      <c r="P26" s="4">
        <v>0.90109147779174237</v>
      </c>
      <c r="Q26" s="4">
        <v>0.90109147779174237</v>
      </c>
      <c r="R26" s="4">
        <v>0.90109147779174237</v>
      </c>
      <c r="S26" s="4">
        <v>0.90109147779174237</v>
      </c>
      <c r="T26" s="4">
        <v>0.90109147779174237</v>
      </c>
      <c r="U26" s="4">
        <v>0.90109147779174237</v>
      </c>
      <c r="V26" s="4">
        <v>0.90109147779174237</v>
      </c>
      <c r="W26" s="4">
        <v>0.90109147779174237</v>
      </c>
    </row>
    <row r="28" spans="1:24" x14ac:dyDescent="0.2">
      <c r="A28" t="s">
        <v>9</v>
      </c>
      <c r="D28" s="2">
        <v>2.41</v>
      </c>
      <c r="E28" s="2">
        <f>+D28</f>
        <v>2.41</v>
      </c>
      <c r="F28" s="2">
        <f t="shared" ref="F28:W28" si="2">+E28</f>
        <v>2.41</v>
      </c>
      <c r="G28" s="2">
        <f t="shared" si="2"/>
        <v>2.41</v>
      </c>
      <c r="H28" s="2">
        <f t="shared" si="2"/>
        <v>2.41</v>
      </c>
      <c r="I28" s="2">
        <f t="shared" si="2"/>
        <v>2.41</v>
      </c>
      <c r="J28" s="2">
        <f t="shared" si="2"/>
        <v>2.41</v>
      </c>
      <c r="K28" s="2">
        <f t="shared" si="2"/>
        <v>2.41</v>
      </c>
      <c r="L28" s="2">
        <f t="shared" si="2"/>
        <v>2.41</v>
      </c>
      <c r="M28" s="2">
        <f t="shared" si="2"/>
        <v>2.41</v>
      </c>
      <c r="N28" s="2">
        <f t="shared" si="2"/>
        <v>2.41</v>
      </c>
      <c r="O28" s="2">
        <f t="shared" si="2"/>
        <v>2.41</v>
      </c>
      <c r="P28" s="2">
        <f t="shared" si="2"/>
        <v>2.41</v>
      </c>
      <c r="Q28" s="2">
        <f t="shared" si="2"/>
        <v>2.41</v>
      </c>
      <c r="R28" s="2">
        <f t="shared" si="2"/>
        <v>2.41</v>
      </c>
      <c r="S28" s="2">
        <f t="shared" si="2"/>
        <v>2.41</v>
      </c>
      <c r="T28" s="2">
        <f t="shared" si="2"/>
        <v>2.41</v>
      </c>
      <c r="U28" s="2">
        <f t="shared" si="2"/>
        <v>2.41</v>
      </c>
      <c r="V28" s="2">
        <f t="shared" si="2"/>
        <v>2.41</v>
      </c>
      <c r="W28" s="2">
        <f t="shared" si="2"/>
        <v>2.41</v>
      </c>
    </row>
    <row r="29" spans="1:24" x14ac:dyDescent="0.2">
      <c r="A29" t="s">
        <v>10</v>
      </c>
      <c r="B29">
        <v>1.03</v>
      </c>
      <c r="D29" s="1">
        <v>2.976644545687122</v>
      </c>
      <c r="E29" s="1">
        <v>3.0411315185040326</v>
      </c>
      <c r="F29" s="1">
        <v>2.696403440288524</v>
      </c>
      <c r="G29" s="1">
        <v>2.9781917116109042</v>
      </c>
      <c r="H29" s="1">
        <v>3.4846720352638645</v>
      </c>
      <c r="I29" s="1">
        <v>3.4322253028429497</v>
      </c>
      <c r="J29" s="1">
        <v>3.125883058202048</v>
      </c>
      <c r="K29" s="1">
        <v>3.350319025732492</v>
      </c>
      <c r="L29" s="1">
        <v>4.0570128530847152</v>
      </c>
      <c r="M29" s="1">
        <v>3.8947491838168067</v>
      </c>
      <c r="N29" s="1">
        <v>3.419618585851675</v>
      </c>
      <c r="O29" s="1">
        <v>3.8384588205917218</v>
      </c>
      <c r="P29" s="1">
        <v>3.9266282675127115</v>
      </c>
      <c r="Q29" s="1">
        <v>3.7285126264836652</v>
      </c>
      <c r="R29" s="1">
        <v>4.7222420014504962</v>
      </c>
      <c r="S29" s="1">
        <v>3.7447082422142066</v>
      </c>
      <c r="T29" s="1">
        <v>4.2087398998301735</v>
      </c>
      <c r="U29" s="1">
        <v>4.8845454373867341</v>
      </c>
      <c r="V29" s="1">
        <v>4.333782602972815</v>
      </c>
      <c r="W29" s="1">
        <v>4.531561165873355</v>
      </c>
    </row>
    <row r="30" spans="1:24" x14ac:dyDescent="0.2">
      <c r="A30" t="s">
        <v>11</v>
      </c>
      <c r="D30" s="1">
        <f>+D28*D29*365</f>
        <v>2618.4053746136769</v>
      </c>
      <c r="E30" s="1">
        <f t="shared" ref="E30:W30" si="3">+E28*E29*365</f>
        <v>2675.1313402520723</v>
      </c>
      <c r="F30" s="1">
        <f t="shared" si="3"/>
        <v>2371.8912862498</v>
      </c>
      <c r="G30" s="1">
        <f t="shared" si="3"/>
        <v>2619.766339118532</v>
      </c>
      <c r="H30" s="1">
        <f t="shared" si="3"/>
        <v>3065.2917558198587</v>
      </c>
      <c r="I30" s="1">
        <f t="shared" si="3"/>
        <v>3019.1569876458011</v>
      </c>
      <c r="J30" s="1">
        <f t="shared" si="3"/>
        <v>2749.6830321474317</v>
      </c>
      <c r="K30" s="1">
        <f t="shared" si="3"/>
        <v>2947.1081309855867</v>
      </c>
      <c r="L30" s="1">
        <f t="shared" si="3"/>
        <v>3568.7513562159697</v>
      </c>
      <c r="M30" s="1">
        <f t="shared" si="3"/>
        <v>3426.0161195444539</v>
      </c>
      <c r="N30" s="1">
        <f t="shared" si="3"/>
        <v>3008.0674890444266</v>
      </c>
      <c r="O30" s="1">
        <f t="shared" si="3"/>
        <v>3376.5003015335083</v>
      </c>
      <c r="P30" s="1">
        <f t="shared" si="3"/>
        <v>3454.0585555175567</v>
      </c>
      <c r="Q30" s="1">
        <f t="shared" si="3"/>
        <v>3279.7861318863561</v>
      </c>
      <c r="R30" s="1">
        <f t="shared" si="3"/>
        <v>4153.9201765759299</v>
      </c>
      <c r="S30" s="1">
        <f t="shared" si="3"/>
        <v>3294.032605263727</v>
      </c>
      <c r="T30" s="1">
        <f t="shared" si="3"/>
        <v>3702.2180528856125</v>
      </c>
      <c r="U30" s="1">
        <f t="shared" si="3"/>
        <v>4296.6903939972408</v>
      </c>
      <c r="V30" s="1">
        <f t="shared" si="3"/>
        <v>3812.2118667050368</v>
      </c>
      <c r="W30" s="1">
        <f t="shared" si="3"/>
        <v>3986.1877795604969</v>
      </c>
    </row>
    <row r="32" spans="1:24" x14ac:dyDescent="0.2">
      <c r="A32" t="s">
        <v>12</v>
      </c>
      <c r="X32" s="10" t="s">
        <v>25</v>
      </c>
    </row>
    <row r="33" spans="1:24" x14ac:dyDescent="0.2">
      <c r="A33" t="s">
        <v>13</v>
      </c>
      <c r="D33" s="1">
        <v>10712.024074074074</v>
      </c>
      <c r="E33" s="1">
        <v>11033.384796296295</v>
      </c>
      <c r="F33" s="1">
        <v>11364.386340185185</v>
      </c>
      <c r="G33" s="1">
        <v>11705.31793039074</v>
      </c>
      <c r="H33" s="1">
        <v>12056.477468302463</v>
      </c>
      <c r="I33" s="1">
        <v>12418.171792351537</v>
      </c>
      <c r="J33" s="1">
        <v>12790.716946122084</v>
      </c>
      <c r="K33" s="1">
        <v>13174.438454505747</v>
      </c>
      <c r="L33" s="1">
        <v>13569.671608140919</v>
      </c>
      <c r="M33" s="1">
        <v>13976.761756385147</v>
      </c>
      <c r="N33" s="1">
        <v>14396.064609076702</v>
      </c>
      <c r="O33" s="1">
        <v>14827.946547349004</v>
      </c>
      <c r="P33" s="1">
        <v>15272.784943769475</v>
      </c>
      <c r="Q33" s="1">
        <v>15730.96849208256</v>
      </c>
      <c r="R33" s="1">
        <v>16202.897546845037</v>
      </c>
      <c r="S33" s="1">
        <v>16688.984473250388</v>
      </c>
      <c r="T33" s="1">
        <v>17189.654007447902</v>
      </c>
      <c r="U33" s="1">
        <v>17705.34362767134</v>
      </c>
      <c r="V33" s="1">
        <v>18236.503936501482</v>
      </c>
      <c r="W33" s="1">
        <v>18783.599054596525</v>
      </c>
      <c r="X33" s="11">
        <f>SUM(D33:W33)</f>
        <v>287836.09840534464</v>
      </c>
    </row>
    <row r="34" spans="1:24" x14ac:dyDescent="0.2">
      <c r="A34" t="s">
        <v>14</v>
      </c>
      <c r="B34" s="7">
        <v>1.03</v>
      </c>
      <c r="D34" s="1">
        <v>726.27200000000005</v>
      </c>
      <c r="E34" s="1">
        <v>748.06016000000011</v>
      </c>
      <c r="F34" s="1">
        <v>770.50196480000011</v>
      </c>
      <c r="G34" s="1">
        <v>793.61702374400011</v>
      </c>
      <c r="H34" s="1">
        <v>817.42553445632018</v>
      </c>
      <c r="I34" s="1">
        <v>841.94830049000984</v>
      </c>
      <c r="J34" s="1">
        <v>867.20674950471016</v>
      </c>
      <c r="K34" s="1">
        <v>893.22295198985148</v>
      </c>
      <c r="L34" s="1">
        <v>920.01964054954703</v>
      </c>
      <c r="M34" s="1">
        <v>947.6202297660335</v>
      </c>
      <c r="N34" s="1">
        <v>976.04883665901457</v>
      </c>
      <c r="O34" s="1">
        <v>1005.330301758785</v>
      </c>
      <c r="P34" s="1">
        <v>1035.4902108115486</v>
      </c>
      <c r="Q34" s="1">
        <v>1066.554917135895</v>
      </c>
      <c r="R34" s="1">
        <v>1098.5515646499719</v>
      </c>
      <c r="S34" s="1">
        <v>1131.5081115894711</v>
      </c>
      <c r="T34" s="1">
        <v>1165.4533549371554</v>
      </c>
      <c r="U34" s="1">
        <v>1200.41695558527</v>
      </c>
      <c r="V34" s="1">
        <v>1236.4294642528282</v>
      </c>
      <c r="W34" s="1">
        <v>1273.522348180413</v>
      </c>
      <c r="X34" s="11">
        <f t="shared" ref="X34:X41" si="4">SUM(D34:W34)</f>
        <v>19515.200620860829</v>
      </c>
    </row>
    <row r="35" spans="1:24" x14ac:dyDescent="0.2">
      <c r="A35" t="s">
        <v>23</v>
      </c>
      <c r="B35" s="8">
        <v>30</v>
      </c>
      <c r="D35" s="1">
        <f>+C11/B35</f>
        <v>28099.987266666667</v>
      </c>
      <c r="E35" s="1">
        <f>+D35</f>
        <v>28099.987266666667</v>
      </c>
      <c r="F35" s="1">
        <f t="shared" ref="F35:W35" si="5">+E35</f>
        <v>28099.987266666667</v>
      </c>
      <c r="G35" s="1">
        <f t="shared" si="5"/>
        <v>28099.987266666667</v>
      </c>
      <c r="H35" s="1">
        <f t="shared" si="5"/>
        <v>28099.987266666667</v>
      </c>
      <c r="I35" s="1">
        <f t="shared" si="5"/>
        <v>28099.987266666667</v>
      </c>
      <c r="J35" s="1">
        <f t="shared" si="5"/>
        <v>28099.987266666667</v>
      </c>
      <c r="K35" s="1">
        <f t="shared" si="5"/>
        <v>28099.987266666667</v>
      </c>
      <c r="L35" s="1">
        <f t="shared" si="5"/>
        <v>28099.987266666667</v>
      </c>
      <c r="M35" s="1">
        <f t="shared" si="5"/>
        <v>28099.987266666667</v>
      </c>
      <c r="N35" s="1">
        <f t="shared" si="5"/>
        <v>28099.987266666667</v>
      </c>
      <c r="O35" s="1">
        <f t="shared" si="5"/>
        <v>28099.987266666667</v>
      </c>
      <c r="P35" s="1">
        <f t="shared" si="5"/>
        <v>28099.987266666667</v>
      </c>
      <c r="Q35" s="1">
        <f t="shared" si="5"/>
        <v>28099.987266666667</v>
      </c>
      <c r="R35" s="1">
        <f t="shared" si="5"/>
        <v>28099.987266666667</v>
      </c>
      <c r="S35" s="1">
        <f t="shared" si="5"/>
        <v>28099.987266666667</v>
      </c>
      <c r="T35" s="1">
        <f t="shared" si="5"/>
        <v>28099.987266666667</v>
      </c>
      <c r="U35" s="1">
        <f t="shared" si="5"/>
        <v>28099.987266666667</v>
      </c>
      <c r="V35" s="1">
        <f t="shared" si="5"/>
        <v>28099.987266666667</v>
      </c>
      <c r="W35" s="1">
        <f t="shared" si="5"/>
        <v>28099.987266666667</v>
      </c>
      <c r="X35" s="11">
        <f t="shared" si="4"/>
        <v>561999.74533333338</v>
      </c>
    </row>
    <row r="36" spans="1:24" x14ac:dyDescent="0.2">
      <c r="A36" t="s">
        <v>15</v>
      </c>
      <c r="B36" s="9">
        <v>7.4999999999999997E-2</v>
      </c>
      <c r="D36" s="1">
        <f>+C11*$B$36</f>
        <v>63224.97135</v>
      </c>
      <c r="E36" s="1">
        <f t="shared" ref="E36:W36" si="6">+D11*$B$36</f>
        <v>61117.472304999996</v>
      </c>
      <c r="F36" s="1">
        <f t="shared" si="6"/>
        <v>59009.973259999992</v>
      </c>
      <c r="G36" s="1">
        <f t="shared" si="6"/>
        <v>56902.474214999987</v>
      </c>
      <c r="H36" s="1">
        <f t="shared" si="6"/>
        <v>54794.975169999983</v>
      </c>
      <c r="I36" s="1">
        <f t="shared" si="6"/>
        <v>52687.476124999979</v>
      </c>
      <c r="J36" s="1">
        <f t="shared" si="6"/>
        <v>50579.977079999975</v>
      </c>
      <c r="K36" s="1">
        <f t="shared" si="6"/>
        <v>48472.478034999971</v>
      </c>
      <c r="L36" s="1">
        <f t="shared" si="6"/>
        <v>46364.978989999967</v>
      </c>
      <c r="M36" s="1">
        <f t="shared" si="6"/>
        <v>44257.479944999963</v>
      </c>
      <c r="N36" s="1">
        <f t="shared" si="6"/>
        <v>42149.980899999959</v>
      </c>
      <c r="O36" s="1">
        <f t="shared" si="6"/>
        <v>40042.481854999955</v>
      </c>
      <c r="P36" s="1">
        <f t="shared" si="6"/>
        <v>37934.982809999958</v>
      </c>
      <c r="Q36" s="1">
        <f t="shared" si="6"/>
        <v>35827.483764999954</v>
      </c>
      <c r="R36" s="1">
        <f t="shared" si="6"/>
        <v>33719.984719999957</v>
      </c>
      <c r="S36" s="1">
        <f t="shared" si="6"/>
        <v>31612.485674999956</v>
      </c>
      <c r="T36" s="1">
        <f t="shared" si="6"/>
        <v>29504.986629999956</v>
      </c>
      <c r="U36" s="1">
        <f t="shared" si="6"/>
        <v>27397.487584999955</v>
      </c>
      <c r="V36" s="1">
        <f t="shared" si="6"/>
        <v>25289.988539999958</v>
      </c>
      <c r="W36" s="1">
        <f t="shared" si="6"/>
        <v>23182.489494999958</v>
      </c>
      <c r="X36" s="11">
        <f t="shared" si="4"/>
        <v>864074.60844999948</v>
      </c>
    </row>
    <row r="37" spans="1:24" x14ac:dyDescent="0.2">
      <c r="A37" t="s">
        <v>16</v>
      </c>
      <c r="B37" s="8"/>
      <c r="D37" s="1">
        <f>+D30</f>
        <v>2618.4053746136769</v>
      </c>
      <c r="E37" s="1">
        <f t="shared" ref="E37:W37" si="7">+E30</f>
        <v>2675.1313402520723</v>
      </c>
      <c r="F37" s="1">
        <f t="shared" si="7"/>
        <v>2371.8912862498</v>
      </c>
      <c r="G37" s="1">
        <f t="shared" si="7"/>
        <v>2619.766339118532</v>
      </c>
      <c r="H37" s="1">
        <f t="shared" si="7"/>
        <v>3065.2917558198587</v>
      </c>
      <c r="I37" s="1">
        <f t="shared" si="7"/>
        <v>3019.1569876458011</v>
      </c>
      <c r="J37" s="1">
        <f t="shared" si="7"/>
        <v>2749.6830321474317</v>
      </c>
      <c r="K37" s="1">
        <f t="shared" si="7"/>
        <v>2947.1081309855867</v>
      </c>
      <c r="L37" s="1">
        <f t="shared" si="7"/>
        <v>3568.7513562159697</v>
      </c>
      <c r="M37" s="1">
        <f t="shared" si="7"/>
        <v>3426.0161195444539</v>
      </c>
      <c r="N37" s="1">
        <f t="shared" si="7"/>
        <v>3008.0674890444266</v>
      </c>
      <c r="O37" s="1">
        <f t="shared" si="7"/>
        <v>3376.5003015335083</v>
      </c>
      <c r="P37" s="1">
        <f t="shared" si="7"/>
        <v>3454.0585555175567</v>
      </c>
      <c r="Q37" s="1">
        <f t="shared" si="7"/>
        <v>3279.7861318863561</v>
      </c>
      <c r="R37" s="1">
        <f t="shared" si="7"/>
        <v>4153.9201765759299</v>
      </c>
      <c r="S37" s="1">
        <f t="shared" si="7"/>
        <v>3294.032605263727</v>
      </c>
      <c r="T37" s="1">
        <f t="shared" si="7"/>
        <v>3702.2180528856125</v>
      </c>
      <c r="U37" s="1">
        <f t="shared" si="7"/>
        <v>4296.6903939972408</v>
      </c>
      <c r="V37" s="1">
        <f t="shared" si="7"/>
        <v>3812.2118667050368</v>
      </c>
      <c r="W37" s="1">
        <f t="shared" si="7"/>
        <v>3986.1877795604969</v>
      </c>
      <c r="X37" s="11">
        <f t="shared" si="4"/>
        <v>65424.875075563068</v>
      </c>
    </row>
    <row r="38" spans="1:24" x14ac:dyDescent="0.2">
      <c r="A38" t="s">
        <v>17</v>
      </c>
      <c r="B38" s="7">
        <v>0.02</v>
      </c>
      <c r="D38" s="1">
        <v>16859.99236</v>
      </c>
      <c r="E38" s="1">
        <v>17365.7921308</v>
      </c>
      <c r="F38" s="1">
        <v>17886.765894724002</v>
      </c>
      <c r="G38" s="1">
        <v>18423.368871565723</v>
      </c>
      <c r="H38" s="1">
        <v>18976.069937712695</v>
      </c>
      <c r="I38" s="1">
        <v>19545.352035844076</v>
      </c>
      <c r="J38" s="1">
        <v>20131.712596919398</v>
      </c>
      <c r="K38" s="1">
        <v>20735.663974826981</v>
      </c>
      <c r="L38" s="1">
        <v>21357.733894071789</v>
      </c>
      <c r="M38" s="1">
        <v>21998.465910893945</v>
      </c>
      <c r="N38" s="1">
        <v>22658.419888220764</v>
      </c>
      <c r="O38" s="1">
        <v>23338.172484867388</v>
      </c>
      <c r="P38" s="1">
        <v>24038.317659413409</v>
      </c>
      <c r="Q38" s="1">
        <v>24759.467189195813</v>
      </c>
      <c r="R38" s="1">
        <v>25502.251204871689</v>
      </c>
      <c r="S38" s="1">
        <v>26267.31874101784</v>
      </c>
      <c r="T38" s="1">
        <v>27055.338303248376</v>
      </c>
      <c r="U38" s="1">
        <v>27866.99845234583</v>
      </c>
      <c r="V38" s="1">
        <v>28703.008405916204</v>
      </c>
      <c r="W38" s="1">
        <v>29564.098658093691</v>
      </c>
      <c r="X38" s="11">
        <f t="shared" si="4"/>
        <v>453034.30859454966</v>
      </c>
    </row>
    <row r="39" spans="1:24" x14ac:dyDescent="0.2">
      <c r="A39" t="s">
        <v>28</v>
      </c>
      <c r="B39" s="7">
        <v>0.15</v>
      </c>
      <c r="D39" s="1">
        <f>+D35*0.15</f>
        <v>4214.99809</v>
      </c>
      <c r="E39" s="1">
        <f>SUM(D35:E35)*0.15</f>
        <v>8429.9961800000001</v>
      </c>
      <c r="F39" s="1">
        <f>SUM($D$35:F35)*0.15</f>
        <v>12644.994270000001</v>
      </c>
      <c r="G39" s="1">
        <f>SUM($D$35:G35)*0.15</f>
        <v>16859.99236</v>
      </c>
      <c r="H39" s="1">
        <f>SUM($D$35:H35)*0.15</f>
        <v>21074.990450000001</v>
      </c>
      <c r="I39" s="1">
        <f>SUM($D$35:I35)*0.15</f>
        <v>25289.988540000002</v>
      </c>
      <c r="J39" s="1">
        <f>SUM($D$35:J35)*0.15</f>
        <v>29504.986629999999</v>
      </c>
      <c r="K39" s="1">
        <f>SUM($D$35:K35)*0.15</f>
        <v>33719.98472</v>
      </c>
      <c r="L39" s="1">
        <f>SUM($D$35:L35)*0.15</f>
        <v>37934.982810000001</v>
      </c>
      <c r="M39" s="1">
        <f>SUM($D$35:M35)*0.15</f>
        <v>42149.980900000002</v>
      </c>
      <c r="N39" s="1">
        <f>SUM($D$35:N35)*0.15</f>
        <v>46364.978990000003</v>
      </c>
      <c r="O39" s="1">
        <f>SUM($D$35:O35)*0.15</f>
        <v>50579.977080000004</v>
      </c>
      <c r="P39" s="1">
        <f>+O39</f>
        <v>50579.977080000004</v>
      </c>
      <c r="Q39" s="1">
        <f t="shared" ref="Q39:W39" si="8">+P39</f>
        <v>50579.977080000004</v>
      </c>
      <c r="R39" s="1">
        <f t="shared" si="8"/>
        <v>50579.977080000004</v>
      </c>
      <c r="S39" s="1">
        <f t="shared" si="8"/>
        <v>50579.977080000004</v>
      </c>
      <c r="T39" s="1">
        <f t="shared" si="8"/>
        <v>50579.977080000004</v>
      </c>
      <c r="U39" s="1">
        <f t="shared" si="8"/>
        <v>50579.977080000004</v>
      </c>
      <c r="V39" s="1">
        <f t="shared" si="8"/>
        <v>50579.977080000004</v>
      </c>
      <c r="W39" s="1">
        <f t="shared" si="8"/>
        <v>50579.977080000004</v>
      </c>
      <c r="X39" s="11">
        <f t="shared" si="4"/>
        <v>733409.66765999992</v>
      </c>
    </row>
    <row r="40" spans="1:24" x14ac:dyDescent="0.2">
      <c r="A40" t="s">
        <v>24</v>
      </c>
      <c r="B40" s="9">
        <v>0.38879999999999998</v>
      </c>
      <c r="D40" s="1">
        <f t="shared" ref="D40:W40" si="9">(+D39-D24)*$B$40</f>
        <v>-14749.121316528001</v>
      </c>
      <c r="E40" s="1">
        <f t="shared" si="9"/>
        <v>-27859.451375663997</v>
      </c>
      <c r="F40" s="1">
        <f t="shared" si="9"/>
        <v>-23106.9567292272</v>
      </c>
      <c r="G40" s="1">
        <f t="shared" si="9"/>
        <v>-18682.220334268801</v>
      </c>
      <c r="H40" s="1">
        <f t="shared" si="9"/>
        <v>-14519.690540493117</v>
      </c>
      <c r="I40" s="1">
        <f t="shared" si="9"/>
        <v>-10586.59152275232</v>
      </c>
      <c r="J40" s="1">
        <f t="shared" si="9"/>
        <v>-7866.1980354815978</v>
      </c>
      <c r="K40" s="1">
        <f t="shared" si="9"/>
        <v>-6227.4067780895975</v>
      </c>
      <c r="L40" s="1">
        <f t="shared" si="9"/>
        <v>-4621.391345845439</v>
      </c>
      <c r="M40" s="1">
        <f t="shared" si="9"/>
        <v>-2949.824263305597</v>
      </c>
      <c r="N40" s="1">
        <f t="shared" si="9"/>
        <v>-1343.808831061438</v>
      </c>
      <c r="O40" s="1">
        <f t="shared" si="9"/>
        <v>327.75825147840345</v>
      </c>
      <c r="P40" s="1">
        <f t="shared" si="9"/>
        <v>294.98242633056225</v>
      </c>
      <c r="Q40" s="1">
        <f t="shared" si="9"/>
        <v>327.75825147840345</v>
      </c>
      <c r="R40" s="1">
        <f t="shared" si="9"/>
        <v>294.98242633056225</v>
      </c>
      <c r="S40" s="1">
        <f t="shared" si="9"/>
        <v>9996.626670091202</v>
      </c>
      <c r="T40" s="1">
        <f t="shared" si="9"/>
        <v>19665.495088703999</v>
      </c>
      <c r="U40" s="1">
        <f t="shared" si="9"/>
        <v>19665.495088703999</v>
      </c>
      <c r="V40" s="1">
        <f t="shared" si="9"/>
        <v>19665.495088703999</v>
      </c>
      <c r="W40" s="1">
        <f t="shared" si="9"/>
        <v>19665.495088703999</v>
      </c>
      <c r="X40" s="11">
        <f t="shared" si="4"/>
        <v>-42608.572692191956</v>
      </c>
    </row>
    <row r="41" spans="1:24" x14ac:dyDescent="0.2">
      <c r="A41" t="s">
        <v>29</v>
      </c>
      <c r="D41" s="1">
        <f>SUM(D33:D40)</f>
        <v>111707.52919882642</v>
      </c>
      <c r="E41" s="1">
        <f t="shared" ref="E41:W41" si="10">SUM(E33:E40)</f>
        <v>101610.37280335106</v>
      </c>
      <c r="F41" s="1">
        <f t="shared" si="10"/>
        <v>109041.54355339844</v>
      </c>
      <c r="G41" s="1">
        <f t="shared" si="10"/>
        <v>116722.30367221685</v>
      </c>
      <c r="H41" s="1">
        <f t="shared" si="10"/>
        <v>124365.52704246488</v>
      </c>
      <c r="I41" s="1">
        <f t="shared" si="10"/>
        <v>131315.48952524574</v>
      </c>
      <c r="J41" s="1">
        <f t="shared" si="10"/>
        <v>136858.07226587867</v>
      </c>
      <c r="K41" s="1">
        <f t="shared" si="10"/>
        <v>141815.4767558852</v>
      </c>
      <c r="L41" s="1">
        <f t="shared" si="10"/>
        <v>147194.73421979943</v>
      </c>
      <c r="M41" s="1">
        <f t="shared" si="10"/>
        <v>151906.48786495061</v>
      </c>
      <c r="N41" s="1">
        <f t="shared" si="10"/>
        <v>156309.73914860608</v>
      </c>
      <c r="O41" s="1">
        <f t="shared" si="10"/>
        <v>161598.15408865371</v>
      </c>
      <c r="P41" s="1">
        <f t="shared" si="10"/>
        <v>160710.58095250919</v>
      </c>
      <c r="Q41" s="1">
        <f t="shared" si="10"/>
        <v>159671.98309344565</v>
      </c>
      <c r="R41" s="1">
        <f t="shared" si="10"/>
        <v>159652.55198593982</v>
      </c>
      <c r="S41" s="1">
        <f t="shared" si="10"/>
        <v>167670.92062287926</v>
      </c>
      <c r="T41" s="1">
        <f t="shared" si="10"/>
        <v>176963.10978388967</v>
      </c>
      <c r="U41" s="1">
        <f t="shared" si="10"/>
        <v>176812.39644997029</v>
      </c>
      <c r="V41" s="1">
        <f t="shared" si="10"/>
        <v>175623.60164874617</v>
      </c>
      <c r="W41" s="1">
        <f t="shared" si="10"/>
        <v>175135.35677080174</v>
      </c>
      <c r="X41" s="11">
        <f t="shared" si="4"/>
        <v>2942685.9314474589</v>
      </c>
    </row>
    <row r="42" spans="1:24" x14ac:dyDescent="0.2">
      <c r="B42" t="s">
        <v>27</v>
      </c>
      <c r="C42" s="12" t="s">
        <v>30</v>
      </c>
    </row>
    <row r="43" spans="1:24" x14ac:dyDescent="0.2">
      <c r="A43" t="s">
        <v>26</v>
      </c>
      <c r="B43" s="8">
        <v>400</v>
      </c>
      <c r="C43" s="13">
        <f>SUM($D$51:$W$51)/SUM(D52:W52)</f>
        <v>0.92206881936364649</v>
      </c>
      <c r="D43" s="1">
        <f>+D$41/$B43/365</f>
        <v>0.76512006300566049</v>
      </c>
      <c r="E43" s="1">
        <f t="shared" ref="E43:W47" si="11">+E$41/$B43/365</f>
        <v>0.69596145755719907</v>
      </c>
      <c r="F43" s="1">
        <f t="shared" si="11"/>
        <v>0.74685988735204412</v>
      </c>
      <c r="G43" s="1">
        <f t="shared" si="11"/>
        <v>0.7994678333713483</v>
      </c>
      <c r="H43" s="1">
        <f t="shared" si="11"/>
        <v>0.85181867837304703</v>
      </c>
      <c r="I43" s="1">
        <f t="shared" si="11"/>
        <v>0.89942116113182013</v>
      </c>
      <c r="J43" s="1">
        <f t="shared" si="11"/>
        <v>0.93738405661560731</v>
      </c>
      <c r="K43" s="1">
        <f t="shared" si="11"/>
        <v>0.97133888188962458</v>
      </c>
      <c r="L43" s="1">
        <f t="shared" si="11"/>
        <v>1.0081831110945165</v>
      </c>
      <c r="M43" s="1">
        <f t="shared" si="11"/>
        <v>1.0404553963352783</v>
      </c>
      <c r="N43" s="1">
        <f t="shared" si="11"/>
        <v>1.0706146517027815</v>
      </c>
      <c r="O43" s="1">
        <f t="shared" si="11"/>
        <v>1.1068366718400939</v>
      </c>
      <c r="P43" s="1">
        <f t="shared" si="11"/>
        <v>1.1007574037843095</v>
      </c>
      <c r="Q43" s="1">
        <f t="shared" si="11"/>
        <v>1.0936437198181208</v>
      </c>
      <c r="R43" s="1">
        <f t="shared" si="11"/>
        <v>1.0935106300406836</v>
      </c>
      <c r="S43" s="1">
        <f t="shared" si="11"/>
        <v>1.1484309631704059</v>
      </c>
      <c r="T43" s="1">
        <f t="shared" si="11"/>
        <v>1.2120760944102031</v>
      </c>
      <c r="U43" s="1">
        <f t="shared" si="11"/>
        <v>1.2110438113011663</v>
      </c>
      <c r="V43" s="1">
        <f t="shared" si="11"/>
        <v>1.2029013811557956</v>
      </c>
      <c r="W43" s="1">
        <f t="shared" si="11"/>
        <v>1.1995572381561763</v>
      </c>
    </row>
    <row r="44" spans="1:24" x14ac:dyDescent="0.2">
      <c r="B44" s="8">
        <v>500</v>
      </c>
      <c r="C44" s="13">
        <f>SUM($D$51:$W$51)/SUM(D53:W53)</f>
        <v>0.73765505549091737</v>
      </c>
      <c r="D44" s="1">
        <f>+D$41/$B44/365</f>
        <v>0.6120960504045283</v>
      </c>
      <c r="E44" s="1">
        <f t="shared" ref="E44:S44" si="12">+E$41/$B44/365</f>
        <v>0.55676916604575921</v>
      </c>
      <c r="F44" s="1">
        <f t="shared" si="12"/>
        <v>0.59748790988163525</v>
      </c>
      <c r="G44" s="1">
        <f t="shared" si="12"/>
        <v>0.63957426669707862</v>
      </c>
      <c r="H44" s="1">
        <f t="shared" si="12"/>
        <v>0.68145494269843765</v>
      </c>
      <c r="I44" s="1">
        <f t="shared" si="12"/>
        <v>0.71953692890545606</v>
      </c>
      <c r="J44" s="1">
        <f t="shared" si="12"/>
        <v>0.74990724529248587</v>
      </c>
      <c r="K44" s="1">
        <f t="shared" si="12"/>
        <v>0.77707110551169978</v>
      </c>
      <c r="L44" s="1">
        <f t="shared" si="12"/>
        <v>0.80654648887561342</v>
      </c>
      <c r="M44" s="1">
        <f t="shared" si="12"/>
        <v>0.83236431706822245</v>
      </c>
      <c r="N44" s="1">
        <f t="shared" si="12"/>
        <v>0.85649172136222507</v>
      </c>
      <c r="O44" s="1">
        <f t="shared" si="12"/>
        <v>0.88546933747207512</v>
      </c>
      <c r="P44" s="1">
        <f t="shared" si="12"/>
        <v>0.88060592302744767</v>
      </c>
      <c r="Q44" s="1">
        <f t="shared" si="12"/>
        <v>0.87491497585449673</v>
      </c>
      <c r="R44" s="1">
        <f t="shared" si="12"/>
        <v>0.87480850403254695</v>
      </c>
      <c r="S44" s="1">
        <f t="shared" si="12"/>
        <v>0.91874477053632475</v>
      </c>
      <c r="T44" s="1">
        <f t="shared" si="11"/>
        <v>0.9696608755281626</v>
      </c>
      <c r="U44" s="1">
        <f t="shared" si="11"/>
        <v>0.96883504904093309</v>
      </c>
      <c r="V44" s="1">
        <f t="shared" si="11"/>
        <v>0.96232110492463663</v>
      </c>
      <c r="W44" s="1">
        <f t="shared" si="11"/>
        <v>0.95964579052494103</v>
      </c>
    </row>
    <row r="45" spans="1:24" x14ac:dyDescent="0.2">
      <c r="B45" s="8">
        <v>600</v>
      </c>
      <c r="C45" s="13">
        <f>SUM($D$51:$W$51)/SUM(D54:W54)</f>
        <v>0.61471254624243099</v>
      </c>
      <c r="D45" s="1">
        <f>+D$41/$B45/365</f>
        <v>0.51008004200377366</v>
      </c>
      <c r="E45" s="1">
        <f t="shared" si="11"/>
        <v>0.46397430503813264</v>
      </c>
      <c r="F45" s="1">
        <f t="shared" si="11"/>
        <v>0.49790659156802941</v>
      </c>
      <c r="G45" s="1">
        <f t="shared" si="11"/>
        <v>0.53297855558089891</v>
      </c>
      <c r="H45" s="1">
        <f t="shared" si="11"/>
        <v>0.5678791189153648</v>
      </c>
      <c r="I45" s="1">
        <f t="shared" si="11"/>
        <v>0.59961410742121346</v>
      </c>
      <c r="J45" s="1">
        <f t="shared" si="11"/>
        <v>0.62492270441040487</v>
      </c>
      <c r="K45" s="1">
        <f t="shared" si="11"/>
        <v>0.64755925459308317</v>
      </c>
      <c r="L45" s="1">
        <f t="shared" si="11"/>
        <v>0.67212207406301105</v>
      </c>
      <c r="M45" s="1">
        <f t="shared" si="11"/>
        <v>0.69363693089018541</v>
      </c>
      <c r="N45" s="1">
        <f t="shared" si="11"/>
        <v>0.71374310113518757</v>
      </c>
      <c r="O45" s="1">
        <f t="shared" si="11"/>
        <v>0.73789111456006262</v>
      </c>
      <c r="P45" s="1">
        <f t="shared" si="11"/>
        <v>0.73383826918953965</v>
      </c>
      <c r="Q45" s="1">
        <f t="shared" si="11"/>
        <v>0.72909581321208061</v>
      </c>
      <c r="R45" s="1">
        <f t="shared" si="11"/>
        <v>0.72900708669378911</v>
      </c>
      <c r="S45" s="1">
        <f t="shared" si="11"/>
        <v>0.76562064211360392</v>
      </c>
      <c r="T45" s="1">
        <f t="shared" si="11"/>
        <v>0.80805072960680213</v>
      </c>
      <c r="U45" s="1">
        <f t="shared" si="11"/>
        <v>0.8073625408674443</v>
      </c>
      <c r="V45" s="1">
        <f t="shared" si="11"/>
        <v>0.80193425410386387</v>
      </c>
      <c r="W45" s="1">
        <f t="shared" si="11"/>
        <v>0.79970482543745092</v>
      </c>
    </row>
    <row r="46" spans="1:24" x14ac:dyDescent="0.2">
      <c r="B46" s="8">
        <v>700</v>
      </c>
      <c r="C46" s="13">
        <f>SUM($D$51:$W$51)/SUM(D55:W55)</f>
        <v>0.52689646820779801</v>
      </c>
      <c r="D46" s="1">
        <f>+D$41/$B46/365</f>
        <v>0.43721146457466309</v>
      </c>
      <c r="E46" s="1">
        <f t="shared" si="11"/>
        <v>0.39769226146125664</v>
      </c>
      <c r="F46" s="1">
        <f t="shared" si="11"/>
        <v>0.42677707848688234</v>
      </c>
      <c r="G46" s="1">
        <f t="shared" si="11"/>
        <v>0.4568387619264847</v>
      </c>
      <c r="H46" s="1">
        <f t="shared" si="11"/>
        <v>0.48675353049888409</v>
      </c>
      <c r="I46" s="1">
        <f t="shared" si="11"/>
        <v>0.51395494921818297</v>
      </c>
      <c r="J46" s="1">
        <f t="shared" si="11"/>
        <v>0.5356480323517756</v>
      </c>
      <c r="K46" s="1">
        <f t="shared" si="11"/>
        <v>0.55505078965121413</v>
      </c>
      <c r="L46" s="1">
        <f t="shared" si="11"/>
        <v>0.57610463491115238</v>
      </c>
      <c r="M46" s="1">
        <f t="shared" si="11"/>
        <v>0.59454594076301615</v>
      </c>
      <c r="N46" s="1">
        <f t="shared" si="11"/>
        <v>0.61177980097301798</v>
      </c>
      <c r="O46" s="1">
        <f t="shared" si="11"/>
        <v>0.63247809819433942</v>
      </c>
      <c r="P46" s="1">
        <f t="shared" si="11"/>
        <v>0.62900423073389122</v>
      </c>
      <c r="Q46" s="1">
        <f t="shared" si="11"/>
        <v>0.6249392684674977</v>
      </c>
      <c r="R46" s="1">
        <f t="shared" si="11"/>
        <v>0.62486321716610493</v>
      </c>
      <c r="S46" s="1">
        <f t="shared" si="11"/>
        <v>0.65624626466880331</v>
      </c>
      <c r="T46" s="1">
        <f t="shared" si="11"/>
        <v>0.69261491109154472</v>
      </c>
      <c r="U46" s="1">
        <f t="shared" si="11"/>
        <v>0.69202503502923784</v>
      </c>
      <c r="V46" s="1">
        <f t="shared" si="11"/>
        <v>0.68737221780331181</v>
      </c>
      <c r="W46" s="1">
        <f t="shared" si="11"/>
        <v>0.68546127894638642</v>
      </c>
    </row>
    <row r="47" spans="1:24" x14ac:dyDescent="0.2">
      <c r="B47" s="8">
        <v>750</v>
      </c>
      <c r="C47" s="13">
        <f>SUM($D$51:$W$51)/SUM(D56:W56)</f>
        <v>0.49177003699394495</v>
      </c>
      <c r="D47" s="1">
        <f>+D$41/$B47/365</f>
        <v>0.40806403360301885</v>
      </c>
      <c r="E47" s="1">
        <f t="shared" si="11"/>
        <v>0.37117944403050618</v>
      </c>
      <c r="F47" s="1">
        <f t="shared" si="11"/>
        <v>0.39832527325442352</v>
      </c>
      <c r="G47" s="1">
        <f t="shared" si="11"/>
        <v>0.42638284446471908</v>
      </c>
      <c r="H47" s="1">
        <f t="shared" si="11"/>
        <v>0.45430329513229178</v>
      </c>
      <c r="I47" s="1">
        <f t="shared" si="11"/>
        <v>0.47969128593697069</v>
      </c>
      <c r="J47" s="1">
        <f t="shared" si="11"/>
        <v>0.49993816352832388</v>
      </c>
      <c r="K47" s="1">
        <f t="shared" si="11"/>
        <v>0.51804740367446656</v>
      </c>
      <c r="L47" s="1">
        <f t="shared" si="11"/>
        <v>0.53769765925040891</v>
      </c>
      <c r="M47" s="1">
        <f t="shared" si="11"/>
        <v>0.55490954471214837</v>
      </c>
      <c r="N47" s="1">
        <f t="shared" si="11"/>
        <v>0.57099448090815008</v>
      </c>
      <c r="O47" s="1">
        <f t="shared" si="11"/>
        <v>0.59031289164805012</v>
      </c>
      <c r="P47" s="1">
        <f t="shared" si="11"/>
        <v>0.58707061535163174</v>
      </c>
      <c r="Q47" s="1">
        <f t="shared" si="11"/>
        <v>0.58327665056966449</v>
      </c>
      <c r="R47" s="1">
        <f t="shared" si="11"/>
        <v>0.58320566935503126</v>
      </c>
      <c r="S47" s="1">
        <f t="shared" si="11"/>
        <v>0.6124965136908832</v>
      </c>
      <c r="T47" s="1">
        <f t="shared" si="11"/>
        <v>0.64644058368544177</v>
      </c>
      <c r="U47" s="1">
        <f t="shared" si="11"/>
        <v>0.6458900326939554</v>
      </c>
      <c r="V47" s="1">
        <f t="shared" si="11"/>
        <v>0.64154740328309101</v>
      </c>
      <c r="W47" s="1">
        <f t="shared" si="11"/>
        <v>0.63976386034996069</v>
      </c>
    </row>
    <row r="50" spans="3:33" x14ac:dyDescent="0.2">
      <c r="C50"/>
      <c r="D50" s="4">
        <v>1</v>
      </c>
      <c r="E50" s="4">
        <v>0.90826521344232514</v>
      </c>
      <c r="F50" s="4">
        <v>0.82494569794943251</v>
      </c>
      <c r="G50" s="4">
        <v>0.74926948042636921</v>
      </c>
      <c r="H50" s="4">
        <v>0.68053540456527628</v>
      </c>
      <c r="I50" s="4">
        <v>0.61810663448253977</v>
      </c>
      <c r="J50" s="4">
        <v>0.56140475429840131</v>
      </c>
      <c r="K50" s="4">
        <v>0.50990440899037359</v>
      </c>
      <c r="L50" s="4">
        <v>0.46312843686682437</v>
      </c>
      <c r="M50" s="4">
        <v>0.42064344856205665</v>
      </c>
      <c r="N50" s="4">
        <v>0.38205581159133212</v>
      </c>
      <c r="O50" s="4">
        <v>0.34700800326188203</v>
      </c>
      <c r="P50" s="4">
        <v>0.31517529814884837</v>
      </c>
      <c r="Q50" s="4">
        <v>0.28626275944491225</v>
      </c>
      <c r="R50" s="4">
        <v>0.26000250630782223</v>
      </c>
      <c r="S50" s="4">
        <v>0.23615123188721365</v>
      </c>
      <c r="T50" s="4">
        <v>0.21448794903470814</v>
      </c>
      <c r="U50" s="4">
        <v>0.19481194281081576</v>
      </c>
      <c r="V50" s="4">
        <v>0.17694091081817961</v>
      </c>
      <c r="W50" s="4">
        <v>0.16070927413095334</v>
      </c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3:33" x14ac:dyDescent="0.2">
      <c r="D51" s="1">
        <f>+D50*D41</f>
        <v>111707.52919882642</v>
      </c>
      <c r="E51" s="1">
        <f t="shared" ref="E51:W51" si="13">+E50*E41</f>
        <v>92289.16694218987</v>
      </c>
      <c r="F51" s="1">
        <f t="shared" si="13"/>
        <v>89953.352252141718</v>
      </c>
      <c r="G51" s="1">
        <f t="shared" si="13"/>
        <v>87456.459826650796</v>
      </c>
      <c r="H51" s="1">
        <f t="shared" si="13"/>
        <v>84635.144259817636</v>
      </c>
      <c r="I51" s="1">
        <f t="shared" si="13"/>
        <v>81166.975285876848</v>
      </c>
      <c r="J51" s="1">
        <f t="shared" si="13"/>
        <v>76832.772434178463</v>
      </c>
      <c r="K51" s="1">
        <f t="shared" si="13"/>
        <v>72312.336860897703</v>
      </c>
      <c r="L51" s="1">
        <f t="shared" si="13"/>
        <v>68170.067174243377</v>
      </c>
      <c r="M51" s="1">
        <f t="shared" si="13"/>
        <v>63898.468914463039</v>
      </c>
      <c r="N51" s="1">
        <f t="shared" si="13"/>
        <v>59719.044250050116</v>
      </c>
      <c r="O51" s="1">
        <f t="shared" si="13"/>
        <v>56075.852781109665</v>
      </c>
      <c r="P51" s="1">
        <f t="shared" si="13"/>
        <v>50652.005267381719</v>
      </c>
      <c r="Q51" s="1">
        <f t="shared" si="13"/>
        <v>45708.142486371129</v>
      </c>
      <c r="R51" s="1">
        <f t="shared" si="13"/>
        <v>41510.063654784237</v>
      </c>
      <c r="S51" s="1">
        <f t="shared" si="13"/>
        <v>39595.694456756151</v>
      </c>
      <c r="T51" s="1">
        <f t="shared" si="13"/>
        <v>37956.454472350386</v>
      </c>
      <c r="U51" s="1">
        <f t="shared" si="13"/>
        <v>34445.166465454895</v>
      </c>
      <c r="V51" s="1">
        <f t="shared" si="13"/>
        <v>31075.000036898298</v>
      </c>
      <c r="W51" s="1">
        <f t="shared" si="13"/>
        <v>28145.876061301093</v>
      </c>
    </row>
    <row r="52" spans="3:33" x14ac:dyDescent="0.2">
      <c r="D52" s="3">
        <f>+$B43*D$50*365</f>
        <v>146000</v>
      </c>
      <c r="E52" s="3">
        <f t="shared" ref="E52:W52" si="14">+$B43*E$50*365</f>
        <v>132606.72116257949</v>
      </c>
      <c r="F52" s="3">
        <f t="shared" si="14"/>
        <v>120442.07190061714</v>
      </c>
      <c r="G52" s="3">
        <f t="shared" si="14"/>
        <v>109393.3441422499</v>
      </c>
      <c r="H52" s="3">
        <f t="shared" si="14"/>
        <v>99358.169066530332</v>
      </c>
      <c r="I52" s="3">
        <f t="shared" si="14"/>
        <v>90243.568634450799</v>
      </c>
      <c r="J52" s="3">
        <f t="shared" si="14"/>
        <v>81965.094127566583</v>
      </c>
      <c r="K52" s="3">
        <f t="shared" si="14"/>
        <v>74446.043712594546</v>
      </c>
      <c r="L52" s="3">
        <f t="shared" si="14"/>
        <v>67616.751782556355</v>
      </c>
      <c r="M52" s="3">
        <f t="shared" si="14"/>
        <v>61413.943490060272</v>
      </c>
      <c r="N52" s="3">
        <f t="shared" si="14"/>
        <v>55780.148492334483</v>
      </c>
      <c r="O52" s="3">
        <f t="shared" si="14"/>
        <v>50663.168476234772</v>
      </c>
      <c r="P52" s="3">
        <f t="shared" si="14"/>
        <v>46015.593529731865</v>
      </c>
      <c r="Q52" s="3">
        <f t="shared" si="14"/>
        <v>41794.362878957189</v>
      </c>
      <c r="R52" s="3">
        <f t="shared" si="14"/>
        <v>37960.365920942044</v>
      </c>
      <c r="S52" s="3">
        <f t="shared" si="14"/>
        <v>34478.079855533193</v>
      </c>
      <c r="T52" s="3">
        <f t="shared" si="14"/>
        <v>31315.240559067384</v>
      </c>
      <c r="U52" s="3">
        <f t="shared" si="14"/>
        <v>28442.543650379102</v>
      </c>
      <c r="V52" s="3">
        <f t="shared" si="14"/>
        <v>25833.372979454227</v>
      </c>
      <c r="W52" s="3">
        <f t="shared" si="14"/>
        <v>23463.554023119188</v>
      </c>
    </row>
    <row r="53" spans="3:33" x14ac:dyDescent="0.2">
      <c r="D53" s="3">
        <f>+$B44*D$50*365</f>
        <v>182500</v>
      </c>
      <c r="E53" s="3">
        <f t="shared" ref="E53:W53" si="15">+$B44*E$50*365</f>
        <v>165758.40145322433</v>
      </c>
      <c r="F53" s="3">
        <f t="shared" si="15"/>
        <v>150552.58987577143</v>
      </c>
      <c r="G53" s="3">
        <f t="shared" si="15"/>
        <v>136741.68017781238</v>
      </c>
      <c r="H53" s="3">
        <f t="shared" si="15"/>
        <v>124197.71133316292</v>
      </c>
      <c r="I53" s="3">
        <f t="shared" si="15"/>
        <v>112804.46079306351</v>
      </c>
      <c r="J53" s="3">
        <f t="shared" si="15"/>
        <v>102456.36765945824</v>
      </c>
      <c r="K53" s="3">
        <f t="shared" si="15"/>
        <v>93057.554640743183</v>
      </c>
      <c r="L53" s="3">
        <f t="shared" si="15"/>
        <v>84520.939728195444</v>
      </c>
      <c r="M53" s="3">
        <f t="shared" si="15"/>
        <v>76767.429362575349</v>
      </c>
      <c r="N53" s="3">
        <f t="shared" si="15"/>
        <v>69725.185615418115</v>
      </c>
      <c r="O53" s="3">
        <f t="shared" si="15"/>
        <v>63328.960595293473</v>
      </c>
      <c r="P53" s="3">
        <f t="shared" si="15"/>
        <v>57519.491912164827</v>
      </c>
      <c r="Q53" s="3">
        <f t="shared" si="15"/>
        <v>52242.953598696491</v>
      </c>
      <c r="R53" s="3">
        <f t="shared" si="15"/>
        <v>47450.457401177555</v>
      </c>
      <c r="S53" s="3">
        <f t="shared" si="15"/>
        <v>43097.599819416486</v>
      </c>
      <c r="T53" s="3">
        <f t="shared" si="15"/>
        <v>39144.050698834231</v>
      </c>
      <c r="U53" s="3">
        <f t="shared" si="15"/>
        <v>35553.179562973877</v>
      </c>
      <c r="V53" s="3">
        <f t="shared" si="15"/>
        <v>32291.716224317781</v>
      </c>
      <c r="W53" s="3">
        <f t="shared" si="15"/>
        <v>29329.442528898984</v>
      </c>
    </row>
    <row r="54" spans="3:33" x14ac:dyDescent="0.2">
      <c r="D54" s="3">
        <f>+$B45*D$50*365</f>
        <v>219000</v>
      </c>
      <c r="E54" s="3">
        <f t="shared" ref="E54:W54" si="16">+$B45*E$50*365</f>
        <v>198910.08174386923</v>
      </c>
      <c r="F54" s="3">
        <f t="shared" si="16"/>
        <v>180663.10785092571</v>
      </c>
      <c r="G54" s="3">
        <f t="shared" si="16"/>
        <v>164090.01621337485</v>
      </c>
      <c r="H54" s="3">
        <f t="shared" si="16"/>
        <v>149037.25359979551</v>
      </c>
      <c r="I54" s="3">
        <f t="shared" si="16"/>
        <v>135365.35295167621</v>
      </c>
      <c r="J54" s="3">
        <f t="shared" si="16"/>
        <v>122947.64119134987</v>
      </c>
      <c r="K54" s="3">
        <f t="shared" si="16"/>
        <v>111669.06556889182</v>
      </c>
      <c r="L54" s="3">
        <f t="shared" si="16"/>
        <v>101425.12767383453</v>
      </c>
      <c r="M54" s="3">
        <f t="shared" si="16"/>
        <v>92120.915235090404</v>
      </c>
      <c r="N54" s="3">
        <f t="shared" si="16"/>
        <v>83670.222738501732</v>
      </c>
      <c r="O54" s="3">
        <f t="shared" si="16"/>
        <v>75994.752714352158</v>
      </c>
      <c r="P54" s="3">
        <f t="shared" si="16"/>
        <v>69023.39029459779</v>
      </c>
      <c r="Q54" s="3">
        <f t="shared" si="16"/>
        <v>62691.544318435786</v>
      </c>
      <c r="R54" s="3">
        <f t="shared" si="16"/>
        <v>56940.548881413066</v>
      </c>
      <c r="S54" s="3">
        <f t="shared" si="16"/>
        <v>51717.119783299786</v>
      </c>
      <c r="T54" s="3">
        <f t="shared" si="16"/>
        <v>46972.860838601082</v>
      </c>
      <c r="U54" s="3">
        <f t="shared" si="16"/>
        <v>42663.815475568648</v>
      </c>
      <c r="V54" s="3">
        <f t="shared" si="16"/>
        <v>38750.059469181338</v>
      </c>
      <c r="W54" s="3">
        <f t="shared" si="16"/>
        <v>35195.331034678784</v>
      </c>
    </row>
    <row r="55" spans="3:33" x14ac:dyDescent="0.2">
      <c r="D55" s="3">
        <f t="shared" ref="D55:S55" si="17">+$B46*D$50*365</f>
        <v>255500</v>
      </c>
      <c r="E55" s="3">
        <f t="shared" si="17"/>
        <v>232061.76203451407</v>
      </c>
      <c r="F55" s="3">
        <f t="shared" si="17"/>
        <v>210773.62582608001</v>
      </c>
      <c r="G55" s="3">
        <f t="shared" si="17"/>
        <v>191438.35224893733</v>
      </c>
      <c r="H55" s="3">
        <f t="shared" si="17"/>
        <v>173876.79586642809</v>
      </c>
      <c r="I55" s="3">
        <f t="shared" si="17"/>
        <v>157926.2451102889</v>
      </c>
      <c r="J55" s="3">
        <f t="shared" si="17"/>
        <v>143438.91472324153</v>
      </c>
      <c r="K55" s="3">
        <f t="shared" si="17"/>
        <v>130280.57649704046</v>
      </c>
      <c r="L55" s="3">
        <f t="shared" si="17"/>
        <v>118329.31561947362</v>
      </c>
      <c r="M55" s="3">
        <f t="shared" si="17"/>
        <v>107474.40110760547</v>
      </c>
      <c r="N55" s="3">
        <f t="shared" si="17"/>
        <v>97615.259861585349</v>
      </c>
      <c r="O55" s="3">
        <f t="shared" si="17"/>
        <v>88660.544833410851</v>
      </c>
      <c r="P55" s="3">
        <f t="shared" si="17"/>
        <v>80527.288677030752</v>
      </c>
      <c r="Q55" s="3">
        <f t="shared" si="17"/>
        <v>73140.135038175082</v>
      </c>
      <c r="R55" s="3">
        <f t="shared" si="17"/>
        <v>66430.640361648591</v>
      </c>
      <c r="S55" s="3">
        <f t="shared" si="17"/>
        <v>60336.639747183086</v>
      </c>
      <c r="T55" s="3">
        <f>+$B46*T$50*365</f>
        <v>54801.670978367933</v>
      </c>
      <c r="U55" s="3">
        <f>+$B46*U$50*365</f>
        <v>49774.451388163427</v>
      </c>
      <c r="V55" s="3">
        <f>+$B46*V$50*365</f>
        <v>45208.402714044889</v>
      </c>
      <c r="W55" s="3">
        <f>+$B46*W$50*365</f>
        <v>41061.21954045858</v>
      </c>
    </row>
    <row r="56" spans="3:33" x14ac:dyDescent="0.2">
      <c r="D56" s="3">
        <f t="shared" ref="D56:W56" si="18">+$B47*D$50*365</f>
        <v>273750</v>
      </c>
      <c r="E56" s="3">
        <f t="shared" si="18"/>
        <v>248637.60217983651</v>
      </c>
      <c r="F56" s="3">
        <f t="shared" si="18"/>
        <v>225828.88481365715</v>
      </c>
      <c r="G56" s="3">
        <f t="shared" si="18"/>
        <v>205112.52026671858</v>
      </c>
      <c r="H56" s="3">
        <f t="shared" si="18"/>
        <v>186296.56699974439</v>
      </c>
      <c r="I56" s="3">
        <f t="shared" si="18"/>
        <v>169206.69118959527</v>
      </c>
      <c r="J56" s="3">
        <f t="shared" si="18"/>
        <v>153684.55148918738</v>
      </c>
      <c r="K56" s="3">
        <f t="shared" si="18"/>
        <v>139586.33196111477</v>
      </c>
      <c r="L56" s="3">
        <f t="shared" si="18"/>
        <v>126781.40959229317</v>
      </c>
      <c r="M56" s="3">
        <f t="shared" si="18"/>
        <v>115151.14404386299</v>
      </c>
      <c r="N56" s="3">
        <f t="shared" si="18"/>
        <v>104587.77842312717</v>
      </c>
      <c r="O56" s="3">
        <f t="shared" si="18"/>
        <v>94993.440892940198</v>
      </c>
      <c r="P56" s="3">
        <f t="shared" si="18"/>
        <v>86279.237868247234</v>
      </c>
      <c r="Q56" s="3">
        <f t="shared" si="18"/>
        <v>78364.430398044729</v>
      </c>
      <c r="R56" s="3">
        <f t="shared" si="18"/>
        <v>71175.686101766332</v>
      </c>
      <c r="S56" s="3">
        <f t="shared" si="18"/>
        <v>64646.399729124736</v>
      </c>
      <c r="T56" s="3">
        <f t="shared" si="18"/>
        <v>58716.076048251351</v>
      </c>
      <c r="U56" s="3">
        <f t="shared" si="18"/>
        <v>53329.769344460808</v>
      </c>
      <c r="V56" s="3">
        <f t="shared" si="18"/>
        <v>48437.574336476668</v>
      </c>
      <c r="W56" s="3">
        <f t="shared" si="18"/>
        <v>43994.163793348474</v>
      </c>
    </row>
  </sheetData>
  <phoneticPr fontId="0" type="noConversion"/>
  <pageMargins left="0.46" right="0.17" top="1" bottom="1" header="0.5" footer="0.5"/>
  <pageSetup paperSize="5" scale="5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jcentill</dc:creator>
  <cp:lastModifiedBy>Felienne</cp:lastModifiedBy>
  <cp:lastPrinted>2002-03-04T17:18:26Z</cp:lastPrinted>
  <dcterms:created xsi:type="dcterms:W3CDTF">2002-03-04T16:29:15Z</dcterms:created>
  <dcterms:modified xsi:type="dcterms:W3CDTF">2014-09-04T08:21:34Z</dcterms:modified>
</cp:coreProperties>
</file>